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vya Bhat-8.13.2021\SynologyDrive\MMM KCC\KCC UK Raw files\Kleenex\"/>
    </mc:Choice>
  </mc:AlternateContent>
  <xr:revisionPtr revIDLastSave="0" documentId="13_ncr:1_{2E4E74CD-A4AF-47DD-98B6-0FFDD5C55EC3}" xr6:coauthVersionLast="47" xr6:coauthVersionMax="47" xr10:uidLastSave="{00000000-0000-0000-0000-000000000000}"/>
  <bookViews>
    <workbookView xWindow="-120" yWindow="-120" windowWidth="20730" windowHeight="11040" activeTab="2" xr2:uid="{852A20E1-7283-4CA5-AA6F-F9CCEDDBC375}"/>
  </bookViews>
  <sheets>
    <sheet name="Cover" sheetId="1" r:id="rId1"/>
    <sheet name="Model Fit" sheetId="2" r:id="rId2"/>
    <sheet name="Kleenex Summary" sheetId="4" r:id="rId3"/>
    <sheet name="Kleenex Quater Summary " sheetId="6" r:id="rId4"/>
    <sheet name="Decomps total" sheetId="5" r:id="rId5"/>
    <sheet name="Support" sheetId="7" r:id="rId6"/>
    <sheet name="Sheet3" sheetId="8" r:id="rId7"/>
  </sheets>
  <externalReferences>
    <externalReference r:id="rId8"/>
  </externalReferences>
  <definedNames>
    <definedName name="_xlnm._FilterDatabase" localSheetId="3" hidden="1">[1]Decomp_Andrex!$P$3:$Q$24</definedName>
    <definedName name="_xlnm._FilterDatabase" localSheetId="2" hidden="1">[1]Decomp_Andrex!$P$3:$Q$24</definedName>
  </definedNames>
  <calcPr calcId="191029"/>
  <pivotCaches>
    <pivotCache cacheId="1" r:id="rId9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6" l="1"/>
  <c r="I41" i="6"/>
  <c r="I40" i="6"/>
  <c r="I39" i="6"/>
  <c r="I38" i="6"/>
  <c r="U37" i="6"/>
  <c r="T37" i="6"/>
  <c r="I37" i="6"/>
  <c r="L36" i="6"/>
  <c r="K36" i="6"/>
  <c r="I36" i="6"/>
  <c r="D33" i="6"/>
  <c r="P31" i="6"/>
  <c r="O29" i="6"/>
  <c r="N29" i="6"/>
  <c r="D26" i="6"/>
  <c r="I26" i="6" s="1"/>
  <c r="C26" i="6"/>
  <c r="F26" i="6" s="1"/>
  <c r="AU25" i="6"/>
  <c r="AA25" i="6"/>
  <c r="Q25" i="6"/>
  <c r="O25" i="6"/>
  <c r="O32" i="6" s="1"/>
  <c r="N25" i="6"/>
  <c r="N32" i="6" s="1"/>
  <c r="L25" i="6"/>
  <c r="K25" i="6"/>
  <c r="AA24" i="6"/>
  <c r="Z24" i="6"/>
  <c r="X24" i="6"/>
  <c r="W24" i="6"/>
  <c r="R24" i="6"/>
  <c r="Q24" i="6"/>
  <c r="P24" i="6"/>
  <c r="G24" i="6"/>
  <c r="F24" i="6"/>
  <c r="D24" i="6"/>
  <c r="I24" i="6" s="1"/>
  <c r="C24" i="6"/>
  <c r="T24" i="6" s="1"/>
  <c r="AA23" i="6"/>
  <c r="Z23" i="6"/>
  <c r="R23" i="6"/>
  <c r="Q23" i="6"/>
  <c r="P23" i="6"/>
  <c r="D23" i="6"/>
  <c r="I23" i="6" s="1"/>
  <c r="C23" i="6"/>
  <c r="W23" i="6" s="1"/>
  <c r="AA22" i="6"/>
  <c r="Z22" i="6"/>
  <c r="R22" i="6"/>
  <c r="Q22" i="6"/>
  <c r="P22" i="6"/>
  <c r="D22" i="6"/>
  <c r="I22" i="6" s="1"/>
  <c r="C22" i="6"/>
  <c r="W22" i="6" s="1"/>
  <c r="AA21" i="6"/>
  <c r="Z21" i="6"/>
  <c r="X21" i="6"/>
  <c r="W21" i="6"/>
  <c r="R21" i="6"/>
  <c r="Q21" i="6"/>
  <c r="P21" i="6"/>
  <c r="I21" i="6"/>
  <c r="G21" i="6"/>
  <c r="F21" i="6"/>
  <c r="D21" i="6"/>
  <c r="U21" i="6" s="1"/>
  <c r="C21" i="6"/>
  <c r="T21" i="6" s="1"/>
  <c r="AA20" i="6"/>
  <c r="Z20" i="6"/>
  <c r="W20" i="6"/>
  <c r="R20" i="6"/>
  <c r="Q20" i="6"/>
  <c r="P20" i="6"/>
  <c r="F20" i="6"/>
  <c r="D20" i="6"/>
  <c r="I20" i="6" s="1"/>
  <c r="C20" i="6"/>
  <c r="T20" i="6" s="1"/>
  <c r="AA19" i="6"/>
  <c r="Z19" i="6"/>
  <c r="R19" i="6"/>
  <c r="Q19" i="6"/>
  <c r="P19" i="6"/>
  <c r="D19" i="6"/>
  <c r="I19" i="6" s="1"/>
  <c r="C19" i="6"/>
  <c r="W19" i="6" s="1"/>
  <c r="AA18" i="6"/>
  <c r="Z18" i="6"/>
  <c r="R18" i="6"/>
  <c r="Q18" i="6"/>
  <c r="P18" i="6"/>
  <c r="D18" i="6"/>
  <c r="I18" i="6" s="1"/>
  <c r="C18" i="6"/>
  <c r="W18" i="6" s="1"/>
  <c r="AA17" i="6"/>
  <c r="Z17" i="6"/>
  <c r="X17" i="6"/>
  <c r="W17" i="6"/>
  <c r="R17" i="6"/>
  <c r="Q17" i="6"/>
  <c r="P17" i="6"/>
  <c r="I17" i="6"/>
  <c r="G17" i="6"/>
  <c r="F17" i="6"/>
  <c r="D17" i="6"/>
  <c r="U17" i="6" s="1"/>
  <c r="C17" i="6"/>
  <c r="T17" i="6" s="1"/>
  <c r="AU16" i="6"/>
  <c r="AA16" i="6"/>
  <c r="Z16" i="6"/>
  <c r="X16" i="6"/>
  <c r="W16" i="6"/>
  <c r="R16" i="6"/>
  <c r="Q16" i="6"/>
  <c r="P16" i="6"/>
  <c r="I16" i="6"/>
  <c r="G16" i="6"/>
  <c r="F16" i="6"/>
  <c r="D16" i="6"/>
  <c r="U16" i="6" s="1"/>
  <c r="C16" i="6"/>
  <c r="T16" i="6" s="1"/>
  <c r="AU15" i="6"/>
  <c r="AA15" i="6"/>
  <c r="Z15" i="6"/>
  <c r="X15" i="6"/>
  <c r="W15" i="6"/>
  <c r="R15" i="6"/>
  <c r="Q15" i="6"/>
  <c r="P15" i="6"/>
  <c r="I15" i="6"/>
  <c r="G15" i="6"/>
  <c r="F15" i="6"/>
  <c r="D15" i="6"/>
  <c r="U15" i="6" s="1"/>
  <c r="C15" i="6"/>
  <c r="T15" i="6" s="1"/>
  <c r="AU14" i="6"/>
  <c r="AA14" i="6"/>
  <c r="Z14" i="6"/>
  <c r="R14" i="6"/>
  <c r="Q14" i="6"/>
  <c r="P14" i="6"/>
  <c r="D14" i="6"/>
  <c r="X14" i="6" s="1"/>
  <c r="C14" i="6"/>
  <c r="I14" i="6" s="1"/>
  <c r="AU13" i="6"/>
  <c r="AA13" i="6"/>
  <c r="Z13" i="6"/>
  <c r="W13" i="6"/>
  <c r="R13" i="6"/>
  <c r="Q13" i="6"/>
  <c r="P13" i="6"/>
  <c r="F13" i="6"/>
  <c r="D13" i="6"/>
  <c r="AE13" i="6" s="1"/>
  <c r="C13" i="6"/>
  <c r="AF13" i="6" s="1"/>
  <c r="AU12" i="6"/>
  <c r="AA12" i="6"/>
  <c r="Z12" i="6"/>
  <c r="X12" i="6"/>
  <c r="R12" i="6"/>
  <c r="Q12" i="6"/>
  <c r="P12" i="6"/>
  <c r="I12" i="6"/>
  <c r="G12" i="6"/>
  <c r="D12" i="6"/>
  <c r="AT12" i="6" s="1"/>
  <c r="C12" i="6"/>
  <c r="AF12" i="6" s="1"/>
  <c r="AU11" i="6"/>
  <c r="AA11" i="6"/>
  <c r="Z11" i="6"/>
  <c r="R11" i="6"/>
  <c r="Q11" i="6"/>
  <c r="P11" i="6"/>
  <c r="D11" i="6"/>
  <c r="G11" i="6" s="1"/>
  <c r="C11" i="6"/>
  <c r="AD11" i="6" s="1"/>
  <c r="AU10" i="6"/>
  <c r="AA10" i="6"/>
  <c r="Z10" i="6"/>
  <c r="X10" i="6"/>
  <c r="W10" i="6"/>
  <c r="R10" i="6"/>
  <c r="Q10" i="6"/>
  <c r="P10" i="6"/>
  <c r="I10" i="6"/>
  <c r="G10" i="6"/>
  <c r="F10" i="6"/>
  <c r="D10" i="6"/>
  <c r="AT10" i="6" s="1"/>
  <c r="C10" i="6"/>
  <c r="AF10" i="6" s="1"/>
  <c r="AU9" i="6"/>
  <c r="AA9" i="6"/>
  <c r="Z9" i="6"/>
  <c r="R9" i="6"/>
  <c r="Q9" i="6"/>
  <c r="P9" i="6"/>
  <c r="D9" i="6"/>
  <c r="I9" i="6" s="1"/>
  <c r="C9" i="6"/>
  <c r="W9" i="6" s="1"/>
  <c r="AU8" i="6"/>
  <c r="AA8" i="6"/>
  <c r="Z8" i="6"/>
  <c r="R8" i="6"/>
  <c r="Q8" i="6"/>
  <c r="P8" i="6"/>
  <c r="D8" i="6"/>
  <c r="AE8" i="6" s="1"/>
  <c r="C8" i="6"/>
  <c r="AD8" i="6" s="1"/>
  <c r="AU7" i="6"/>
  <c r="AA7" i="6"/>
  <c r="Z7" i="6"/>
  <c r="R7" i="6"/>
  <c r="Q7" i="6"/>
  <c r="P7" i="6"/>
  <c r="D7" i="6"/>
  <c r="AT7" i="6" s="1"/>
  <c r="C7" i="6"/>
  <c r="W7" i="6" s="1"/>
  <c r="AU6" i="6"/>
  <c r="AA6" i="6"/>
  <c r="Z6" i="6"/>
  <c r="R6" i="6"/>
  <c r="Q6" i="6"/>
  <c r="P6" i="6"/>
  <c r="D6" i="6"/>
  <c r="AT6" i="6" s="1"/>
  <c r="C6" i="6"/>
  <c r="F6" i="6" s="1"/>
  <c r="AU5" i="6"/>
  <c r="AA5" i="6"/>
  <c r="Z5" i="6"/>
  <c r="R5" i="6"/>
  <c r="Q5" i="6"/>
  <c r="P5" i="6"/>
  <c r="D5" i="6"/>
  <c r="AT5" i="6" s="1"/>
  <c r="C5" i="6"/>
  <c r="W5" i="6" s="1"/>
  <c r="AA25" i="4"/>
  <c r="Z25" i="4"/>
  <c r="T37" i="4"/>
  <c r="U37" i="4"/>
  <c r="X25" i="4"/>
  <c r="W25" i="4"/>
  <c r="U25" i="4"/>
  <c r="T25" i="4"/>
  <c r="R19" i="4"/>
  <c r="U24" i="6" l="1"/>
  <c r="R25" i="6"/>
  <c r="T6" i="6"/>
  <c r="AE11" i="6"/>
  <c r="AD14" i="6"/>
  <c r="U20" i="6"/>
  <c r="U5" i="6"/>
  <c r="U6" i="6"/>
  <c r="U7" i="6"/>
  <c r="U8" i="6"/>
  <c r="AT8" i="6"/>
  <c r="AD9" i="6"/>
  <c r="T11" i="6"/>
  <c r="AF11" i="6"/>
  <c r="AE14" i="6"/>
  <c r="T19" i="6"/>
  <c r="T23" i="6"/>
  <c r="T5" i="6"/>
  <c r="T7" i="6"/>
  <c r="T8" i="6"/>
  <c r="U13" i="6"/>
  <c r="F5" i="6"/>
  <c r="W6" i="6"/>
  <c r="W8" i="6"/>
  <c r="U11" i="6"/>
  <c r="U19" i="6"/>
  <c r="G20" i="6"/>
  <c r="X20" i="6"/>
  <c r="U23" i="6"/>
  <c r="G5" i="6"/>
  <c r="X5" i="6"/>
  <c r="G6" i="6"/>
  <c r="X6" i="6"/>
  <c r="G7" i="6"/>
  <c r="X7" i="6"/>
  <c r="G8" i="6"/>
  <c r="X8" i="6"/>
  <c r="T9" i="6"/>
  <c r="AF9" i="6"/>
  <c r="F11" i="6"/>
  <c r="W11" i="6"/>
  <c r="AE12" i="6"/>
  <c r="I13" i="6"/>
  <c r="U14" i="6"/>
  <c r="AT14" i="6"/>
  <c r="AT15" i="6"/>
  <c r="AT16" i="6"/>
  <c r="T18" i="6"/>
  <c r="F19" i="6"/>
  <c r="T22" i="6"/>
  <c r="F23" i="6"/>
  <c r="F7" i="6"/>
  <c r="X13" i="6"/>
  <c r="T14" i="6"/>
  <c r="I6" i="6"/>
  <c r="I7" i="6"/>
  <c r="U9" i="6"/>
  <c r="X11" i="6"/>
  <c r="W14" i="6"/>
  <c r="U18" i="6"/>
  <c r="G19" i="6"/>
  <c r="X19" i="6"/>
  <c r="U22" i="6"/>
  <c r="G23" i="6"/>
  <c r="X23" i="6"/>
  <c r="G26" i="6"/>
  <c r="F9" i="6"/>
  <c r="AE10" i="6"/>
  <c r="I11" i="6"/>
  <c r="U12" i="6"/>
  <c r="AD13" i="6"/>
  <c r="G14" i="6"/>
  <c r="F18" i="6"/>
  <c r="F22" i="6"/>
  <c r="C25" i="6"/>
  <c r="C29" i="6" s="1"/>
  <c r="F29" i="6" s="1"/>
  <c r="Z25" i="6"/>
  <c r="AF8" i="6"/>
  <c r="AT13" i="6"/>
  <c r="F8" i="6"/>
  <c r="AE9" i="6"/>
  <c r="AT11" i="6"/>
  <c r="AD12" i="6"/>
  <c r="G13" i="6"/>
  <c r="AF14" i="6"/>
  <c r="AT9" i="6"/>
  <c r="AD10" i="6"/>
  <c r="T12" i="6"/>
  <c r="F14" i="6"/>
  <c r="G9" i="6"/>
  <c r="X9" i="6"/>
  <c r="T10" i="6"/>
  <c r="F12" i="6"/>
  <c r="W12" i="6"/>
  <c r="G18" i="6"/>
  <c r="X18" i="6"/>
  <c r="G22" i="6"/>
  <c r="X22" i="6"/>
  <c r="D25" i="6"/>
  <c r="D29" i="6" s="1"/>
  <c r="G29" i="6" s="1"/>
  <c r="P25" i="6"/>
  <c r="I5" i="6"/>
  <c r="I8" i="6"/>
  <c r="U10" i="6"/>
  <c r="T13" i="6"/>
  <c r="L36" i="4"/>
  <c r="K36" i="4"/>
  <c r="P31" i="4"/>
  <c r="O32" i="4"/>
  <c r="F25" i="6" l="1"/>
  <c r="C27" i="6"/>
  <c r="W25" i="6"/>
  <c r="T25" i="6"/>
  <c r="D27" i="6"/>
  <c r="AT25" i="6"/>
  <c r="X25" i="6"/>
  <c r="U25" i="6"/>
  <c r="I25" i="6"/>
  <c r="G25" i="6"/>
  <c r="D43" i="6" l="1"/>
  <c r="D28" i="6"/>
  <c r="I27" i="6"/>
  <c r="G27" i="6"/>
  <c r="C43" i="6"/>
  <c r="C28" i="6"/>
  <c r="F28" i="6" s="1"/>
  <c r="F27" i="6"/>
  <c r="I28" i="6" l="1"/>
  <c r="G28" i="6"/>
  <c r="I43" i="6"/>
  <c r="I41" i="4" l="1"/>
  <c r="I42" i="4"/>
  <c r="O25" i="4"/>
  <c r="N25" i="4"/>
  <c r="P25" i="4"/>
  <c r="P5" i="4"/>
  <c r="Q25" i="4"/>
  <c r="R25" i="4"/>
  <c r="I37" i="4"/>
  <c r="I38" i="4"/>
  <c r="I39" i="4"/>
  <c r="I40" i="4"/>
  <c r="I36" i="4"/>
  <c r="Z19" i="4" l="1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20" i="4"/>
  <c r="Z21" i="4"/>
  <c r="Z22" i="4"/>
  <c r="Z23" i="4"/>
  <c r="Z24" i="4"/>
  <c r="AA6" i="4"/>
  <c r="AA5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D33" i="4" l="1"/>
  <c r="K3" i="5"/>
  <c r="L25" i="4"/>
  <c r="R5" i="4"/>
  <c r="Q11" i="4"/>
  <c r="Q6" i="4"/>
  <c r="Q7" i="4"/>
  <c r="Q8" i="4"/>
  <c r="Q9" i="4"/>
  <c r="Q10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5" i="4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" i="5"/>
  <c r="K27" i="5" l="1"/>
  <c r="L27" i="5"/>
  <c r="C5" i="4"/>
  <c r="T5" i="4" l="1"/>
  <c r="F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20" i="4"/>
  <c r="R21" i="4"/>
  <c r="R22" i="4"/>
  <c r="R23" i="4"/>
  <c r="R24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K25" i="4"/>
  <c r="D108" i="2" l="1"/>
  <c r="C108" i="2"/>
  <c r="D107" i="2"/>
  <c r="C107" i="2"/>
  <c r="D11" i="4"/>
  <c r="D13" i="4"/>
  <c r="D19" i="4"/>
  <c r="D21" i="4"/>
  <c r="C7" i="4"/>
  <c r="F7" i="4" s="1"/>
  <c r="C9" i="4"/>
  <c r="F9" i="4" s="1"/>
  <c r="C15" i="4"/>
  <c r="F15" i="4" s="1"/>
  <c r="C17" i="4"/>
  <c r="F17" i="4" s="1"/>
  <c r="C23" i="4"/>
  <c r="F23" i="4" s="1"/>
  <c r="D6" i="4"/>
  <c r="D7" i="4"/>
  <c r="D8" i="4"/>
  <c r="D9" i="4"/>
  <c r="D10" i="4"/>
  <c r="D12" i="4"/>
  <c r="D14" i="4"/>
  <c r="D15" i="4"/>
  <c r="D16" i="4"/>
  <c r="D17" i="4"/>
  <c r="D18" i="4"/>
  <c r="D20" i="4"/>
  <c r="D22" i="4"/>
  <c r="D23" i="4"/>
  <c r="G23" i="4" s="1"/>
  <c r="D24" i="4"/>
  <c r="D26" i="4"/>
  <c r="G26" i="4" s="1"/>
  <c r="D5" i="4"/>
  <c r="C6" i="4"/>
  <c r="C8" i="4"/>
  <c r="F8" i="4" s="1"/>
  <c r="C10" i="4"/>
  <c r="F10" i="4" s="1"/>
  <c r="C11" i="4"/>
  <c r="F11" i="4" s="1"/>
  <c r="C12" i="4"/>
  <c r="F12" i="4" s="1"/>
  <c r="C13" i="4"/>
  <c r="C14" i="4"/>
  <c r="F14" i="4" s="1"/>
  <c r="C16" i="4"/>
  <c r="F16" i="4" s="1"/>
  <c r="C18" i="4"/>
  <c r="F18" i="4" s="1"/>
  <c r="C19" i="4"/>
  <c r="C20" i="4"/>
  <c r="F20" i="4" s="1"/>
  <c r="C21" i="4"/>
  <c r="F21" i="4" s="1"/>
  <c r="C22" i="4"/>
  <c r="F22" i="4" s="1"/>
  <c r="C24" i="4"/>
  <c r="F24" i="4" s="1"/>
  <c r="C26" i="4"/>
  <c r="F26" i="4" s="1"/>
  <c r="I2" i="2"/>
  <c r="O29" i="4"/>
  <c r="AU25" i="4"/>
  <c r="N32" i="4"/>
  <c r="AU16" i="4"/>
  <c r="AU15" i="4"/>
  <c r="AU14" i="4"/>
  <c r="AU13" i="4"/>
  <c r="AU12" i="4"/>
  <c r="AU11" i="4"/>
  <c r="AU10" i="4"/>
  <c r="AU9" i="4"/>
  <c r="AU8" i="4"/>
  <c r="AU7" i="4"/>
  <c r="AU6" i="4"/>
  <c r="AU5" i="4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F2" i="2"/>
  <c r="E2" i="2"/>
  <c r="D25" i="4" l="1"/>
  <c r="G25" i="4" s="1"/>
  <c r="F6" i="4"/>
  <c r="C25" i="4"/>
  <c r="W19" i="4"/>
  <c r="F19" i="4"/>
  <c r="T13" i="4"/>
  <c r="F13" i="4"/>
  <c r="I3" i="2"/>
  <c r="X12" i="4"/>
  <c r="U12" i="4"/>
  <c r="W22" i="4"/>
  <c r="T22" i="4"/>
  <c r="W21" i="4"/>
  <c r="T21" i="4"/>
  <c r="W13" i="4"/>
  <c r="W5" i="4"/>
  <c r="U18" i="4"/>
  <c r="X18" i="4"/>
  <c r="U10" i="4"/>
  <c r="X10" i="4"/>
  <c r="X21" i="4"/>
  <c r="U21" i="4"/>
  <c r="X20" i="4"/>
  <c r="U20" i="4"/>
  <c r="X11" i="4"/>
  <c r="U11" i="4"/>
  <c r="W20" i="4"/>
  <c r="T20" i="4"/>
  <c r="W12" i="4"/>
  <c r="T12" i="4"/>
  <c r="G5" i="4"/>
  <c r="U5" i="4"/>
  <c r="X5" i="4"/>
  <c r="U17" i="4"/>
  <c r="X17" i="4"/>
  <c r="U9" i="4"/>
  <c r="X9" i="4"/>
  <c r="T8" i="4"/>
  <c r="W8" i="4"/>
  <c r="W23" i="4"/>
  <c r="T23" i="4"/>
  <c r="U19" i="4"/>
  <c r="X19" i="4"/>
  <c r="T19" i="4"/>
  <c r="T11" i="4"/>
  <c r="W11" i="4"/>
  <c r="U24" i="4"/>
  <c r="X24" i="4"/>
  <c r="U16" i="4"/>
  <c r="X16" i="4"/>
  <c r="U8" i="4"/>
  <c r="X8" i="4"/>
  <c r="T16" i="4"/>
  <c r="W16" i="4"/>
  <c r="T7" i="4"/>
  <c r="W7" i="4"/>
  <c r="T6" i="4"/>
  <c r="W6" i="4"/>
  <c r="W18" i="4"/>
  <c r="T18" i="4"/>
  <c r="W10" i="4"/>
  <c r="T10" i="4"/>
  <c r="U23" i="4"/>
  <c r="X23" i="4"/>
  <c r="U15" i="4"/>
  <c r="X15" i="4"/>
  <c r="U7" i="4"/>
  <c r="X7" i="4"/>
  <c r="W24" i="4"/>
  <c r="T24" i="4"/>
  <c r="U13" i="4"/>
  <c r="X13" i="4"/>
  <c r="T15" i="4"/>
  <c r="W15" i="4"/>
  <c r="T14" i="4"/>
  <c r="W14" i="4"/>
  <c r="W17" i="4"/>
  <c r="T17" i="4"/>
  <c r="W9" i="4"/>
  <c r="T9" i="4"/>
  <c r="U22" i="4"/>
  <c r="X22" i="4"/>
  <c r="U14" i="4"/>
  <c r="X14" i="4"/>
  <c r="X6" i="4"/>
  <c r="U6" i="4"/>
  <c r="G24" i="4"/>
  <c r="I24" i="4"/>
  <c r="I16" i="4"/>
  <c r="G8" i="4"/>
  <c r="I8" i="4"/>
  <c r="I23" i="4"/>
  <c r="AT15" i="4"/>
  <c r="I15" i="4"/>
  <c r="I7" i="4"/>
  <c r="I5" i="4"/>
  <c r="G17" i="4"/>
  <c r="I17" i="4"/>
  <c r="G22" i="4"/>
  <c r="I22" i="4"/>
  <c r="I14" i="4"/>
  <c r="I6" i="4"/>
  <c r="G21" i="4"/>
  <c r="I21" i="4"/>
  <c r="I13" i="4"/>
  <c r="I26" i="4"/>
  <c r="G20" i="4"/>
  <c r="I20" i="4"/>
  <c r="I12" i="4"/>
  <c r="I9" i="4"/>
  <c r="G19" i="4"/>
  <c r="I19" i="4"/>
  <c r="G11" i="4"/>
  <c r="I11" i="4"/>
  <c r="G18" i="4"/>
  <c r="I18" i="4"/>
  <c r="G10" i="4"/>
  <c r="I10" i="4"/>
  <c r="G15" i="4"/>
  <c r="G9" i="4"/>
  <c r="G7" i="4"/>
  <c r="G6" i="4"/>
  <c r="G14" i="4"/>
  <c r="G13" i="4"/>
  <c r="G12" i="4"/>
  <c r="G16" i="4"/>
  <c r="AD8" i="4"/>
  <c r="AD13" i="4"/>
  <c r="AD12" i="4"/>
  <c r="AT7" i="4"/>
  <c r="AD11" i="4"/>
  <c r="AD9" i="4"/>
  <c r="AD10" i="4"/>
  <c r="AD14" i="4"/>
  <c r="AF8" i="4"/>
  <c r="AF12" i="4"/>
  <c r="AF14" i="4"/>
  <c r="AE9" i="4"/>
  <c r="AE11" i="4"/>
  <c r="AE13" i="4"/>
  <c r="AT16" i="4"/>
  <c r="AF9" i="4"/>
  <c r="AF11" i="4"/>
  <c r="AF13" i="4"/>
  <c r="AT9" i="4"/>
  <c r="AT11" i="4"/>
  <c r="AT13" i="4"/>
  <c r="AT6" i="4"/>
  <c r="AE8" i="4"/>
  <c r="AE10" i="4"/>
  <c r="AE12" i="4"/>
  <c r="AE14" i="4"/>
  <c r="N29" i="4"/>
  <c r="AT5" i="4"/>
  <c r="AT8" i="4"/>
  <c r="AT10" i="4"/>
  <c r="AT12" i="4"/>
  <c r="AT14" i="4"/>
  <c r="AF10" i="4"/>
  <c r="C27" i="4" l="1"/>
  <c r="C43" i="4" s="1"/>
  <c r="F25" i="4"/>
  <c r="D27" i="4"/>
  <c r="D43" i="4" s="1"/>
  <c r="I25" i="4"/>
  <c r="AT25" i="4"/>
  <c r="D29" i="4"/>
  <c r="G29" i="4" s="1"/>
  <c r="C29" i="4"/>
  <c r="I43" i="4" l="1"/>
  <c r="G27" i="4"/>
  <c r="I27" i="4"/>
  <c r="D28" i="4"/>
  <c r="C28" i="4"/>
  <c r="F28" i="4" s="1"/>
  <c r="F27" i="4"/>
  <c r="F29" i="4"/>
  <c r="I28" i="4" l="1"/>
  <c r="G28" i="4"/>
</calcChain>
</file>

<file path=xl/sharedStrings.xml><?xml version="1.0" encoding="utf-8"?>
<sst xmlns="http://schemas.openxmlformats.org/spreadsheetml/2006/main" count="821" uniqueCount="263">
  <si>
    <t>Scope</t>
  </si>
  <si>
    <t>KPI</t>
  </si>
  <si>
    <t>Assessment period</t>
  </si>
  <si>
    <t>Country</t>
  </si>
  <si>
    <t>Macro</t>
  </si>
  <si>
    <t>Micro</t>
  </si>
  <si>
    <t>Variable</t>
  </si>
  <si>
    <t>Brand</t>
  </si>
  <si>
    <t>Kleenex</t>
  </si>
  <si>
    <t>Number of weeks</t>
  </si>
  <si>
    <t>UK</t>
  </si>
  <si>
    <t>10th Jan'21 - 1st Jan'23</t>
  </si>
  <si>
    <t>Base</t>
  </si>
  <si>
    <t>Competition</t>
  </si>
  <si>
    <t>Incremental</t>
  </si>
  <si>
    <t>Media</t>
  </si>
  <si>
    <t>Twitter</t>
  </si>
  <si>
    <t>Facebook</t>
  </si>
  <si>
    <t>TikTok</t>
  </si>
  <si>
    <t>TDP</t>
  </si>
  <si>
    <t>Distribution</t>
  </si>
  <si>
    <t>Price</t>
  </si>
  <si>
    <t>Non Media</t>
  </si>
  <si>
    <t>Audio_DV360_Imps_1</t>
  </si>
  <si>
    <t>Facebook_Imps_6</t>
  </si>
  <si>
    <t>Indoor_OOH_Imps_4</t>
  </si>
  <si>
    <t>Influencer_Imps_5</t>
  </si>
  <si>
    <t>MHP_Organic_Imps_2</t>
  </si>
  <si>
    <t>OLA_Imps_3</t>
  </si>
  <si>
    <t>OLV_Imps_6</t>
  </si>
  <si>
    <t>Pinterest_Imps_5</t>
  </si>
  <si>
    <t>Prop_Placement_Imps_5</t>
  </si>
  <si>
    <t>Search_Imps_4</t>
  </si>
  <si>
    <t>Shopping_Imps_3</t>
  </si>
  <si>
    <t>TikTok_Imps_4</t>
  </si>
  <si>
    <t>Twitter_Imps_4</t>
  </si>
  <si>
    <t>VOD_Imps_4</t>
  </si>
  <si>
    <t>TV_GRPS_7</t>
  </si>
  <si>
    <t>Sampling_Samples_dispatched_5</t>
  </si>
  <si>
    <t>Indoor OOH</t>
  </si>
  <si>
    <t>Influencer</t>
  </si>
  <si>
    <t>MHP Organic</t>
  </si>
  <si>
    <t>OLA</t>
  </si>
  <si>
    <t>OLV</t>
  </si>
  <si>
    <t>Pinterest</t>
  </si>
  <si>
    <t>Prop Placement</t>
  </si>
  <si>
    <t>Search</t>
  </si>
  <si>
    <t>Shopping</t>
  </si>
  <si>
    <t>VOD</t>
  </si>
  <si>
    <t>TV</t>
  </si>
  <si>
    <t>Sampling Samples dispatched</t>
  </si>
  <si>
    <t>Organic_Social_Imps_4</t>
  </si>
  <si>
    <t>CRM_Emails_opened_2</t>
  </si>
  <si>
    <t>Web_sessions_New_5</t>
  </si>
  <si>
    <t>Organic Search</t>
  </si>
  <si>
    <t>Organic Social</t>
  </si>
  <si>
    <t>CRM Emails opened</t>
  </si>
  <si>
    <t>Web sessions</t>
  </si>
  <si>
    <t>TDP_any_promo_new_22</t>
  </si>
  <si>
    <t>TDP_display_only_new_22</t>
  </si>
  <si>
    <t>TDP_feat_n_display_new_22</t>
  </si>
  <si>
    <t>TDP_feature_only_new_22</t>
  </si>
  <si>
    <t>TDP_feature_or_display_new_22</t>
  </si>
  <si>
    <t>TDP any promo</t>
  </si>
  <si>
    <t>TDP display only</t>
  </si>
  <si>
    <t>TDP feat n display</t>
  </si>
  <si>
    <t>TDP feature only</t>
  </si>
  <si>
    <t>TDP feature or display</t>
  </si>
  <si>
    <t>Date</t>
  </si>
  <si>
    <t>ActualSales</t>
  </si>
  <si>
    <t>ModelSales</t>
  </si>
  <si>
    <t>Error</t>
  </si>
  <si>
    <t>MAPE</t>
  </si>
  <si>
    <t>Projection Factor</t>
  </si>
  <si>
    <t>Net Sales per SU (£)</t>
  </si>
  <si>
    <t>GM%</t>
  </si>
  <si>
    <t>Aboslute Volume</t>
  </si>
  <si>
    <t>Drivers- Due Tos</t>
  </si>
  <si>
    <t>Spend Share</t>
  </si>
  <si>
    <t>ROI</t>
  </si>
  <si>
    <t>Effectiveness</t>
  </si>
  <si>
    <t>Variables</t>
  </si>
  <si>
    <t>Group</t>
  </si>
  <si>
    <t>Total</t>
  </si>
  <si>
    <t>H2 2020</t>
  </si>
  <si>
    <t>H1 2021</t>
  </si>
  <si>
    <t>Base_Price</t>
  </si>
  <si>
    <t>Total Media</t>
  </si>
  <si>
    <t>Total Promo</t>
  </si>
  <si>
    <t>Total Incremental</t>
  </si>
  <si>
    <t>Total Base</t>
  </si>
  <si>
    <t>Predicted</t>
  </si>
  <si>
    <t>Actual</t>
  </si>
  <si>
    <t>Model Fit</t>
  </si>
  <si>
    <t>Acceptable Range</t>
  </si>
  <si>
    <t>RSQ</t>
  </si>
  <si>
    <t>&gt; 80%</t>
  </si>
  <si>
    <t>&lt; 20%</t>
  </si>
  <si>
    <t>Level 2</t>
  </si>
  <si>
    <t>Level 3</t>
  </si>
  <si>
    <t>Title</t>
  </si>
  <si>
    <t>BaseLine</t>
  </si>
  <si>
    <t>Comp_TDP</t>
  </si>
  <si>
    <t>(blank)</t>
  </si>
  <si>
    <t>Chrismas2022</t>
  </si>
  <si>
    <t>Seas</t>
  </si>
  <si>
    <t>ESO_Media</t>
  </si>
  <si>
    <t>Paid_Digital</t>
  </si>
  <si>
    <t>NonMedia</t>
  </si>
  <si>
    <t>TPR</t>
  </si>
  <si>
    <t>INTERCEPT</t>
  </si>
  <si>
    <t>Paid Digital</t>
  </si>
  <si>
    <t>ESO</t>
  </si>
  <si>
    <t>FY 2021</t>
  </si>
  <si>
    <t>FY 2022</t>
  </si>
  <si>
    <t>Y1</t>
  </si>
  <si>
    <t>Y2</t>
  </si>
  <si>
    <t>Contribution</t>
  </si>
  <si>
    <t>Year</t>
  </si>
  <si>
    <t>Pred</t>
  </si>
  <si>
    <t>2022-2021</t>
  </si>
  <si>
    <t>Support(000')</t>
  </si>
  <si>
    <t>Spend (GBP)</t>
  </si>
  <si>
    <t>Cost Per Input (GBP)</t>
  </si>
  <si>
    <t>Covid</t>
  </si>
  <si>
    <t>grocery_and_pharmacy</t>
  </si>
  <si>
    <t>Yearend21</t>
  </si>
  <si>
    <t>Yearend22</t>
  </si>
  <si>
    <t>Organic_Search_Imps_New_null</t>
  </si>
  <si>
    <t>Facebook_Imps21_75</t>
  </si>
  <si>
    <t>Facebook_Imps22_75</t>
  </si>
  <si>
    <t>TDP_display_only</t>
  </si>
  <si>
    <t>TDP_feat_n_display</t>
  </si>
  <si>
    <t>TDP_no_promo</t>
  </si>
  <si>
    <t>Kleenex(Facial Tissue)</t>
  </si>
  <si>
    <t>TDP_feature_only</t>
  </si>
  <si>
    <t>Unexplained</t>
  </si>
  <si>
    <t>Sales Change</t>
  </si>
  <si>
    <t>Spend to revenue ratio</t>
  </si>
  <si>
    <t>Net sales</t>
  </si>
  <si>
    <t>Others</t>
  </si>
  <si>
    <t>Covid, Seasonality</t>
  </si>
  <si>
    <t>Kleenex Volume(SU)</t>
  </si>
  <si>
    <t>Audio DV360</t>
  </si>
  <si>
    <t>Market</t>
  </si>
  <si>
    <t>Value</t>
  </si>
  <si>
    <t>Volume_in_sheets</t>
  </si>
  <si>
    <t>Kleenex_Vol</t>
  </si>
  <si>
    <t>Kleenex_Price</t>
  </si>
  <si>
    <t>TDP21</t>
  </si>
  <si>
    <t>TDP22</t>
  </si>
  <si>
    <t>Max_WD</t>
  </si>
  <si>
    <t>IPS</t>
  </si>
  <si>
    <t>Comp_Price</t>
  </si>
  <si>
    <t>Comp_WD</t>
  </si>
  <si>
    <t>Category_Vol_Sales</t>
  </si>
  <si>
    <t>Audio_DV360_Imps</t>
  </si>
  <si>
    <t>Facebook_Imps</t>
  </si>
  <si>
    <t>Indoor_OOH_Imps</t>
  </si>
  <si>
    <t>Influencer_Imps</t>
  </si>
  <si>
    <t>MHP_Organic_Imps</t>
  </si>
  <si>
    <t>OLA_Imps</t>
  </si>
  <si>
    <t>OLV_Imps</t>
  </si>
  <si>
    <t>Organic_Search_Imps</t>
  </si>
  <si>
    <t>Organic_Social_Imps</t>
  </si>
  <si>
    <t>Pinterest_Imps</t>
  </si>
  <si>
    <t>Prop_Placement_Imps</t>
  </si>
  <si>
    <t>Search_Imps</t>
  </si>
  <si>
    <t>Shopping_Imps</t>
  </si>
  <si>
    <t>TikTok_Imps</t>
  </si>
  <si>
    <t>Twitter_Imps</t>
  </si>
  <si>
    <t>VOD_Imps</t>
  </si>
  <si>
    <t>Audio_DV360_Spend</t>
  </si>
  <si>
    <t>Facebook_Spend</t>
  </si>
  <si>
    <t>Indoor_OOH_Spend</t>
  </si>
  <si>
    <t>Influencer_Spend</t>
  </si>
  <si>
    <t>OLA_Spend</t>
  </si>
  <si>
    <t>OLV_Spend</t>
  </si>
  <si>
    <t>Paid_Search_Spend</t>
  </si>
  <si>
    <t>Pinterest_Spend</t>
  </si>
  <si>
    <t>Prop_Placement_Spend</t>
  </si>
  <si>
    <t>Retail_Search_Spend</t>
  </si>
  <si>
    <t>Sampling_Spend</t>
  </si>
  <si>
    <t>Search_Spend</t>
  </si>
  <si>
    <t>Shopping_Spend</t>
  </si>
  <si>
    <t>TikTok_Spend</t>
  </si>
  <si>
    <t>Twitter_Spend</t>
  </si>
  <si>
    <t>VOD_Spend</t>
  </si>
  <si>
    <t>TV_GRPS</t>
  </si>
  <si>
    <t>TV_Spend</t>
  </si>
  <si>
    <t>CRM_Emails_opened</t>
  </si>
  <si>
    <t>CRM_Message_Sends</t>
  </si>
  <si>
    <t>Sampling_Samples_dispatched</t>
  </si>
  <si>
    <t>Brand_Visits</t>
  </si>
  <si>
    <t>Brandcom_Visits</t>
  </si>
  <si>
    <t>Brand_Visits_old</t>
  </si>
  <si>
    <t>Web_sessions_New</t>
  </si>
  <si>
    <t>TDP_any_promo</t>
  </si>
  <si>
    <t>TDP_feature_or_display</t>
  </si>
  <si>
    <t>TDP_total_multibuy</t>
  </si>
  <si>
    <t>TDP_unsupported</t>
  </si>
  <si>
    <t>Facebook_Imps21</t>
  </si>
  <si>
    <t>Facebook_Imps22</t>
  </si>
  <si>
    <t>TDP_any_promo_Y1</t>
  </si>
  <si>
    <t>TDP_display_only_Y1</t>
  </si>
  <si>
    <t>TDP_feat_n_display_Y1</t>
  </si>
  <si>
    <t>TDP_feature_only_Y1</t>
  </si>
  <si>
    <t>TDP_feature_or_display_Y1</t>
  </si>
  <si>
    <t>TDP_any_promo_Y2</t>
  </si>
  <si>
    <t>TDP_display_only_Y2</t>
  </si>
  <si>
    <t>TDP_feat_n_display_Y2</t>
  </si>
  <si>
    <t>TDP_feature_only_Y2</t>
  </si>
  <si>
    <t>TDP_feature_or_display_Y2</t>
  </si>
  <si>
    <t>Velocity</t>
  </si>
  <si>
    <t>TDP_any_promo_new</t>
  </si>
  <si>
    <t>TDP_display_only_new</t>
  </si>
  <si>
    <t>TDP_feat_n_display_new</t>
  </si>
  <si>
    <t>TDP_feature_only_new</t>
  </si>
  <si>
    <t>TDP_feature_or_display_new</t>
  </si>
  <si>
    <t>TDP_any_promo_new_21</t>
  </si>
  <si>
    <t>TDP_display_only_new_21</t>
  </si>
  <si>
    <t>TDP_feat_n_display_new_21</t>
  </si>
  <si>
    <t>TDP_feature_only_new_21</t>
  </si>
  <si>
    <t>TDP_feature_or_display_new_21</t>
  </si>
  <si>
    <t>TDP_any_promo_Split1</t>
  </si>
  <si>
    <t>TDP_any_promo_Split2</t>
  </si>
  <si>
    <t>TDP_any_promo_Split_V1</t>
  </si>
  <si>
    <t>TDP_any_promo_V2</t>
  </si>
  <si>
    <t>Organic_Search_Imps_New</t>
  </si>
  <si>
    <t>Seas21</t>
  </si>
  <si>
    <t>Seas22</t>
  </si>
  <si>
    <t>retail_and_recreation</t>
  </si>
  <si>
    <t>parks</t>
  </si>
  <si>
    <t>transit_stations</t>
  </si>
  <si>
    <t>workplaces</t>
  </si>
  <si>
    <t>residential</t>
  </si>
  <si>
    <t>TPR_Discount</t>
  </si>
  <si>
    <t>Grocery Multiples</t>
  </si>
  <si>
    <t>Column Labels</t>
  </si>
  <si>
    <t>Values</t>
  </si>
  <si>
    <t>Year1</t>
  </si>
  <si>
    <t>Year2</t>
  </si>
  <si>
    <t>Grand Total</t>
  </si>
  <si>
    <t>Sum of Audio_DV360_Spend</t>
  </si>
  <si>
    <t>Sum of Facebook_Spend</t>
  </si>
  <si>
    <t>Sum of Indoor_OOH_Spend</t>
  </si>
  <si>
    <t>Sum of Influencer_Spend</t>
  </si>
  <si>
    <t>Sum of OLA_Spend</t>
  </si>
  <si>
    <t>Sum of OLV_Spend</t>
  </si>
  <si>
    <t>Sum of Pinterest_Spend</t>
  </si>
  <si>
    <t>Sum of Prop_Placement_Spend</t>
  </si>
  <si>
    <t>Sum of Search_Spend</t>
  </si>
  <si>
    <t>Sum of Shopping_Spend</t>
  </si>
  <si>
    <t>Sum of TikTok_Spend</t>
  </si>
  <si>
    <t>Sum of Twitter_Spend</t>
  </si>
  <si>
    <t>Sum of VOD_Spend</t>
  </si>
  <si>
    <t>Sum of TV_Spend</t>
  </si>
  <si>
    <t>Sum of Sampling_Spend</t>
  </si>
  <si>
    <t>Base Price</t>
  </si>
  <si>
    <t>Total Paid Media</t>
  </si>
  <si>
    <t>Paid non Digital</t>
  </si>
  <si>
    <t>Price Discount</t>
  </si>
  <si>
    <t>TDP Promo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</si>
</sst>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&quot;-&quot;??_);_(@_)"/>
    <numFmt numFmtId="165" formatCode="mm/dd/yyyy"/>
    <numFmt numFmtId="166" formatCode="_ * #,##0.00_ ;_ * \-#,##0.00_ ;_ * &quot;-&quot;??_ ;_ @_ "/>
    <numFmt numFmtId="167" formatCode="0.0%"/>
    <numFmt numFmtId="168" formatCode="0.00000%"/>
    <numFmt numFmtId="169" formatCode="_ * #,##0_ ;_ * \-#,##0_ ;_ * &quot;-&quot;??_ ;_ @_ "/>
    <numFmt numFmtId="170" formatCode="[&gt;=1000000]\ #,##0.00,,&quot;M&quot;;[&lt;1000000]\ #,##0.00,&quot;K&quot;;General"/>
    <numFmt numFmtId="178" formatCode="yyyy\-mm\-dd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75">
    <xf numFmtId="0" fontId="0" fillId="0" borderId="0" xfId="0"/>
    <xf numFmtId="0" fontId="4" fillId="0" borderId="1" xfId="0" applyFont="1" applyBorder="1"/>
    <xf numFmtId="3" fontId="5" fillId="0" borderId="1" xfId="0" applyNumberFormat="1" applyFont="1" applyBorder="1"/>
    <xf numFmtId="0" fontId="6" fillId="0" borderId="1" xfId="0" applyFont="1" applyBorder="1"/>
    <xf numFmtId="165" fontId="0" fillId="0" borderId="1" xfId="0" applyNumberFormat="1" applyBorder="1"/>
    <xf numFmtId="3" fontId="0" fillId="0" borderId="1" xfId="0" applyNumberFormat="1" applyBorder="1"/>
    <xf numFmtId="9" fontId="0" fillId="0" borderId="1" xfId="2" applyFont="1" applyBorder="1"/>
    <xf numFmtId="0" fontId="8" fillId="0" borderId="0" xfId="0" applyFont="1"/>
    <xf numFmtId="2" fontId="8" fillId="3" borderId="0" xfId="0" applyNumberFormat="1" applyFont="1" applyFill="1" applyAlignment="1">
      <alignment horizontal="center"/>
    </xf>
    <xf numFmtId="4" fontId="8" fillId="3" borderId="0" xfId="0" applyNumberFormat="1" applyFont="1" applyFill="1"/>
    <xf numFmtId="167" fontId="8" fillId="3" borderId="0" xfId="0" applyNumberFormat="1" applyFont="1" applyFill="1"/>
    <xf numFmtId="0" fontId="7" fillId="0" borderId="0" xfId="0" applyFont="1" applyAlignment="1">
      <alignment horizontal="left"/>
    </xf>
    <xf numFmtId="3" fontId="8" fillId="0" borderId="0" xfId="3" applyNumberFormat="1" applyFont="1"/>
    <xf numFmtId="167" fontId="8" fillId="0" borderId="0" xfId="2" applyNumberFormat="1" applyFont="1"/>
    <xf numFmtId="3" fontId="8" fillId="0" borderId="0" xfId="0" applyNumberFormat="1" applyFont="1"/>
    <xf numFmtId="9" fontId="8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167" fontId="0" fillId="0" borderId="1" xfId="2" applyNumberFormat="1" applyFont="1" applyBorder="1"/>
    <xf numFmtId="0" fontId="0" fillId="0" borderId="1" xfId="0" applyBorder="1" applyAlignment="1">
      <alignment horizontal="right"/>
    </xf>
    <xf numFmtId="0" fontId="3" fillId="6" borderId="15" xfId="0" applyFont="1" applyFill="1" applyBorder="1"/>
    <xf numFmtId="0" fontId="0" fillId="0" borderId="1" xfId="0" applyBorder="1"/>
    <xf numFmtId="0" fontId="13" fillId="0" borderId="0" xfId="0" applyFont="1"/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164" fontId="12" fillId="2" borderId="3" xfId="1" applyNumberFormat="1" applyFont="1" applyFill="1" applyBorder="1" applyAlignment="1">
      <alignment horizontal="center" vertical="center"/>
    </xf>
    <xf numFmtId="164" fontId="12" fillId="2" borderId="4" xfId="1" applyNumberFormat="1" applyFont="1" applyFill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5" fillId="0" borderId="8" xfId="0" applyFont="1" applyBorder="1"/>
    <xf numFmtId="0" fontId="5" fillId="0" borderId="10" xfId="0" applyFont="1" applyBorder="1"/>
    <xf numFmtId="0" fontId="5" fillId="0" borderId="12" xfId="0" applyFont="1" applyBorder="1"/>
    <xf numFmtId="0" fontId="3" fillId="6" borderId="0" xfId="0" applyFont="1" applyFill="1"/>
    <xf numFmtId="0" fontId="3" fillId="0" borderId="0" xfId="0" applyFont="1"/>
    <xf numFmtId="0" fontId="3" fillId="0" borderId="15" xfId="0" applyFont="1" applyBorder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14" fillId="0" borderId="14" xfId="0" applyFont="1" applyBorder="1"/>
    <xf numFmtId="10" fontId="8" fillId="0" borderId="0" xfId="2" applyNumberFormat="1" applyFont="1" applyFill="1"/>
    <xf numFmtId="10" fontId="8" fillId="0" borderId="0" xfId="0" applyNumberFormat="1" applyFont="1"/>
    <xf numFmtId="170" fontId="8" fillId="0" borderId="0" xfId="3" applyNumberFormat="1" applyFont="1" applyFill="1"/>
    <xf numFmtId="0" fontId="2" fillId="7" borderId="1" xfId="0" applyFont="1" applyFill="1" applyBorder="1" applyAlignment="1">
      <alignment vertical="center"/>
    </xf>
    <xf numFmtId="0" fontId="7" fillId="0" borderId="0" xfId="0" applyFont="1"/>
    <xf numFmtId="0" fontId="10" fillId="0" borderId="0" xfId="0" applyFont="1"/>
    <xf numFmtId="0" fontId="8" fillId="7" borderId="6" xfId="0" applyFont="1" applyFill="1" applyBorder="1"/>
    <xf numFmtId="0" fontId="8" fillId="7" borderId="5" xfId="0" applyFont="1" applyFill="1" applyBorder="1"/>
    <xf numFmtId="0" fontId="8" fillId="7" borderId="0" xfId="0" applyFont="1" applyFill="1"/>
    <xf numFmtId="10" fontId="8" fillId="0" borderId="0" xfId="2" applyNumberFormat="1" applyFont="1" applyBorder="1"/>
    <xf numFmtId="3" fontId="8" fillId="0" borderId="0" xfId="3" applyNumberFormat="1" applyFont="1" applyFill="1" applyBorder="1"/>
    <xf numFmtId="167" fontId="8" fillId="0" borderId="0" xfId="2" applyNumberFormat="1" applyFont="1" applyFill="1" applyBorder="1"/>
    <xf numFmtId="10" fontId="8" fillId="0" borderId="0" xfId="2" applyNumberFormat="1" applyFont="1" applyFill="1" applyBorder="1"/>
    <xf numFmtId="3" fontId="10" fillId="0" borderId="0" xfId="0" applyNumberFormat="1" applyFont="1"/>
    <xf numFmtId="166" fontId="8" fillId="0" borderId="0" xfId="3" applyFont="1" applyFill="1" applyBorder="1" applyAlignment="1">
      <alignment horizontal="center"/>
    </xf>
    <xf numFmtId="168" fontId="8" fillId="0" borderId="0" xfId="0" applyNumberFormat="1" applyFont="1"/>
    <xf numFmtId="170" fontId="8" fillId="0" borderId="0" xfId="0" applyNumberFormat="1" applyFont="1"/>
    <xf numFmtId="10" fontId="10" fillId="0" borderId="0" xfId="2" applyNumberFormat="1" applyFont="1" applyFill="1"/>
    <xf numFmtId="10" fontId="10" fillId="0" borderId="0" xfId="0" applyNumberFormat="1" applyFont="1"/>
    <xf numFmtId="170" fontId="10" fillId="0" borderId="0" xfId="3" applyNumberFormat="1" applyFont="1" applyFill="1"/>
    <xf numFmtId="9" fontId="11" fillId="0" borderId="0" xfId="0" applyNumberFormat="1" applyFont="1"/>
    <xf numFmtId="4" fontId="8" fillId="0" borderId="0" xfId="3" applyNumberFormat="1" applyFont="1" applyFill="1"/>
    <xf numFmtId="10" fontId="7" fillId="0" borderId="0" xfId="2" applyNumberFormat="1" applyFont="1" applyFill="1"/>
    <xf numFmtId="10" fontId="7" fillId="0" borderId="0" xfId="0" applyNumberFormat="1" applyFont="1"/>
    <xf numFmtId="170" fontId="7" fillId="0" borderId="0" xfId="3" applyNumberFormat="1" applyFont="1" applyFill="1"/>
    <xf numFmtId="0" fontId="7" fillId="0" borderId="1" xfId="0" applyFont="1" applyBorder="1"/>
    <xf numFmtId="0" fontId="7" fillId="5" borderId="1" xfId="0" applyFont="1" applyFill="1" applyBorder="1"/>
    <xf numFmtId="0" fontId="7" fillId="5" borderId="1" xfId="0" applyFont="1" applyFill="1" applyBorder="1" applyAlignment="1">
      <alignment horizontal="left" indent="1"/>
    </xf>
    <xf numFmtId="0" fontId="8" fillId="8" borderId="1" xfId="0" applyFont="1" applyFill="1" applyBorder="1"/>
    <xf numFmtId="0" fontId="7" fillId="8" borderId="1" xfId="0" applyFont="1" applyFill="1" applyBorder="1" applyAlignment="1">
      <alignment horizontal="left" indent="1"/>
    </xf>
    <xf numFmtId="0" fontId="7" fillId="4" borderId="1" xfId="0" applyFont="1" applyFill="1" applyBorder="1" applyAlignment="1">
      <alignment horizontal="center"/>
    </xf>
    <xf numFmtId="0" fontId="8" fillId="7" borderId="1" xfId="0" applyFont="1" applyFill="1" applyBorder="1"/>
    <xf numFmtId="10" fontId="7" fillId="4" borderId="1" xfId="2" applyNumberFormat="1" applyFont="1" applyFill="1" applyBorder="1" applyAlignment="1">
      <alignment horizontal="center" vertical="center"/>
    </xf>
    <xf numFmtId="164" fontId="8" fillId="0" borderId="1" xfId="1" applyNumberFormat="1" applyFont="1" applyBorder="1"/>
    <xf numFmtId="167" fontId="8" fillId="0" borderId="1" xfId="1" applyNumberFormat="1" applyFont="1" applyBorder="1"/>
    <xf numFmtId="9" fontId="8" fillId="0" borderId="1" xfId="2" applyFont="1" applyBorder="1"/>
    <xf numFmtId="9" fontId="8" fillId="0" borderId="1" xfId="2" applyFont="1" applyFill="1" applyBorder="1"/>
    <xf numFmtId="169" fontId="8" fillId="0" borderId="1" xfId="3" applyNumberFormat="1" applyFont="1" applyBorder="1" applyAlignment="1">
      <alignment horizontal="center"/>
    </xf>
    <xf numFmtId="0" fontId="10" fillId="7" borderId="1" xfId="0" applyFont="1" applyFill="1" applyBorder="1"/>
    <xf numFmtId="164" fontId="10" fillId="0" borderId="1" xfId="1" applyNumberFormat="1" applyFont="1" applyBorder="1"/>
    <xf numFmtId="166" fontId="8" fillId="0" borderId="1" xfId="3" applyFont="1" applyBorder="1" applyAlignment="1">
      <alignment horizontal="center"/>
    </xf>
    <xf numFmtId="3" fontId="7" fillId="5" borderId="1" xfId="3" applyNumberFormat="1" applyFont="1" applyFill="1" applyBorder="1"/>
    <xf numFmtId="0" fontId="7" fillId="7" borderId="1" xfId="0" applyFont="1" applyFill="1" applyBorder="1"/>
    <xf numFmtId="167" fontId="8" fillId="5" borderId="1" xfId="1" applyNumberFormat="1" applyFont="1" applyFill="1" applyBorder="1"/>
    <xf numFmtId="3" fontId="7" fillId="5" borderId="1" xfId="0" applyNumberFormat="1" applyFont="1" applyFill="1" applyBorder="1"/>
    <xf numFmtId="3" fontId="7" fillId="5" borderId="1" xfId="0" applyNumberFormat="1" applyFont="1" applyFill="1" applyBorder="1" applyAlignment="1">
      <alignment horizontal="right"/>
    </xf>
    <xf numFmtId="3" fontId="8" fillId="8" borderId="1" xfId="3" applyNumberFormat="1" applyFont="1" applyFill="1" applyBorder="1"/>
    <xf numFmtId="167" fontId="8" fillId="8" borderId="1" xfId="1" applyNumberFormat="1" applyFont="1" applyFill="1" applyBorder="1"/>
    <xf numFmtId="167" fontId="8" fillId="8" borderId="1" xfId="0" applyNumberFormat="1" applyFont="1" applyFill="1" applyBorder="1"/>
    <xf numFmtId="9" fontId="8" fillId="8" borderId="1" xfId="0" applyNumberFormat="1" applyFont="1" applyFill="1" applyBorder="1"/>
    <xf numFmtId="0" fontId="12" fillId="2" borderId="13" xfId="0" applyFont="1" applyFill="1" applyBorder="1" applyAlignment="1">
      <alignment horizontal="center" vertical="center"/>
    </xf>
    <xf numFmtId="0" fontId="13" fillId="7" borderId="13" xfId="0" applyFont="1" applyFill="1" applyBorder="1"/>
    <xf numFmtId="0" fontId="2" fillId="7" borderId="13" xfId="0" applyFont="1" applyFill="1" applyBorder="1" applyAlignment="1">
      <alignment vertical="center"/>
    </xf>
    <xf numFmtId="166" fontId="8" fillId="0" borderId="0" xfId="3" applyFont="1" applyFill="1" applyBorder="1"/>
    <xf numFmtId="2" fontId="8" fillId="9" borderId="1" xfId="0" applyNumberFormat="1" applyFont="1" applyFill="1" applyBorder="1" applyAlignment="1">
      <alignment horizontal="center"/>
    </xf>
    <xf numFmtId="0" fontId="7" fillId="9" borderId="1" xfId="0" applyFont="1" applyFill="1" applyBorder="1"/>
    <xf numFmtId="0" fontId="8" fillId="9" borderId="1" xfId="0" applyFont="1" applyFill="1" applyBorder="1"/>
    <xf numFmtId="167" fontId="8" fillId="10" borderId="1" xfId="2" applyNumberFormat="1" applyFont="1" applyFill="1" applyBorder="1"/>
    <xf numFmtId="167" fontId="7" fillId="10" borderId="1" xfId="2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9" fontId="8" fillId="0" borderId="0" xfId="2" applyFont="1"/>
    <xf numFmtId="0" fontId="5" fillId="0" borderId="1" xfId="0" applyFont="1" applyBorder="1"/>
    <xf numFmtId="167" fontId="8" fillId="0" borderId="1" xfId="1" applyNumberFormat="1" applyFont="1" applyFill="1" applyBorder="1"/>
    <xf numFmtId="167" fontId="7" fillId="0" borderId="0" xfId="2" applyNumberFormat="1" applyFont="1"/>
    <xf numFmtId="0" fontId="8" fillId="0" borderId="1" xfId="0" applyFont="1" applyFill="1" applyBorder="1"/>
    <xf numFmtId="169" fontId="8" fillId="0" borderId="1" xfId="3" applyNumberFormat="1" applyFont="1" applyFill="1" applyBorder="1"/>
    <xf numFmtId="167" fontId="7" fillId="0" borderId="1" xfId="2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3" fontId="8" fillId="0" borderId="0" xfId="0" applyNumberFormat="1" applyFont="1" applyBorder="1"/>
    <xf numFmtId="0" fontId="8" fillId="0" borderId="0" xfId="0" applyFont="1" applyBorder="1"/>
    <xf numFmtId="167" fontId="8" fillId="0" borderId="0" xfId="1" applyNumberFormat="1" applyFont="1" applyFill="1" applyBorder="1"/>
    <xf numFmtId="0" fontId="6" fillId="0" borderId="10" xfId="0" applyFont="1" applyBorder="1"/>
    <xf numFmtId="0" fontId="13" fillId="0" borderId="1" xfId="0" applyFont="1" applyBorder="1" applyAlignment="1">
      <alignment horizontal="left" vertical="center"/>
    </xf>
    <xf numFmtId="169" fontId="16" fillId="0" borderId="1" xfId="3" applyNumberFormat="1" applyFont="1" applyBorder="1" applyAlignment="1">
      <alignment horizontal="center"/>
    </xf>
    <xf numFmtId="2" fontId="16" fillId="9" borderId="1" xfId="0" applyNumberFormat="1" applyFont="1" applyFill="1" applyBorder="1" applyAlignment="1">
      <alignment horizontal="center"/>
    </xf>
    <xf numFmtId="14" fontId="0" fillId="3" borderId="0" xfId="0" applyNumberFormat="1" applyFill="1"/>
    <xf numFmtId="178" fontId="0" fillId="0" borderId="0" xfId="0" applyNumberFormat="1" applyAlignment="1">
      <alignment horizontal="left"/>
    </xf>
    <xf numFmtId="0" fontId="0" fillId="11" borderId="0" xfId="0" applyFill="1"/>
    <xf numFmtId="0" fontId="0" fillId="6" borderId="15" xfId="0" applyFill="1" applyBorder="1"/>
    <xf numFmtId="0" fontId="0" fillId="6" borderId="0" xfId="0" applyFill="1"/>
    <xf numFmtId="0" fontId="0" fillId="10" borderId="0" xfId="0" applyFill="1"/>
    <xf numFmtId="0" fontId="0" fillId="3" borderId="0" xfId="0" applyFill="1"/>
    <xf numFmtId="0" fontId="15" fillId="3" borderId="0" xfId="0" applyFont="1" applyFill="1"/>
    <xf numFmtId="0" fontId="0" fillId="0" borderId="21" xfId="0" quotePrefix="1" applyBorder="1"/>
    <xf numFmtId="164" fontId="0" fillId="0" borderId="0" xfId="0" applyNumberFormat="1"/>
    <xf numFmtId="164" fontId="0" fillId="0" borderId="0" xfId="1" applyNumberFormat="1" applyFont="1"/>
    <xf numFmtId="43" fontId="0" fillId="0" borderId="0" xfId="1" applyFont="1"/>
    <xf numFmtId="2" fontId="0" fillId="0" borderId="0" xfId="2" applyNumberFormat="1" applyFont="1"/>
    <xf numFmtId="3" fontId="0" fillId="0" borderId="0" xfId="0" applyNumberFormat="1" applyAlignment="1">
      <alignment horizontal="left"/>
    </xf>
    <xf numFmtId="3" fontId="0" fillId="10" borderId="0" xfId="0" applyNumberFormat="1" applyFill="1" applyAlignment="1">
      <alignment horizontal="left"/>
    </xf>
    <xf numFmtId="0" fontId="0" fillId="0" borderId="0" xfId="0" pivotButton="1"/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/>
    </xf>
    <xf numFmtId="0" fontId="13" fillId="0" borderId="2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5" fillId="0" borderId="30" xfId="0" applyFont="1" applyBorder="1"/>
    <xf numFmtId="0" fontId="13" fillId="0" borderId="2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64" fontId="12" fillId="2" borderId="32" xfId="1" applyNumberFormat="1" applyFont="1" applyFill="1" applyBorder="1" applyAlignment="1">
      <alignment horizontal="center" vertical="center"/>
    </xf>
    <xf numFmtId="164" fontId="12" fillId="2" borderId="33" xfId="1" applyNumberFormat="1" applyFont="1" applyFill="1" applyBorder="1" applyAlignment="1">
      <alignment horizontal="center" vertical="center"/>
    </xf>
    <xf numFmtId="164" fontId="12" fillId="2" borderId="34" xfId="1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164" fontId="12" fillId="2" borderId="35" xfId="1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/>
    </xf>
    <xf numFmtId="0" fontId="5" fillId="0" borderId="37" xfId="0" applyFont="1" applyBorder="1"/>
  </cellXfs>
  <cellStyles count="4">
    <cellStyle name="Comma" xfId="1" builtinId="3"/>
    <cellStyle name="Comma 2" xfId="3" xr:uid="{F960D9B9-701A-46BF-8120-92D135569435}"/>
    <cellStyle name="Normal" xfId="0" builtinId="0"/>
    <cellStyle name="Percent" xfId="2" builtinId="5"/>
  </cellStyles>
  <dxfs count="3">
    <dxf>
      <numFmt numFmtId="3" formatCode="#,##0"/>
    </dxf>
    <dxf>
      <numFmt numFmtId="3" formatCode="#,##0"/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</a:t>
            </a:r>
            <a:r>
              <a:rPr lang="en-IN" baseline="0"/>
              <a:t> Fit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892576479951784E-2"/>
          <c:y val="0.20838270117922683"/>
          <c:w val="0.92223398473620632"/>
          <c:h val="0.566231639993016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'Model Fit'!$E$1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'Model Fit'!$A$2:$A$105</c:f>
              <c:numCache>
                <c:formatCode>mm/dd/yyyy</c:formatCode>
                <c:ptCount val="104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44262</c:v>
                </c:pt>
                <c:pt idx="9">
                  <c:v>44269</c:v>
                </c:pt>
                <c:pt idx="10">
                  <c:v>44276</c:v>
                </c:pt>
                <c:pt idx="11">
                  <c:v>44283</c:v>
                </c:pt>
                <c:pt idx="12">
                  <c:v>44290</c:v>
                </c:pt>
                <c:pt idx="13">
                  <c:v>44297</c:v>
                </c:pt>
                <c:pt idx="14">
                  <c:v>44304</c:v>
                </c:pt>
                <c:pt idx="15">
                  <c:v>44311</c:v>
                </c:pt>
                <c:pt idx="16">
                  <c:v>44318</c:v>
                </c:pt>
                <c:pt idx="17">
                  <c:v>44325</c:v>
                </c:pt>
                <c:pt idx="18">
                  <c:v>44332</c:v>
                </c:pt>
                <c:pt idx="19">
                  <c:v>44339</c:v>
                </c:pt>
                <c:pt idx="20">
                  <c:v>44346</c:v>
                </c:pt>
                <c:pt idx="21">
                  <c:v>44353</c:v>
                </c:pt>
                <c:pt idx="22">
                  <c:v>44360</c:v>
                </c:pt>
                <c:pt idx="23">
                  <c:v>44367</c:v>
                </c:pt>
                <c:pt idx="24">
                  <c:v>44374</c:v>
                </c:pt>
                <c:pt idx="25">
                  <c:v>44381</c:v>
                </c:pt>
                <c:pt idx="26">
                  <c:v>44388</c:v>
                </c:pt>
                <c:pt idx="27">
                  <c:v>44395</c:v>
                </c:pt>
                <c:pt idx="28">
                  <c:v>44402</c:v>
                </c:pt>
                <c:pt idx="29">
                  <c:v>44409</c:v>
                </c:pt>
                <c:pt idx="30">
                  <c:v>44416</c:v>
                </c:pt>
                <c:pt idx="31">
                  <c:v>44423</c:v>
                </c:pt>
                <c:pt idx="32">
                  <c:v>44430</c:v>
                </c:pt>
                <c:pt idx="33">
                  <c:v>44437</c:v>
                </c:pt>
                <c:pt idx="34">
                  <c:v>44444</c:v>
                </c:pt>
                <c:pt idx="35">
                  <c:v>44451</c:v>
                </c:pt>
                <c:pt idx="36">
                  <c:v>44458</c:v>
                </c:pt>
                <c:pt idx="37">
                  <c:v>44465</c:v>
                </c:pt>
                <c:pt idx="38">
                  <c:v>44472</c:v>
                </c:pt>
                <c:pt idx="39">
                  <c:v>44479</c:v>
                </c:pt>
                <c:pt idx="40">
                  <c:v>44486</c:v>
                </c:pt>
                <c:pt idx="41">
                  <c:v>44493</c:v>
                </c:pt>
                <c:pt idx="42">
                  <c:v>44500</c:v>
                </c:pt>
                <c:pt idx="43">
                  <c:v>44507</c:v>
                </c:pt>
                <c:pt idx="44">
                  <c:v>44514</c:v>
                </c:pt>
                <c:pt idx="45">
                  <c:v>44521</c:v>
                </c:pt>
                <c:pt idx="46">
                  <c:v>44528</c:v>
                </c:pt>
                <c:pt idx="47">
                  <c:v>44535</c:v>
                </c:pt>
                <c:pt idx="48">
                  <c:v>44542</c:v>
                </c:pt>
                <c:pt idx="49">
                  <c:v>44549</c:v>
                </c:pt>
                <c:pt idx="50">
                  <c:v>44556</c:v>
                </c:pt>
                <c:pt idx="51">
                  <c:v>44563</c:v>
                </c:pt>
                <c:pt idx="52">
                  <c:v>44570</c:v>
                </c:pt>
                <c:pt idx="53">
                  <c:v>44577</c:v>
                </c:pt>
                <c:pt idx="54">
                  <c:v>44584</c:v>
                </c:pt>
                <c:pt idx="55">
                  <c:v>44591</c:v>
                </c:pt>
                <c:pt idx="56">
                  <c:v>44598</c:v>
                </c:pt>
                <c:pt idx="57">
                  <c:v>44605</c:v>
                </c:pt>
                <c:pt idx="58">
                  <c:v>44612</c:v>
                </c:pt>
                <c:pt idx="59">
                  <c:v>44619</c:v>
                </c:pt>
                <c:pt idx="60">
                  <c:v>44626</c:v>
                </c:pt>
                <c:pt idx="61">
                  <c:v>44633</c:v>
                </c:pt>
                <c:pt idx="62">
                  <c:v>44640</c:v>
                </c:pt>
                <c:pt idx="63">
                  <c:v>44647</c:v>
                </c:pt>
                <c:pt idx="64">
                  <c:v>44654</c:v>
                </c:pt>
                <c:pt idx="65">
                  <c:v>44661</c:v>
                </c:pt>
                <c:pt idx="66">
                  <c:v>44668</c:v>
                </c:pt>
                <c:pt idx="67">
                  <c:v>44675</c:v>
                </c:pt>
                <c:pt idx="68">
                  <c:v>44682</c:v>
                </c:pt>
                <c:pt idx="69">
                  <c:v>44689</c:v>
                </c:pt>
                <c:pt idx="70">
                  <c:v>44696</c:v>
                </c:pt>
                <c:pt idx="71">
                  <c:v>44703</c:v>
                </c:pt>
                <c:pt idx="72">
                  <c:v>44710</c:v>
                </c:pt>
                <c:pt idx="73">
                  <c:v>44717</c:v>
                </c:pt>
                <c:pt idx="74">
                  <c:v>44724</c:v>
                </c:pt>
                <c:pt idx="75">
                  <c:v>44731</c:v>
                </c:pt>
                <c:pt idx="76">
                  <c:v>44738</c:v>
                </c:pt>
                <c:pt idx="77">
                  <c:v>44745</c:v>
                </c:pt>
                <c:pt idx="78">
                  <c:v>44752</c:v>
                </c:pt>
                <c:pt idx="79">
                  <c:v>44759</c:v>
                </c:pt>
                <c:pt idx="80">
                  <c:v>44766</c:v>
                </c:pt>
                <c:pt idx="81">
                  <c:v>44773</c:v>
                </c:pt>
                <c:pt idx="82">
                  <c:v>44780</c:v>
                </c:pt>
                <c:pt idx="83">
                  <c:v>44787</c:v>
                </c:pt>
                <c:pt idx="84">
                  <c:v>44794</c:v>
                </c:pt>
                <c:pt idx="85">
                  <c:v>44801</c:v>
                </c:pt>
                <c:pt idx="86">
                  <c:v>44808</c:v>
                </c:pt>
                <c:pt idx="87">
                  <c:v>44815</c:v>
                </c:pt>
                <c:pt idx="88">
                  <c:v>44822</c:v>
                </c:pt>
                <c:pt idx="89">
                  <c:v>44829</c:v>
                </c:pt>
                <c:pt idx="90">
                  <c:v>44836</c:v>
                </c:pt>
                <c:pt idx="91">
                  <c:v>44843</c:v>
                </c:pt>
                <c:pt idx="92">
                  <c:v>44850</c:v>
                </c:pt>
                <c:pt idx="93">
                  <c:v>44857</c:v>
                </c:pt>
                <c:pt idx="94">
                  <c:v>44864</c:v>
                </c:pt>
                <c:pt idx="95">
                  <c:v>44871</c:v>
                </c:pt>
                <c:pt idx="96">
                  <c:v>44878</c:v>
                </c:pt>
                <c:pt idx="97">
                  <c:v>44885</c:v>
                </c:pt>
                <c:pt idx="98">
                  <c:v>44892</c:v>
                </c:pt>
                <c:pt idx="99">
                  <c:v>44899</c:v>
                </c:pt>
                <c:pt idx="100">
                  <c:v>44906</c:v>
                </c:pt>
                <c:pt idx="101">
                  <c:v>44913</c:v>
                </c:pt>
                <c:pt idx="102">
                  <c:v>44920</c:v>
                </c:pt>
                <c:pt idx="103">
                  <c:v>44927</c:v>
                </c:pt>
              </c:numCache>
            </c:numRef>
          </c:cat>
          <c:val>
            <c:numRef>
              <c:f>'Model Fit'!$E$2:$E$105</c:f>
              <c:numCache>
                <c:formatCode>#,##0</c:formatCode>
                <c:ptCount val="104"/>
                <c:pt idx="0">
                  <c:v>0</c:v>
                </c:pt>
                <c:pt idx="1">
                  <c:v>1213.2463500915292</c:v>
                </c:pt>
                <c:pt idx="2">
                  <c:v>-146.39414469439907</c:v>
                </c:pt>
                <c:pt idx="3">
                  <c:v>62.606492017299388</c:v>
                </c:pt>
                <c:pt idx="4">
                  <c:v>-8.5875536787498277</c:v>
                </c:pt>
                <c:pt idx="5">
                  <c:v>-250.05145781596002</c:v>
                </c:pt>
                <c:pt idx="6">
                  <c:v>-86.327524997199362</c:v>
                </c:pt>
                <c:pt idx="7">
                  <c:v>-918.75681522092964</c:v>
                </c:pt>
                <c:pt idx="8">
                  <c:v>-603.51260583214025</c:v>
                </c:pt>
                <c:pt idx="9">
                  <c:v>-539.75987504651857</c:v>
                </c:pt>
                <c:pt idx="10">
                  <c:v>-715.29839467418969</c:v>
                </c:pt>
                <c:pt idx="11">
                  <c:v>-627.64226527380015</c:v>
                </c:pt>
                <c:pt idx="12">
                  <c:v>230.02865177951935</c:v>
                </c:pt>
                <c:pt idx="13">
                  <c:v>109.62599196945848</c:v>
                </c:pt>
                <c:pt idx="14">
                  <c:v>-120.14644877658975</c:v>
                </c:pt>
                <c:pt idx="15">
                  <c:v>469.97738258261052</c:v>
                </c:pt>
                <c:pt idx="16">
                  <c:v>786.71790857987071</c:v>
                </c:pt>
                <c:pt idx="17">
                  <c:v>972.39581566474953</c:v>
                </c:pt>
                <c:pt idx="18">
                  <c:v>416.32202758164021</c:v>
                </c:pt>
                <c:pt idx="19">
                  <c:v>285.03336009200029</c:v>
                </c:pt>
                <c:pt idx="20">
                  <c:v>383.28524145929077</c:v>
                </c:pt>
                <c:pt idx="21">
                  <c:v>-340.63283532159949</c:v>
                </c:pt>
                <c:pt idx="22">
                  <c:v>5.3752718691594055</c:v>
                </c:pt>
                <c:pt idx="23">
                  <c:v>205.16270230056944</c:v>
                </c:pt>
                <c:pt idx="24">
                  <c:v>124.08410189021924</c:v>
                </c:pt>
                <c:pt idx="25">
                  <c:v>506.99237168880973</c:v>
                </c:pt>
                <c:pt idx="26">
                  <c:v>68.658319651609418</c:v>
                </c:pt>
                <c:pt idx="27">
                  <c:v>-675.93410266559113</c:v>
                </c:pt>
                <c:pt idx="28">
                  <c:v>-502.04940798732969</c:v>
                </c:pt>
                <c:pt idx="29">
                  <c:v>-310.3427685586903</c:v>
                </c:pt>
                <c:pt idx="30">
                  <c:v>-132.69980517035037</c:v>
                </c:pt>
                <c:pt idx="31">
                  <c:v>-271.33298208113047</c:v>
                </c:pt>
                <c:pt idx="32">
                  <c:v>-667.04356225362062</c:v>
                </c:pt>
                <c:pt idx="33">
                  <c:v>-662.76152963461936</c:v>
                </c:pt>
                <c:pt idx="34">
                  <c:v>-268.97560619792057</c:v>
                </c:pt>
                <c:pt idx="35">
                  <c:v>-356.18418929667132</c:v>
                </c:pt>
                <c:pt idx="36">
                  <c:v>-489.86628293821013</c:v>
                </c:pt>
                <c:pt idx="37">
                  <c:v>-55.342012953131416</c:v>
                </c:pt>
                <c:pt idx="38">
                  <c:v>6.7267380987905199</c:v>
                </c:pt>
                <c:pt idx="39">
                  <c:v>592.73205150929971</c:v>
                </c:pt>
                <c:pt idx="40">
                  <c:v>832.9328473157093</c:v>
                </c:pt>
                <c:pt idx="41">
                  <c:v>521.66946934574844</c:v>
                </c:pt>
                <c:pt idx="42">
                  <c:v>970.45236253350049</c:v>
                </c:pt>
                <c:pt idx="43">
                  <c:v>378.03259638418967</c:v>
                </c:pt>
                <c:pt idx="44">
                  <c:v>992.68638299613849</c:v>
                </c:pt>
                <c:pt idx="45">
                  <c:v>987.82429220857921</c:v>
                </c:pt>
                <c:pt idx="46">
                  <c:v>698.61222874481973</c:v>
                </c:pt>
                <c:pt idx="47">
                  <c:v>546.52199287356962</c:v>
                </c:pt>
                <c:pt idx="48">
                  <c:v>-194.33271046760092</c:v>
                </c:pt>
                <c:pt idx="49">
                  <c:v>-732.01162842349913</c:v>
                </c:pt>
                <c:pt idx="50">
                  <c:v>-629.36576951737879</c:v>
                </c:pt>
                <c:pt idx="51">
                  <c:v>533.40074011779052</c:v>
                </c:pt>
                <c:pt idx="52">
                  <c:v>-907.47145103470029</c:v>
                </c:pt>
                <c:pt idx="53">
                  <c:v>-306.70154050069868</c:v>
                </c:pt>
                <c:pt idx="54">
                  <c:v>10.53792829970007</c:v>
                </c:pt>
                <c:pt idx="55">
                  <c:v>-318.81840721879053</c:v>
                </c:pt>
                <c:pt idx="56">
                  <c:v>-786.44249033949927</c:v>
                </c:pt>
                <c:pt idx="57">
                  <c:v>-208.80149308992077</c:v>
                </c:pt>
                <c:pt idx="58">
                  <c:v>-434.69025431844057</c:v>
                </c:pt>
                <c:pt idx="59">
                  <c:v>198.72580383740024</c:v>
                </c:pt>
                <c:pt idx="60">
                  <c:v>451.47064682388918</c:v>
                </c:pt>
                <c:pt idx="61">
                  <c:v>1031.287134626491</c:v>
                </c:pt>
                <c:pt idx="62">
                  <c:v>820.52997151719865</c:v>
                </c:pt>
                <c:pt idx="63">
                  <c:v>481.48777604250063</c:v>
                </c:pt>
                <c:pt idx="64">
                  <c:v>444.6482949538804</c:v>
                </c:pt>
                <c:pt idx="65">
                  <c:v>541.53638865052926</c:v>
                </c:pt>
                <c:pt idx="66">
                  <c:v>441.83666423471004</c:v>
                </c:pt>
                <c:pt idx="67">
                  <c:v>-215.27392428164967</c:v>
                </c:pt>
                <c:pt idx="68">
                  <c:v>19.726089755171415</c:v>
                </c:pt>
                <c:pt idx="69">
                  <c:v>15.570487414470335</c:v>
                </c:pt>
                <c:pt idx="70">
                  <c:v>-196.14458563558946</c:v>
                </c:pt>
                <c:pt idx="71">
                  <c:v>-403.44364092199066</c:v>
                </c:pt>
                <c:pt idx="72">
                  <c:v>-237.0320102650403</c:v>
                </c:pt>
                <c:pt idx="73">
                  <c:v>-151.65287108186931</c:v>
                </c:pt>
                <c:pt idx="74">
                  <c:v>-470.01033085280142</c:v>
                </c:pt>
                <c:pt idx="75">
                  <c:v>-561.46141427240036</c:v>
                </c:pt>
                <c:pt idx="76">
                  <c:v>-917.33503125539937</c:v>
                </c:pt>
                <c:pt idx="77">
                  <c:v>-353.22635770292072</c:v>
                </c:pt>
                <c:pt idx="78">
                  <c:v>-17.574259766479372</c:v>
                </c:pt>
                <c:pt idx="79">
                  <c:v>324.59883431335948</c:v>
                </c:pt>
                <c:pt idx="80">
                  <c:v>156.51628208298007</c:v>
                </c:pt>
                <c:pt idx="81">
                  <c:v>-276.65125160044954</c:v>
                </c:pt>
                <c:pt idx="82">
                  <c:v>-236.34966805188014</c:v>
                </c:pt>
                <c:pt idx="83">
                  <c:v>-593.34440268305934</c:v>
                </c:pt>
                <c:pt idx="84">
                  <c:v>-80.058955427680303</c:v>
                </c:pt>
                <c:pt idx="85">
                  <c:v>-160.80151310938982</c:v>
                </c:pt>
                <c:pt idx="86">
                  <c:v>-679.66724065466951</c:v>
                </c:pt>
                <c:pt idx="87">
                  <c:v>-273.20822022415996</c:v>
                </c:pt>
                <c:pt idx="88">
                  <c:v>128.27126294706977</c:v>
                </c:pt>
                <c:pt idx="89">
                  <c:v>-190.55285102190101</c:v>
                </c:pt>
                <c:pt idx="90">
                  <c:v>185.10835635478907</c:v>
                </c:pt>
                <c:pt idx="91">
                  <c:v>-352.09522760666914</c:v>
                </c:pt>
                <c:pt idx="92">
                  <c:v>3.7460700666506455</c:v>
                </c:pt>
                <c:pt idx="93">
                  <c:v>-78.25105757657002</c:v>
                </c:pt>
                <c:pt idx="94">
                  <c:v>-222.44969482561009</c:v>
                </c:pt>
                <c:pt idx="95">
                  <c:v>-195.93851186385109</c:v>
                </c:pt>
                <c:pt idx="96">
                  <c:v>79.489518421620232</c:v>
                </c:pt>
                <c:pt idx="97">
                  <c:v>384.02527424809068</c:v>
                </c:pt>
                <c:pt idx="98">
                  <c:v>731.10673424840024</c:v>
                </c:pt>
                <c:pt idx="99">
                  <c:v>-904.96268016670001</c:v>
                </c:pt>
                <c:pt idx="100">
                  <c:v>-156.76214108719978</c:v>
                </c:pt>
                <c:pt idx="101">
                  <c:v>313.86734317219998</c:v>
                </c:pt>
                <c:pt idx="102">
                  <c:v>492.41494532439901</c:v>
                </c:pt>
                <c:pt idx="103">
                  <c:v>1034.9202592339207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0-46F8-88CF-3A3CA137A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09664"/>
        <c:axId val="850202224"/>
      </c:barChart>
      <c:lineChart>
        <c:grouping val="standard"/>
        <c:varyColors val="0"/>
        <c:ser>
          <c:idx val="0"/>
          <c:order val="0"/>
          <c:tx>
            <c:strRef>
              <c:f>'Model Fit'!$C$1</c:f>
              <c:strCache>
                <c:ptCount val="1"/>
                <c:pt idx="0">
                  <c:v>ActualSales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Fit'!$A$2:$A$105</c:f>
              <c:numCache>
                <c:formatCode>mm/dd/yyyy</c:formatCode>
                <c:ptCount val="104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44262</c:v>
                </c:pt>
                <c:pt idx="9">
                  <c:v>44269</c:v>
                </c:pt>
                <c:pt idx="10">
                  <c:v>44276</c:v>
                </c:pt>
                <c:pt idx="11">
                  <c:v>44283</c:v>
                </c:pt>
                <c:pt idx="12">
                  <c:v>44290</c:v>
                </c:pt>
                <c:pt idx="13">
                  <c:v>44297</c:v>
                </c:pt>
                <c:pt idx="14">
                  <c:v>44304</c:v>
                </c:pt>
                <c:pt idx="15">
                  <c:v>44311</c:v>
                </c:pt>
                <c:pt idx="16">
                  <c:v>44318</c:v>
                </c:pt>
                <c:pt idx="17">
                  <c:v>44325</c:v>
                </c:pt>
                <c:pt idx="18">
                  <c:v>44332</c:v>
                </c:pt>
                <c:pt idx="19">
                  <c:v>44339</c:v>
                </c:pt>
                <c:pt idx="20">
                  <c:v>44346</c:v>
                </c:pt>
                <c:pt idx="21">
                  <c:v>44353</c:v>
                </c:pt>
                <c:pt idx="22">
                  <c:v>44360</c:v>
                </c:pt>
                <c:pt idx="23">
                  <c:v>44367</c:v>
                </c:pt>
                <c:pt idx="24">
                  <c:v>44374</c:v>
                </c:pt>
                <c:pt idx="25">
                  <c:v>44381</c:v>
                </c:pt>
                <c:pt idx="26">
                  <c:v>44388</c:v>
                </c:pt>
                <c:pt idx="27">
                  <c:v>44395</c:v>
                </c:pt>
                <c:pt idx="28">
                  <c:v>44402</c:v>
                </c:pt>
                <c:pt idx="29">
                  <c:v>44409</c:v>
                </c:pt>
                <c:pt idx="30">
                  <c:v>44416</c:v>
                </c:pt>
                <c:pt idx="31">
                  <c:v>44423</c:v>
                </c:pt>
                <c:pt idx="32">
                  <c:v>44430</c:v>
                </c:pt>
                <c:pt idx="33">
                  <c:v>44437</c:v>
                </c:pt>
                <c:pt idx="34">
                  <c:v>44444</c:v>
                </c:pt>
                <c:pt idx="35">
                  <c:v>44451</c:v>
                </c:pt>
                <c:pt idx="36">
                  <c:v>44458</c:v>
                </c:pt>
                <c:pt idx="37">
                  <c:v>44465</c:v>
                </c:pt>
                <c:pt idx="38">
                  <c:v>44472</c:v>
                </c:pt>
                <c:pt idx="39">
                  <c:v>44479</c:v>
                </c:pt>
                <c:pt idx="40">
                  <c:v>44486</c:v>
                </c:pt>
                <c:pt idx="41">
                  <c:v>44493</c:v>
                </c:pt>
                <c:pt idx="42">
                  <c:v>44500</c:v>
                </c:pt>
                <c:pt idx="43">
                  <c:v>44507</c:v>
                </c:pt>
                <c:pt idx="44">
                  <c:v>44514</c:v>
                </c:pt>
                <c:pt idx="45">
                  <c:v>44521</c:v>
                </c:pt>
                <c:pt idx="46">
                  <c:v>44528</c:v>
                </c:pt>
                <c:pt idx="47">
                  <c:v>44535</c:v>
                </c:pt>
                <c:pt idx="48">
                  <c:v>44542</c:v>
                </c:pt>
                <c:pt idx="49">
                  <c:v>44549</c:v>
                </c:pt>
                <c:pt idx="50">
                  <c:v>44556</c:v>
                </c:pt>
                <c:pt idx="51">
                  <c:v>44563</c:v>
                </c:pt>
                <c:pt idx="52">
                  <c:v>44570</c:v>
                </c:pt>
                <c:pt idx="53">
                  <c:v>44577</c:v>
                </c:pt>
                <c:pt idx="54">
                  <c:v>44584</c:v>
                </c:pt>
                <c:pt idx="55">
                  <c:v>44591</c:v>
                </c:pt>
                <c:pt idx="56">
                  <c:v>44598</c:v>
                </c:pt>
                <c:pt idx="57">
                  <c:v>44605</c:v>
                </c:pt>
                <c:pt idx="58">
                  <c:v>44612</c:v>
                </c:pt>
                <c:pt idx="59">
                  <c:v>44619</c:v>
                </c:pt>
                <c:pt idx="60">
                  <c:v>44626</c:v>
                </c:pt>
                <c:pt idx="61">
                  <c:v>44633</c:v>
                </c:pt>
                <c:pt idx="62">
                  <c:v>44640</c:v>
                </c:pt>
                <c:pt idx="63">
                  <c:v>44647</c:v>
                </c:pt>
                <c:pt idx="64">
                  <c:v>44654</c:v>
                </c:pt>
                <c:pt idx="65">
                  <c:v>44661</c:v>
                </c:pt>
                <c:pt idx="66">
                  <c:v>44668</c:v>
                </c:pt>
                <c:pt idx="67">
                  <c:v>44675</c:v>
                </c:pt>
                <c:pt idx="68">
                  <c:v>44682</c:v>
                </c:pt>
                <c:pt idx="69">
                  <c:v>44689</c:v>
                </c:pt>
                <c:pt idx="70">
                  <c:v>44696</c:v>
                </c:pt>
                <c:pt idx="71">
                  <c:v>44703</c:v>
                </c:pt>
                <c:pt idx="72">
                  <c:v>44710</c:v>
                </c:pt>
                <c:pt idx="73">
                  <c:v>44717</c:v>
                </c:pt>
                <c:pt idx="74">
                  <c:v>44724</c:v>
                </c:pt>
                <c:pt idx="75">
                  <c:v>44731</c:v>
                </c:pt>
                <c:pt idx="76">
                  <c:v>44738</c:v>
                </c:pt>
                <c:pt idx="77">
                  <c:v>44745</c:v>
                </c:pt>
                <c:pt idx="78">
                  <c:v>44752</c:v>
                </c:pt>
                <c:pt idx="79">
                  <c:v>44759</c:v>
                </c:pt>
                <c:pt idx="80">
                  <c:v>44766</c:v>
                </c:pt>
                <c:pt idx="81">
                  <c:v>44773</c:v>
                </c:pt>
                <c:pt idx="82">
                  <c:v>44780</c:v>
                </c:pt>
                <c:pt idx="83">
                  <c:v>44787</c:v>
                </c:pt>
                <c:pt idx="84">
                  <c:v>44794</c:v>
                </c:pt>
                <c:pt idx="85">
                  <c:v>44801</c:v>
                </c:pt>
                <c:pt idx="86">
                  <c:v>44808</c:v>
                </c:pt>
                <c:pt idx="87">
                  <c:v>44815</c:v>
                </c:pt>
                <c:pt idx="88">
                  <c:v>44822</c:v>
                </c:pt>
                <c:pt idx="89">
                  <c:v>44829</c:v>
                </c:pt>
                <c:pt idx="90">
                  <c:v>44836</c:v>
                </c:pt>
                <c:pt idx="91">
                  <c:v>44843</c:v>
                </c:pt>
                <c:pt idx="92">
                  <c:v>44850</c:v>
                </c:pt>
                <c:pt idx="93">
                  <c:v>44857</c:v>
                </c:pt>
                <c:pt idx="94">
                  <c:v>44864</c:v>
                </c:pt>
                <c:pt idx="95">
                  <c:v>44871</c:v>
                </c:pt>
                <c:pt idx="96">
                  <c:v>44878</c:v>
                </c:pt>
                <c:pt idx="97">
                  <c:v>44885</c:v>
                </c:pt>
                <c:pt idx="98">
                  <c:v>44892</c:v>
                </c:pt>
                <c:pt idx="99">
                  <c:v>44899</c:v>
                </c:pt>
                <c:pt idx="100">
                  <c:v>44906</c:v>
                </c:pt>
                <c:pt idx="101">
                  <c:v>44913</c:v>
                </c:pt>
                <c:pt idx="102">
                  <c:v>44920</c:v>
                </c:pt>
                <c:pt idx="103">
                  <c:v>44927</c:v>
                </c:pt>
              </c:numCache>
            </c:numRef>
          </c:cat>
          <c:val>
            <c:numRef>
              <c:f>'Model Fit'!$C$2:$C$105</c:f>
              <c:numCache>
                <c:formatCode>#,##0</c:formatCode>
                <c:ptCount val="104"/>
                <c:pt idx="0">
                  <c:v>11371.489874000001</c:v>
                </c:pt>
                <c:pt idx="1">
                  <c:v>10068.691647</c:v>
                </c:pt>
                <c:pt idx="2">
                  <c:v>10171.460510000001</c:v>
                </c:pt>
                <c:pt idx="3">
                  <c:v>9594.6757710000002</c:v>
                </c:pt>
                <c:pt idx="4">
                  <c:v>9359.8992660000004</c:v>
                </c:pt>
                <c:pt idx="5">
                  <c:v>8480.2626660000005</c:v>
                </c:pt>
                <c:pt idx="6">
                  <c:v>8566.726154</c:v>
                </c:pt>
                <c:pt idx="7">
                  <c:v>8075.5519260000001</c:v>
                </c:pt>
                <c:pt idx="8">
                  <c:v>8402.2124690000001</c:v>
                </c:pt>
                <c:pt idx="9">
                  <c:v>8303.5852840000007</c:v>
                </c:pt>
                <c:pt idx="10">
                  <c:v>8248.5083470000009</c:v>
                </c:pt>
                <c:pt idx="11">
                  <c:v>8586.2488439999997</c:v>
                </c:pt>
                <c:pt idx="12">
                  <c:v>8857.7659089999997</c:v>
                </c:pt>
                <c:pt idx="13">
                  <c:v>9163.3682869999993</c:v>
                </c:pt>
                <c:pt idx="14">
                  <c:v>9136.1159270000007</c:v>
                </c:pt>
                <c:pt idx="15">
                  <c:v>9235.5975450000005</c:v>
                </c:pt>
                <c:pt idx="16">
                  <c:v>9837.1978190000009</c:v>
                </c:pt>
                <c:pt idx="17">
                  <c:v>9551.6768080000002</c:v>
                </c:pt>
                <c:pt idx="18">
                  <c:v>9116.6974160000009</c:v>
                </c:pt>
                <c:pt idx="19">
                  <c:v>8626.1528920000001</c:v>
                </c:pt>
                <c:pt idx="20">
                  <c:v>8629.6367160000009</c:v>
                </c:pt>
                <c:pt idx="21">
                  <c:v>8310.3743169999998</c:v>
                </c:pt>
                <c:pt idx="22">
                  <c:v>8995.0957550000003</c:v>
                </c:pt>
                <c:pt idx="23">
                  <c:v>9891.2145760000003</c:v>
                </c:pt>
                <c:pt idx="24">
                  <c:v>9886.4300879999992</c:v>
                </c:pt>
                <c:pt idx="25">
                  <c:v>9574.8222040000001</c:v>
                </c:pt>
                <c:pt idx="26">
                  <c:v>8435.3229319999991</c:v>
                </c:pt>
                <c:pt idx="27">
                  <c:v>8112.5868069999997</c:v>
                </c:pt>
                <c:pt idx="28">
                  <c:v>8405.4005099999995</c:v>
                </c:pt>
                <c:pt idx="29">
                  <c:v>8461.8455119999999</c:v>
                </c:pt>
                <c:pt idx="30">
                  <c:v>8403.5755200000003</c:v>
                </c:pt>
                <c:pt idx="31">
                  <c:v>8249.143059</c:v>
                </c:pt>
                <c:pt idx="32">
                  <c:v>8242.761434</c:v>
                </c:pt>
                <c:pt idx="33">
                  <c:v>8476.3393520000009</c:v>
                </c:pt>
                <c:pt idx="34">
                  <c:v>8729.2779329999994</c:v>
                </c:pt>
                <c:pt idx="35">
                  <c:v>7993.2550279999996</c:v>
                </c:pt>
                <c:pt idx="36">
                  <c:v>8341.6101679999992</c:v>
                </c:pt>
                <c:pt idx="37">
                  <c:v>9271.2109459999992</c:v>
                </c:pt>
                <c:pt idx="38">
                  <c:v>9728.6993739999998</c:v>
                </c:pt>
                <c:pt idx="39">
                  <c:v>10679.445368000001</c:v>
                </c:pt>
                <c:pt idx="40">
                  <c:v>10541.407136</c:v>
                </c:pt>
                <c:pt idx="41">
                  <c:v>10014.439141999999</c:v>
                </c:pt>
                <c:pt idx="42">
                  <c:v>9808.5922289999999</c:v>
                </c:pt>
                <c:pt idx="43">
                  <c:v>9915.5088830000004</c:v>
                </c:pt>
                <c:pt idx="44">
                  <c:v>9672.4104709999992</c:v>
                </c:pt>
                <c:pt idx="45">
                  <c:v>9186.3717099999994</c:v>
                </c:pt>
                <c:pt idx="46">
                  <c:v>9314.5364069999996</c:v>
                </c:pt>
                <c:pt idx="47">
                  <c:v>9562.4595570000001</c:v>
                </c:pt>
                <c:pt idx="48">
                  <c:v>8223.93887</c:v>
                </c:pt>
                <c:pt idx="49">
                  <c:v>8569.2153870000002</c:v>
                </c:pt>
                <c:pt idx="50">
                  <c:v>8648.7551980000007</c:v>
                </c:pt>
                <c:pt idx="51">
                  <c:v>5540.9454370000003</c:v>
                </c:pt>
                <c:pt idx="52">
                  <c:v>9094.4348300000001</c:v>
                </c:pt>
                <c:pt idx="53">
                  <c:v>9847.9891910000006</c:v>
                </c:pt>
                <c:pt idx="54">
                  <c:v>10859.784981999999</c:v>
                </c:pt>
                <c:pt idx="55">
                  <c:v>9296.3477700000003</c:v>
                </c:pt>
                <c:pt idx="56">
                  <c:v>9680.063795</c:v>
                </c:pt>
                <c:pt idx="57">
                  <c:v>9622.9676089999994</c:v>
                </c:pt>
                <c:pt idx="58">
                  <c:v>9458.9438219999993</c:v>
                </c:pt>
                <c:pt idx="59">
                  <c:v>10552.217228</c:v>
                </c:pt>
                <c:pt idx="60">
                  <c:v>10003.761347</c:v>
                </c:pt>
                <c:pt idx="61">
                  <c:v>10297.294512</c:v>
                </c:pt>
                <c:pt idx="62">
                  <c:v>10874.989299999999</c:v>
                </c:pt>
                <c:pt idx="63">
                  <c:v>10896.973701000001</c:v>
                </c:pt>
                <c:pt idx="64">
                  <c:v>10384.478562</c:v>
                </c:pt>
                <c:pt idx="65">
                  <c:v>9970.1329580000001</c:v>
                </c:pt>
                <c:pt idx="66">
                  <c:v>9998.7911260000001</c:v>
                </c:pt>
                <c:pt idx="67">
                  <c:v>9057.4508530000003</c:v>
                </c:pt>
                <c:pt idx="68">
                  <c:v>9561.3426130000007</c:v>
                </c:pt>
                <c:pt idx="69">
                  <c:v>9198.3990329999997</c:v>
                </c:pt>
                <c:pt idx="70">
                  <c:v>9052.5910690000001</c:v>
                </c:pt>
                <c:pt idx="71">
                  <c:v>8747.640942</c:v>
                </c:pt>
                <c:pt idx="72">
                  <c:v>8681.4696650000005</c:v>
                </c:pt>
                <c:pt idx="73">
                  <c:v>8632.0044870000002</c:v>
                </c:pt>
                <c:pt idx="74">
                  <c:v>8914.5639859999992</c:v>
                </c:pt>
                <c:pt idx="75">
                  <c:v>9659.5075020000004</c:v>
                </c:pt>
                <c:pt idx="76">
                  <c:v>9289.6635330000008</c:v>
                </c:pt>
                <c:pt idx="77">
                  <c:v>8863.8561389999995</c:v>
                </c:pt>
                <c:pt idx="78">
                  <c:v>8728.9671030000009</c:v>
                </c:pt>
                <c:pt idx="79">
                  <c:v>8667.9061099999999</c:v>
                </c:pt>
                <c:pt idx="80">
                  <c:v>8014.2858020000003</c:v>
                </c:pt>
                <c:pt idx="81">
                  <c:v>7506.1942170000002</c:v>
                </c:pt>
                <c:pt idx="82">
                  <c:v>7162.7279829999998</c:v>
                </c:pt>
                <c:pt idx="83">
                  <c:v>6894.4896200000003</c:v>
                </c:pt>
                <c:pt idx="84">
                  <c:v>6760.365272</c:v>
                </c:pt>
                <c:pt idx="85">
                  <c:v>6752.791776</c:v>
                </c:pt>
                <c:pt idx="86">
                  <c:v>6612.9058610000002</c:v>
                </c:pt>
                <c:pt idx="87">
                  <c:v>6591.9362760000004</c:v>
                </c:pt>
                <c:pt idx="88">
                  <c:v>7460.7074499999999</c:v>
                </c:pt>
                <c:pt idx="89">
                  <c:v>8307.1408859999992</c:v>
                </c:pt>
                <c:pt idx="90">
                  <c:v>9225.1433479999996</c:v>
                </c:pt>
                <c:pt idx="91">
                  <c:v>8794.2827450000004</c:v>
                </c:pt>
                <c:pt idx="92">
                  <c:v>8742.2680870000004</c:v>
                </c:pt>
                <c:pt idx="93">
                  <c:v>8349.7275800000007</c:v>
                </c:pt>
                <c:pt idx="94">
                  <c:v>8049.3448859999999</c:v>
                </c:pt>
                <c:pt idx="95">
                  <c:v>8219.4283369999994</c:v>
                </c:pt>
                <c:pt idx="96">
                  <c:v>8135.2419520000003</c:v>
                </c:pt>
                <c:pt idx="97">
                  <c:v>8244.7802900000006</c:v>
                </c:pt>
                <c:pt idx="98">
                  <c:v>9068.0374709999996</c:v>
                </c:pt>
                <c:pt idx="99">
                  <c:v>9441.6597750000001</c:v>
                </c:pt>
                <c:pt idx="100">
                  <c:v>10459.829221</c:v>
                </c:pt>
                <c:pt idx="101">
                  <c:v>12032.764493000001</c:v>
                </c:pt>
                <c:pt idx="102">
                  <c:v>13012.121580999999</c:v>
                </c:pt>
                <c:pt idx="103">
                  <c:v>9279.2826949999999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0-46F8-88CF-3A3CA137A8B1}"/>
            </c:ext>
          </c:extLst>
        </c:ser>
        <c:ser>
          <c:idx val="1"/>
          <c:order val="1"/>
          <c:tx>
            <c:strRef>
              <c:f>'Model Fit'!$D$1</c:f>
              <c:strCache>
                <c:ptCount val="1"/>
                <c:pt idx="0">
                  <c:v>ModelSales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Fit'!$A$2:$A$105</c:f>
              <c:numCache>
                <c:formatCode>mm/dd/yyyy</c:formatCode>
                <c:ptCount val="104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44262</c:v>
                </c:pt>
                <c:pt idx="9">
                  <c:v>44269</c:v>
                </c:pt>
                <c:pt idx="10">
                  <c:v>44276</c:v>
                </c:pt>
                <c:pt idx="11">
                  <c:v>44283</c:v>
                </c:pt>
                <c:pt idx="12">
                  <c:v>44290</c:v>
                </c:pt>
                <c:pt idx="13">
                  <c:v>44297</c:v>
                </c:pt>
                <c:pt idx="14">
                  <c:v>44304</c:v>
                </c:pt>
                <c:pt idx="15">
                  <c:v>44311</c:v>
                </c:pt>
                <c:pt idx="16">
                  <c:v>44318</c:v>
                </c:pt>
                <c:pt idx="17">
                  <c:v>44325</c:v>
                </c:pt>
                <c:pt idx="18">
                  <c:v>44332</c:v>
                </c:pt>
                <c:pt idx="19">
                  <c:v>44339</c:v>
                </c:pt>
                <c:pt idx="20">
                  <c:v>44346</c:v>
                </c:pt>
                <c:pt idx="21">
                  <c:v>44353</c:v>
                </c:pt>
                <c:pt idx="22">
                  <c:v>44360</c:v>
                </c:pt>
                <c:pt idx="23">
                  <c:v>44367</c:v>
                </c:pt>
                <c:pt idx="24">
                  <c:v>44374</c:v>
                </c:pt>
                <c:pt idx="25">
                  <c:v>44381</c:v>
                </c:pt>
                <c:pt idx="26">
                  <c:v>44388</c:v>
                </c:pt>
                <c:pt idx="27">
                  <c:v>44395</c:v>
                </c:pt>
                <c:pt idx="28">
                  <c:v>44402</c:v>
                </c:pt>
                <c:pt idx="29">
                  <c:v>44409</c:v>
                </c:pt>
                <c:pt idx="30">
                  <c:v>44416</c:v>
                </c:pt>
                <c:pt idx="31">
                  <c:v>44423</c:v>
                </c:pt>
                <c:pt idx="32">
                  <c:v>44430</c:v>
                </c:pt>
                <c:pt idx="33">
                  <c:v>44437</c:v>
                </c:pt>
                <c:pt idx="34">
                  <c:v>44444</c:v>
                </c:pt>
                <c:pt idx="35">
                  <c:v>44451</c:v>
                </c:pt>
                <c:pt idx="36">
                  <c:v>44458</c:v>
                </c:pt>
                <c:pt idx="37">
                  <c:v>44465</c:v>
                </c:pt>
                <c:pt idx="38">
                  <c:v>44472</c:v>
                </c:pt>
                <c:pt idx="39">
                  <c:v>44479</c:v>
                </c:pt>
                <c:pt idx="40">
                  <c:v>44486</c:v>
                </c:pt>
                <c:pt idx="41">
                  <c:v>44493</c:v>
                </c:pt>
                <c:pt idx="42">
                  <c:v>44500</c:v>
                </c:pt>
                <c:pt idx="43">
                  <c:v>44507</c:v>
                </c:pt>
                <c:pt idx="44">
                  <c:v>44514</c:v>
                </c:pt>
                <c:pt idx="45">
                  <c:v>44521</c:v>
                </c:pt>
                <c:pt idx="46">
                  <c:v>44528</c:v>
                </c:pt>
                <c:pt idx="47">
                  <c:v>44535</c:v>
                </c:pt>
                <c:pt idx="48">
                  <c:v>44542</c:v>
                </c:pt>
                <c:pt idx="49">
                  <c:v>44549</c:v>
                </c:pt>
                <c:pt idx="50">
                  <c:v>44556</c:v>
                </c:pt>
                <c:pt idx="51">
                  <c:v>44563</c:v>
                </c:pt>
                <c:pt idx="52">
                  <c:v>44570</c:v>
                </c:pt>
                <c:pt idx="53">
                  <c:v>44577</c:v>
                </c:pt>
                <c:pt idx="54">
                  <c:v>44584</c:v>
                </c:pt>
                <c:pt idx="55">
                  <c:v>44591</c:v>
                </c:pt>
                <c:pt idx="56">
                  <c:v>44598</c:v>
                </c:pt>
                <c:pt idx="57">
                  <c:v>44605</c:v>
                </c:pt>
                <c:pt idx="58">
                  <c:v>44612</c:v>
                </c:pt>
                <c:pt idx="59">
                  <c:v>44619</c:v>
                </c:pt>
                <c:pt idx="60">
                  <c:v>44626</c:v>
                </c:pt>
                <c:pt idx="61">
                  <c:v>44633</c:v>
                </c:pt>
                <c:pt idx="62">
                  <c:v>44640</c:v>
                </c:pt>
                <c:pt idx="63">
                  <c:v>44647</c:v>
                </c:pt>
                <c:pt idx="64">
                  <c:v>44654</c:v>
                </c:pt>
                <c:pt idx="65">
                  <c:v>44661</c:v>
                </c:pt>
                <c:pt idx="66">
                  <c:v>44668</c:v>
                </c:pt>
                <c:pt idx="67">
                  <c:v>44675</c:v>
                </c:pt>
                <c:pt idx="68">
                  <c:v>44682</c:v>
                </c:pt>
                <c:pt idx="69">
                  <c:v>44689</c:v>
                </c:pt>
                <c:pt idx="70">
                  <c:v>44696</c:v>
                </c:pt>
                <c:pt idx="71">
                  <c:v>44703</c:v>
                </c:pt>
                <c:pt idx="72">
                  <c:v>44710</c:v>
                </c:pt>
                <c:pt idx="73">
                  <c:v>44717</c:v>
                </c:pt>
                <c:pt idx="74">
                  <c:v>44724</c:v>
                </c:pt>
                <c:pt idx="75">
                  <c:v>44731</c:v>
                </c:pt>
                <c:pt idx="76">
                  <c:v>44738</c:v>
                </c:pt>
                <c:pt idx="77">
                  <c:v>44745</c:v>
                </c:pt>
                <c:pt idx="78">
                  <c:v>44752</c:v>
                </c:pt>
                <c:pt idx="79">
                  <c:v>44759</c:v>
                </c:pt>
                <c:pt idx="80">
                  <c:v>44766</c:v>
                </c:pt>
                <c:pt idx="81">
                  <c:v>44773</c:v>
                </c:pt>
                <c:pt idx="82">
                  <c:v>44780</c:v>
                </c:pt>
                <c:pt idx="83">
                  <c:v>44787</c:v>
                </c:pt>
                <c:pt idx="84">
                  <c:v>44794</c:v>
                </c:pt>
                <c:pt idx="85">
                  <c:v>44801</c:v>
                </c:pt>
                <c:pt idx="86">
                  <c:v>44808</c:v>
                </c:pt>
                <c:pt idx="87">
                  <c:v>44815</c:v>
                </c:pt>
                <c:pt idx="88">
                  <c:v>44822</c:v>
                </c:pt>
                <c:pt idx="89">
                  <c:v>44829</c:v>
                </c:pt>
                <c:pt idx="90">
                  <c:v>44836</c:v>
                </c:pt>
                <c:pt idx="91">
                  <c:v>44843</c:v>
                </c:pt>
                <c:pt idx="92">
                  <c:v>44850</c:v>
                </c:pt>
                <c:pt idx="93">
                  <c:v>44857</c:v>
                </c:pt>
                <c:pt idx="94">
                  <c:v>44864</c:v>
                </c:pt>
                <c:pt idx="95">
                  <c:v>44871</c:v>
                </c:pt>
                <c:pt idx="96">
                  <c:v>44878</c:v>
                </c:pt>
                <c:pt idx="97">
                  <c:v>44885</c:v>
                </c:pt>
                <c:pt idx="98">
                  <c:v>44892</c:v>
                </c:pt>
                <c:pt idx="99">
                  <c:v>44899</c:v>
                </c:pt>
                <c:pt idx="100">
                  <c:v>44906</c:v>
                </c:pt>
                <c:pt idx="101">
                  <c:v>44913</c:v>
                </c:pt>
                <c:pt idx="102">
                  <c:v>44920</c:v>
                </c:pt>
                <c:pt idx="103">
                  <c:v>44927</c:v>
                </c:pt>
              </c:numCache>
            </c:numRef>
          </c:cat>
          <c:val>
            <c:numRef>
              <c:f>'Model Fit'!$D$2:$D$105</c:f>
              <c:numCache>
                <c:formatCode>#,##0</c:formatCode>
                <c:ptCount val="104"/>
                <c:pt idx="0">
                  <c:v>11371.489874000001</c:v>
                </c:pt>
                <c:pt idx="1">
                  <c:v>8855.4452969084705</c:v>
                </c:pt>
                <c:pt idx="2">
                  <c:v>10317.8546546944</c:v>
                </c:pt>
                <c:pt idx="3">
                  <c:v>9532.0692789827008</c:v>
                </c:pt>
                <c:pt idx="4">
                  <c:v>9368.4868196787502</c:v>
                </c:pt>
                <c:pt idx="5">
                  <c:v>8730.3141238159606</c:v>
                </c:pt>
                <c:pt idx="6">
                  <c:v>8653.0536789971993</c:v>
                </c:pt>
                <c:pt idx="7">
                  <c:v>8994.3087412209297</c:v>
                </c:pt>
                <c:pt idx="8">
                  <c:v>9005.7250748321403</c:v>
                </c:pt>
                <c:pt idx="9">
                  <c:v>8843.3451590465193</c:v>
                </c:pt>
                <c:pt idx="10">
                  <c:v>8963.8067416741906</c:v>
                </c:pt>
                <c:pt idx="11">
                  <c:v>9213.8911092737999</c:v>
                </c:pt>
                <c:pt idx="12">
                  <c:v>8627.7372572204804</c:v>
                </c:pt>
                <c:pt idx="13">
                  <c:v>9053.7422950305408</c:v>
                </c:pt>
                <c:pt idx="14">
                  <c:v>9256.2623757765905</c:v>
                </c:pt>
                <c:pt idx="15">
                  <c:v>8765.62016241739</c:v>
                </c:pt>
                <c:pt idx="16">
                  <c:v>9050.4799104201302</c:v>
                </c:pt>
                <c:pt idx="17">
                  <c:v>8579.2809923352506</c:v>
                </c:pt>
                <c:pt idx="18">
                  <c:v>8700.3753884183607</c:v>
                </c:pt>
                <c:pt idx="19">
                  <c:v>8341.1195319079998</c:v>
                </c:pt>
                <c:pt idx="20">
                  <c:v>8246.3514745407101</c:v>
                </c:pt>
                <c:pt idx="21">
                  <c:v>8651.0071523215993</c:v>
                </c:pt>
                <c:pt idx="22">
                  <c:v>8989.7204831308409</c:v>
                </c:pt>
                <c:pt idx="23">
                  <c:v>9686.0518736994309</c:v>
                </c:pt>
                <c:pt idx="24">
                  <c:v>9762.3459861097799</c:v>
                </c:pt>
                <c:pt idx="25">
                  <c:v>9067.8298323111903</c:v>
                </c:pt>
                <c:pt idx="26">
                  <c:v>8366.6646123483897</c:v>
                </c:pt>
                <c:pt idx="27">
                  <c:v>8788.5209096655908</c:v>
                </c:pt>
                <c:pt idx="28">
                  <c:v>8907.4499179873292</c:v>
                </c:pt>
                <c:pt idx="29">
                  <c:v>8772.1882805586902</c:v>
                </c:pt>
                <c:pt idx="30">
                  <c:v>8536.2753251703507</c:v>
                </c:pt>
                <c:pt idx="31">
                  <c:v>8520.4760410811305</c:v>
                </c:pt>
                <c:pt idx="32">
                  <c:v>8909.8049962536206</c:v>
                </c:pt>
                <c:pt idx="33">
                  <c:v>9139.1008816346202</c:v>
                </c:pt>
                <c:pt idx="34">
                  <c:v>8998.25353919792</c:v>
                </c:pt>
                <c:pt idx="35">
                  <c:v>8349.4392172966709</c:v>
                </c:pt>
                <c:pt idx="36">
                  <c:v>8831.4764509382094</c:v>
                </c:pt>
                <c:pt idx="37">
                  <c:v>9326.5529589531307</c:v>
                </c:pt>
                <c:pt idx="38">
                  <c:v>9721.9726359012093</c:v>
                </c:pt>
                <c:pt idx="39">
                  <c:v>10086.713316490701</c:v>
                </c:pt>
                <c:pt idx="40">
                  <c:v>9708.4742886842905</c:v>
                </c:pt>
                <c:pt idx="41">
                  <c:v>9492.7696726542508</c:v>
                </c:pt>
                <c:pt idx="42">
                  <c:v>8838.1398664664994</c:v>
                </c:pt>
                <c:pt idx="43">
                  <c:v>9537.4762866158107</c:v>
                </c:pt>
                <c:pt idx="44">
                  <c:v>8679.7240880038607</c:v>
                </c:pt>
                <c:pt idx="45">
                  <c:v>8198.5474177914202</c:v>
                </c:pt>
                <c:pt idx="46">
                  <c:v>8615.9241782551799</c:v>
                </c:pt>
                <c:pt idx="47">
                  <c:v>9015.9375641264305</c:v>
                </c:pt>
                <c:pt idx="48">
                  <c:v>8418.2715804676009</c:v>
                </c:pt>
                <c:pt idx="49">
                  <c:v>9301.2270154234993</c:v>
                </c:pt>
                <c:pt idx="50">
                  <c:v>9278.1209675173795</c:v>
                </c:pt>
                <c:pt idx="51">
                  <c:v>5007.5446968822098</c:v>
                </c:pt>
                <c:pt idx="52">
                  <c:v>10001.9062810347</c:v>
                </c:pt>
                <c:pt idx="53">
                  <c:v>10154.690731500699</c:v>
                </c:pt>
                <c:pt idx="54">
                  <c:v>10849.247053700299</c:v>
                </c:pt>
                <c:pt idx="55">
                  <c:v>9615.1661772187908</c:v>
                </c:pt>
                <c:pt idx="56">
                  <c:v>10466.506285339499</c:v>
                </c:pt>
                <c:pt idx="57">
                  <c:v>9831.7691020899201</c:v>
                </c:pt>
                <c:pt idx="58">
                  <c:v>9893.6340763184398</c:v>
                </c:pt>
                <c:pt idx="59">
                  <c:v>10353.491424162599</c:v>
                </c:pt>
                <c:pt idx="60">
                  <c:v>9552.2907001761105</c:v>
                </c:pt>
                <c:pt idx="61">
                  <c:v>9266.0073773735094</c:v>
                </c:pt>
                <c:pt idx="62">
                  <c:v>10054.459328482801</c:v>
                </c:pt>
                <c:pt idx="63">
                  <c:v>10415.4859249575</c:v>
                </c:pt>
                <c:pt idx="64">
                  <c:v>9939.8302670461198</c:v>
                </c:pt>
                <c:pt idx="65">
                  <c:v>9428.5965693494709</c:v>
                </c:pt>
                <c:pt idx="66">
                  <c:v>9556.95446176529</c:v>
                </c:pt>
                <c:pt idx="67">
                  <c:v>9272.7247772816499</c:v>
                </c:pt>
                <c:pt idx="68">
                  <c:v>9541.6165232448293</c:v>
                </c:pt>
                <c:pt idx="69">
                  <c:v>9182.8285455855294</c:v>
                </c:pt>
                <c:pt idx="70">
                  <c:v>9248.7356546355895</c:v>
                </c:pt>
                <c:pt idx="71">
                  <c:v>9151.0845829219907</c:v>
                </c:pt>
                <c:pt idx="72">
                  <c:v>8918.5016752650408</c:v>
                </c:pt>
                <c:pt idx="73">
                  <c:v>8783.6573580818695</c:v>
                </c:pt>
                <c:pt idx="74">
                  <c:v>9384.5743168528006</c:v>
                </c:pt>
                <c:pt idx="75">
                  <c:v>10220.968916272401</c:v>
                </c:pt>
                <c:pt idx="76">
                  <c:v>10206.9985642554</c:v>
                </c:pt>
                <c:pt idx="77">
                  <c:v>9217.0824967029203</c:v>
                </c:pt>
                <c:pt idx="78">
                  <c:v>8746.5413627664802</c:v>
                </c:pt>
                <c:pt idx="79">
                  <c:v>8343.3072756866404</c:v>
                </c:pt>
                <c:pt idx="80">
                  <c:v>7857.7695199170203</c:v>
                </c:pt>
                <c:pt idx="81">
                  <c:v>7782.8454686004497</c:v>
                </c:pt>
                <c:pt idx="82">
                  <c:v>7399.0776510518799</c:v>
                </c:pt>
                <c:pt idx="83">
                  <c:v>7487.8340226830596</c:v>
                </c:pt>
                <c:pt idx="84">
                  <c:v>6840.4242274276803</c:v>
                </c:pt>
                <c:pt idx="85">
                  <c:v>6913.5932891093898</c:v>
                </c:pt>
                <c:pt idx="86">
                  <c:v>7292.5731016546697</c:v>
                </c:pt>
                <c:pt idx="87">
                  <c:v>6865.1444962241603</c:v>
                </c:pt>
                <c:pt idx="88">
                  <c:v>7332.4361870529301</c:v>
                </c:pt>
                <c:pt idx="89">
                  <c:v>8497.6937370219002</c:v>
                </c:pt>
                <c:pt idx="90">
                  <c:v>9040.0349916452105</c:v>
                </c:pt>
                <c:pt idx="91">
                  <c:v>9146.3779726066696</c:v>
                </c:pt>
                <c:pt idx="92">
                  <c:v>8738.5220169333497</c:v>
                </c:pt>
                <c:pt idx="93">
                  <c:v>8427.9786375765707</c:v>
                </c:pt>
                <c:pt idx="94">
                  <c:v>8271.79458082561</c:v>
                </c:pt>
                <c:pt idx="95">
                  <c:v>8415.3668488638505</c:v>
                </c:pt>
                <c:pt idx="96">
                  <c:v>8055.7524335783801</c:v>
                </c:pt>
                <c:pt idx="97">
                  <c:v>7860.7550157519099</c:v>
                </c:pt>
                <c:pt idx="98">
                  <c:v>8336.9307367515994</c:v>
                </c:pt>
                <c:pt idx="99">
                  <c:v>10346.6224551667</c:v>
                </c:pt>
                <c:pt idx="100">
                  <c:v>10616.5913620872</c:v>
                </c:pt>
                <c:pt idx="101">
                  <c:v>11718.897149827801</c:v>
                </c:pt>
                <c:pt idx="102">
                  <c:v>12519.7066356756</c:v>
                </c:pt>
                <c:pt idx="103">
                  <c:v>8244.3624357660792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0-46F8-88CF-3A3CA137A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09664"/>
        <c:axId val="850202224"/>
      </c:lineChart>
      <c:dateAx>
        <c:axId val="35409664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02224"/>
        <c:crosses val="autoZero"/>
        <c:auto val="1"/>
        <c:lblOffset val="100"/>
        <c:baseTimeUnit val="days"/>
      </c:dateAx>
      <c:valAx>
        <c:axId val="8502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19051</xdr:colOff>
      <xdr:row>21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E3653-54AC-40A7-1E45-9D9632135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724650" cy="406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3</xdr:row>
      <xdr:rowOff>33336</xdr:rowOff>
    </xdr:from>
    <xdr:to>
      <xdr:col>19</xdr:col>
      <xdr:colOff>571499</xdr:colOff>
      <xdr:row>19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B5B39-E024-AD2C-A24F-E19C5885F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avya%20Bhat-8.13.2021\SynologyDrive\MMM%20KCC\KCC%20UK%20Raw%20files\Kleenex\reference%20files\MMM%20Summary_Andrex_1031v2.xlsx" TargetMode="External"/><Relationship Id="rId1" Type="http://schemas.openxmlformats.org/officeDocument/2006/relationships/externalLinkPath" Target="reference%20files/MMM%20Summary_Andrex_1031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drex Summary"/>
      <sheetName val="Model Fit"/>
      <sheetName val="Model Fit_v2"/>
      <sheetName val="Decomp_Andrex"/>
      <sheetName val="Spend-Support"/>
    </sheetNames>
    <sheetDataSet>
      <sheetData sheetId="0"/>
      <sheetData sheetId="1"/>
      <sheetData sheetId="2"/>
      <sheetData sheetId="3">
        <row r="3">
          <cell r="P3" t="str">
            <v>Variables</v>
          </cell>
          <cell r="Q3" t="str">
            <v>Varnames</v>
          </cell>
        </row>
        <row r="4">
          <cell r="P4" t="str">
            <v>Base_price_perSU_in_P_D_ANDREX_GM</v>
          </cell>
          <cell r="Q4" t="str">
            <v>Base_Price</v>
          </cell>
        </row>
        <row r="5">
          <cell r="P5" t="str">
            <v>Base_price_perSU_in_P_M_ANDREX_GM</v>
          </cell>
          <cell r="Q5" t="str">
            <v>Base_Price</v>
          </cell>
        </row>
        <row r="6">
          <cell r="P6" t="str">
            <v>INTERCEPT</v>
          </cell>
          <cell r="Q6" t="str">
            <v>Base</v>
          </cell>
        </row>
        <row r="7">
          <cell r="P7" t="str">
            <v>Target_CRM_Andrex_Sent_Messages_2020</v>
          </cell>
          <cell r="Q7" t="str">
            <v>CRM</v>
          </cell>
        </row>
        <row r="8">
          <cell r="P8" t="str">
            <v>Target_CRM_Andrex_Sent_Messages_2021</v>
          </cell>
          <cell r="Q8" t="str">
            <v>CRM</v>
          </cell>
        </row>
        <row r="9">
          <cell r="P9" t="str">
            <v>Target_OLA_Andrex_Total_Imps_AD4</v>
          </cell>
          <cell r="Q9" t="str">
            <v>OLA</v>
          </cell>
        </row>
        <row r="10">
          <cell r="P10" t="str">
            <v>Target_OLV_Andrex_Total_IMPs_AD1</v>
          </cell>
          <cell r="Q10" t="str">
            <v>OLV</v>
          </cell>
        </row>
        <row r="11">
          <cell r="P11" t="str">
            <v>Target_OLV_Andrex_Youtube_2020_IMPs_AD5</v>
          </cell>
          <cell r="Q11" t="str">
            <v>Youtube</v>
          </cell>
        </row>
        <row r="12">
          <cell r="P12" t="str">
            <v>Target_OLV_Andrex_Youtube_2021_IMPs_AD1</v>
          </cell>
          <cell r="Q12" t="str">
            <v>Youtube</v>
          </cell>
        </row>
        <row r="13">
          <cell r="P13" t="str">
            <v>Target_Paid_Search_Andrex_AMS_Retail_Imps_2020_AD4</v>
          </cell>
          <cell r="Q13" t="str">
            <v>PaidSearch</v>
          </cell>
        </row>
        <row r="14">
          <cell r="P14" t="str">
            <v>Target_Paid_Search_Andrex_AMS_Retail_Imps_2021_AD4</v>
          </cell>
          <cell r="Q14" t="str">
            <v>PaidSearch</v>
          </cell>
        </row>
        <row r="15">
          <cell r="P15" t="str">
            <v>Target_Paid_Search_Andrex_SEO_2021v2_IMPs_AD4</v>
          </cell>
          <cell r="Q15" t="str">
            <v>PaidSearch</v>
          </cell>
        </row>
        <row r="16">
          <cell r="P16" t="str">
            <v>Target_Paid_Social_Andrex_Facebook_Total_AD1</v>
          </cell>
          <cell r="Q16" t="str">
            <v>PaidSocial</v>
          </cell>
        </row>
        <row r="17">
          <cell r="P17" t="str">
            <v>Target_Paid_Social_Andrex_Pinterest_Total_AD1</v>
          </cell>
          <cell r="Q17" t="str">
            <v>PaidSocial</v>
          </cell>
        </row>
        <row r="18">
          <cell r="P18" t="str">
            <v>Target_Paid_Social_Andrex_Twitter_Total_AD4</v>
          </cell>
          <cell r="Q18" t="str">
            <v>PaidSocial</v>
          </cell>
        </row>
        <row r="19">
          <cell r="P19" t="str">
            <v>Target_TV_Andrex_Clean_is_a_Feeling_2020_TVR_AD7</v>
          </cell>
          <cell r="Q19" t="str">
            <v>TV</v>
          </cell>
        </row>
        <row r="20">
          <cell r="P20" t="str">
            <v>Target_TV_Andrex_Dec_2020_TVR_AD5</v>
          </cell>
          <cell r="Q20" t="str">
            <v>TV</v>
          </cell>
        </row>
        <row r="21">
          <cell r="P21" t="str">
            <v>Target_TV_Andrex_Share_a_Square_2020_TVR_AD5</v>
          </cell>
          <cell r="Q21" t="str">
            <v>TV</v>
          </cell>
        </row>
        <row r="22">
          <cell r="P22" t="str">
            <v>Target_TV_Andrex_TCL_2020_TVR_AD7</v>
          </cell>
          <cell r="Q22" t="str">
            <v>TV</v>
          </cell>
        </row>
        <row r="23">
          <cell r="P23" t="str">
            <v>Target_TV_Andrex_TV_2021_TVR_AD7</v>
          </cell>
          <cell r="Q23" t="str">
            <v>TV</v>
          </cell>
        </row>
        <row r="24">
          <cell r="P24" t="str">
            <v>Target_Unpaid_Social_Andrex_Facebook_IMPs_AD1</v>
          </cell>
          <cell r="Q24" t="str">
            <v>UnpaidSocial</v>
          </cell>
        </row>
      </sheetData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Working/working%20file%20v1%20(version%20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980.702633912035" createdVersion="8" refreshedVersion="8" minRefreshableVersion="3" recordCount="104" xr:uid="{D4C2D567-EFB8-4891-80C4-A9C8FED5F3ED}">
  <cacheSource type="worksheet">
    <worksheetSource ref="A1:AZ105" sheet="Sheet2" r:id="rId2"/>
  </cacheSource>
  <cacheFields count="54">
    <cacheField name="Year" numFmtId="0">
      <sharedItems count="2">
        <s v="Year1"/>
        <s v="Year2"/>
      </sharedItems>
    </cacheField>
    <cacheField name="Date" numFmtId="178">
      <sharedItems containsSemiMixedTypes="0" containsNonDate="0" containsDate="1" containsString="0" minDate="2021-01-10T00:00:00" maxDate="2023-01-02T00:00:00" count="104">
        <d v="2021-01-10T00:00:00"/>
        <d v="2021-01-17T00:00:00"/>
        <d v="2021-01-24T00:00:00"/>
        <d v="2021-01-31T00:00:00"/>
        <d v="2021-02-07T00:00:00"/>
        <d v="2021-02-14T00:00:00"/>
        <d v="2021-02-21T00:00:00"/>
        <d v="2021-02-28T00:00:00"/>
        <d v="2021-03-07T00:00:00"/>
        <d v="2021-03-14T00:00:00"/>
        <d v="2021-03-21T00:00:00"/>
        <d v="2021-03-28T00:00:00"/>
        <d v="2021-04-04T00:00:00"/>
        <d v="2021-04-11T00:00:00"/>
        <d v="2021-04-18T00:00:00"/>
        <d v="2021-04-25T00:00:00"/>
        <d v="2021-05-02T00:00:00"/>
        <d v="2021-05-09T00:00:00"/>
        <d v="2021-05-16T00:00:00"/>
        <d v="2021-05-23T00:00:00"/>
        <d v="2021-05-30T00:00:00"/>
        <d v="2021-06-06T00:00:00"/>
        <d v="2021-06-13T00:00:00"/>
        <d v="2021-06-20T00:00:00"/>
        <d v="2021-06-27T00:00:00"/>
        <d v="2021-07-04T00:00:00"/>
        <d v="2021-07-11T00:00:00"/>
        <d v="2021-07-18T00:00:00"/>
        <d v="2021-07-25T00:00:00"/>
        <d v="2021-08-01T00:00:00"/>
        <d v="2021-08-08T00:00:00"/>
        <d v="2021-08-15T00:00:00"/>
        <d v="2021-08-22T00:00:00"/>
        <d v="2021-08-29T00:00:00"/>
        <d v="2021-09-05T00:00:00"/>
        <d v="2021-09-12T00:00:00"/>
        <d v="2021-09-19T00:00:00"/>
        <d v="2021-09-26T00:00:00"/>
        <d v="2021-10-03T00:00:00"/>
        <d v="2021-10-10T00:00:00"/>
        <d v="2021-10-17T00:00:00"/>
        <d v="2021-10-24T00:00:00"/>
        <d v="2021-10-31T00:00:00"/>
        <d v="2021-11-07T00:00:00"/>
        <d v="2021-11-14T00:00:00"/>
        <d v="2021-11-21T00:00:00"/>
        <d v="2021-11-28T00:00:00"/>
        <d v="2021-12-05T00:00:00"/>
        <d v="2021-12-12T00:00:00"/>
        <d v="2021-12-19T00:00:00"/>
        <d v="2021-12-26T00:00:00"/>
        <d v="2022-01-02T00:00:00"/>
        <d v="2022-01-09T00:00:00"/>
        <d v="2022-01-16T00:00:00"/>
        <d v="2022-01-23T00:00:00"/>
        <d v="2022-01-30T00:00:00"/>
        <d v="2022-02-06T00:00:00"/>
        <d v="2022-02-13T00:00:00"/>
        <d v="2022-02-20T00:00:00"/>
        <d v="2022-02-27T00:00:00"/>
        <d v="2022-03-06T00:00:00"/>
        <d v="2022-03-13T00:00:00"/>
        <d v="2022-03-20T00:00:00"/>
        <d v="2022-03-27T00:00:00"/>
        <d v="2022-04-03T00:00:00"/>
        <d v="2022-04-10T00:00:00"/>
        <d v="2022-04-17T00:00:00"/>
        <d v="2022-04-24T00:00:00"/>
        <d v="2022-05-01T00:00:00"/>
        <d v="2022-05-08T00:00:00"/>
        <d v="2022-05-15T00:00:00"/>
        <d v="2022-05-22T00:00:00"/>
        <d v="2022-05-29T00:00:00"/>
        <d v="2022-06-05T00:00:00"/>
        <d v="2022-06-12T00:00:00"/>
        <d v="2022-06-19T00:00:00"/>
        <d v="2022-06-26T00:00:00"/>
        <d v="2022-07-03T00:00:00"/>
        <d v="2022-07-10T00:00:00"/>
        <d v="2022-07-17T00:00:00"/>
        <d v="2022-07-24T00:00:00"/>
        <d v="2022-07-31T00:00:00"/>
        <d v="2022-08-07T00:00:00"/>
        <d v="2022-08-14T00:00:00"/>
        <d v="2022-08-21T00:00:00"/>
        <d v="2022-08-28T00:00:00"/>
        <d v="2022-09-04T00:00:00"/>
        <d v="2022-09-11T00:00:00"/>
        <d v="2022-09-18T00:00:00"/>
        <d v="2022-09-25T00:00:00"/>
        <d v="2022-10-02T00:00:00"/>
        <d v="2022-10-09T00:00:00"/>
        <d v="2022-10-16T00:00:00"/>
        <d v="2022-10-23T00:00:00"/>
        <d v="2022-10-30T00:00:00"/>
        <d v="2022-11-06T00:00:00"/>
        <d v="2022-11-13T00:00:00"/>
        <d v="2022-11-20T00:00:00"/>
        <d v="2022-11-27T00:00:00"/>
        <d v="2022-12-04T00:00:00"/>
        <d v="2022-12-11T00:00:00"/>
        <d v="2022-12-18T00:00:00"/>
        <d v="2022-12-25T00:00:00"/>
        <d v="2023-01-01T00:00:00"/>
      </sharedItems>
      <fieldGroup par="53" base="1">
        <rangePr groupBy="months" startDate="2021-01-10T00:00:00" endDate="2023-01-02T00:00:00"/>
        <groupItems count="14">
          <s v="&lt;1/10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3"/>
        </groupItems>
      </fieldGroup>
    </cacheField>
    <cacheField name="Brand" numFmtId="0">
      <sharedItems/>
    </cacheField>
    <cacheField name="Kleenex_Vol" numFmtId="164">
      <sharedItems containsSemiMixedTypes="0" containsString="0" containsNumber="1" minValue="5540.9454370000003" maxValue="13012.121580999999"/>
    </cacheField>
    <cacheField name="Kleenex_Price" numFmtId="164">
      <sharedItems containsSemiMixedTypes="0" containsString="0" containsNumber="1" minValue="211.3682079271033" maxValue="293.8725123490683"/>
    </cacheField>
    <cacheField name="TDP" numFmtId="164">
      <sharedItems containsSemiMixedTypes="0" containsString="0" containsNumber="1" minValue="974.48000000000013" maxValue="1586.2599999999998"/>
    </cacheField>
    <cacheField name="Max_WD" numFmtId="164">
      <sharedItems containsSemiMixedTypes="0" containsString="0" containsNumber="1" minValue="73.83" maxValue="94.05"/>
    </cacheField>
    <cacheField name="IPS" numFmtId="43">
      <sharedItems containsSemiMixedTypes="0" containsString="0" containsNumber="1" minValue="3.2274167987321714" maxValue="4.6827235332323021"/>
    </cacheField>
    <cacheField name="Comp_Price" numFmtId="43">
      <sharedItems containsSemiMixedTypes="0" containsString="0" containsNumber="1" minValue="94.914224974653891" maxValue="137.89571903615158"/>
    </cacheField>
    <cacheField name="Comp_WD" numFmtId="164">
      <sharedItems containsSemiMixedTypes="0" containsString="0" containsNumber="1" minValue="53.51" maxValue="89.24"/>
    </cacheField>
    <cacheField name="Comp_TDP" numFmtId="164">
      <sharedItems containsSemiMixedTypes="0" containsString="0" containsNumber="1" minValue="53.51" maxValue="147.37"/>
    </cacheField>
    <cacheField name="Category_Vol_Sales" numFmtId="164">
      <sharedItems containsSemiMixedTypes="0" containsString="0" containsNumber="1" minValue="11187.657931" maxValue="22109.545759000001"/>
    </cacheField>
    <cacheField name="Audio_DV360_Imps" numFmtId="0">
      <sharedItems containsSemiMixedTypes="0" containsString="0" containsNumber="1" minValue="0" maxValue="1644.587"/>
    </cacheField>
    <cacheField name="Facebook_Imps" numFmtId="0">
      <sharedItems containsSemiMixedTypes="0" containsString="0" containsNumber="1" minValue="0" maxValue="23442.333999999999"/>
    </cacheField>
    <cacheField name="Indoor_OOH_Imps" numFmtId="0">
      <sharedItems containsSemiMixedTypes="0" containsString="0" containsNumber="1" minValue="0" maxValue="107.812"/>
    </cacheField>
    <cacheField name="Influencer_Imps" numFmtId="0">
      <sharedItems containsSemiMixedTypes="0" containsString="0" containsNumber="1" minValue="0" maxValue="606.85462500000006"/>
    </cacheField>
    <cacheField name="MHP_Organic_Imps" numFmtId="0">
      <sharedItems containsSemiMixedTypes="0" containsString="0" containsNumber="1" minValue="0" maxValue="7.4930000000000003"/>
    </cacheField>
    <cacheField name="OLA_Imps" numFmtId="0">
      <sharedItems containsSemiMixedTypes="0" containsString="0" containsNumber="1" minValue="0" maxValue="4310.2340000000004"/>
    </cacheField>
    <cacheField name="OLV_Imps" numFmtId="0">
      <sharedItems containsSemiMixedTypes="0" containsString="0" containsNumber="1" minValue="0" maxValue="8511.6749999999993"/>
    </cacheField>
    <cacheField name="Organic_Search_Imps" numFmtId="0">
      <sharedItems containsSemiMixedTypes="0" containsString="0" containsNumber="1" minValue="0" maxValue="780.86599999999999"/>
    </cacheField>
    <cacheField name="Organic_Social_Imps" numFmtId="0">
      <sharedItems containsSemiMixedTypes="0" containsString="0" containsNumber="1" minValue="0" maxValue="55.476999999999997"/>
    </cacheField>
    <cacheField name="Pinterest_Imps" numFmtId="0">
      <sharedItems containsSemiMixedTypes="0" containsString="0" containsNumber="1" minValue="0" maxValue="8944.8970000000008"/>
    </cacheField>
    <cacheField name="Prop_Placement_Imps" numFmtId="0">
      <sharedItems containsSemiMixedTypes="0" containsString="0" containsNumber="1" containsInteger="1" minValue="0" maxValue="145880"/>
    </cacheField>
    <cacheField name="Search_Imps" numFmtId="0">
      <sharedItems containsSemiMixedTypes="0" containsString="0" containsNumber="1" minValue="0" maxValue="2307.9639999999999"/>
    </cacheField>
    <cacheField name="Shopping_Imps" numFmtId="0">
      <sharedItems containsSemiMixedTypes="0" containsString="0" containsNumber="1" minValue="0" maxValue="10090"/>
    </cacheField>
    <cacheField name="TikTok_Imps" numFmtId="0">
      <sharedItems containsSemiMixedTypes="0" containsString="0" containsNumber="1" minValue="0" maxValue="3638.9360000000001"/>
    </cacheField>
    <cacheField name="Twitter_Imps" numFmtId="0">
      <sharedItems containsSemiMixedTypes="0" containsString="0" containsNumber="1" minValue="0" maxValue="1528.8109999999999"/>
    </cacheField>
    <cacheField name="VOD_Imps" numFmtId="0">
      <sharedItems containsSemiMixedTypes="0" containsString="0" containsNumber="1" minValue="0" maxValue="1252.827"/>
    </cacheField>
    <cacheField name="Audio_DV360_Spend" numFmtId="0">
      <sharedItems containsSemiMixedTypes="0" containsString="0" containsNumber="1" minValue="0" maxValue="15941.852962000001"/>
    </cacheField>
    <cacheField name="Facebook_Spend" numFmtId="0">
      <sharedItems containsSemiMixedTypes="0" containsString="0" containsNumber="1" minValue="0" maxValue="58868.119925999999"/>
    </cacheField>
    <cacheField name="Indoor_OOH_Spend" numFmtId="0">
      <sharedItems containsSemiMixedTypes="0" containsString="0" containsNumber="1" minValue="0" maxValue="1403"/>
    </cacheField>
    <cacheField name="Influencer_Spend" numFmtId="0">
      <sharedItems containsSemiMixedTypes="0" containsString="0" containsNumber="1" minValue="0" maxValue="9379.3729050000002"/>
    </cacheField>
    <cacheField name="OLA_Spend" numFmtId="4">
      <sharedItems containsSemiMixedTypes="0" containsString="0" containsNumber="1" minValue="0" maxValue="21609.224120840965"/>
    </cacheField>
    <cacheField name="OLV_Spend" numFmtId="0">
      <sharedItems containsSemiMixedTypes="0" containsString="0" containsNumber="1" minValue="0" maxValue="37404.362557645276"/>
    </cacheField>
    <cacheField name="Paid_Search_Spend" numFmtId="0">
      <sharedItems containsSemiMixedTypes="0" containsString="0" containsNumber="1" minValue="0" maxValue="5115.0503769999996"/>
    </cacheField>
    <cacheField name="Pinterest_Spend" numFmtId="0">
      <sharedItems containsSemiMixedTypes="0" containsString="0" containsNumber="1" minValue="0" maxValue="21432.67"/>
    </cacheField>
    <cacheField name="Prop_Placement_Spend" numFmtId="0">
      <sharedItems containsSemiMixedTypes="0" containsString="0" containsNumber="1" minValue="0" maxValue="377.52000000000015"/>
    </cacheField>
    <cacheField name="Retail_Search_Spend" numFmtId="0">
      <sharedItems containsSemiMixedTypes="0" containsString="0" containsNumber="1" minValue="0" maxValue="3063.5700000000006"/>
    </cacheField>
    <cacheField name="Sampling_Spend" numFmtId="0">
      <sharedItems containsSemiMixedTypes="0" containsString="0" containsNumber="1" minValue="0" maxValue="16737.478499029414"/>
    </cacheField>
    <cacheField name="Search_Spend" numFmtId="0">
      <sharedItems containsSemiMixedTypes="0" containsString="0" containsNumber="1" minValue="0" maxValue="10088.489999999994"/>
    </cacheField>
    <cacheField name="Shopping_Spend" numFmtId="0">
      <sharedItems containsSemiMixedTypes="0" containsString="0" containsNumber="1" minValue="0" maxValue="30511.992512820514"/>
    </cacheField>
    <cacheField name="TikTok_Spend" numFmtId="0">
      <sharedItems containsSemiMixedTypes="0" containsString="0" containsNumber="1" minValue="0" maxValue="9714.58"/>
    </cacheField>
    <cacheField name="Twitter_Spend" numFmtId="0">
      <sharedItems containsSemiMixedTypes="0" containsString="0" containsNumber="1" minValue="0" maxValue="3555.6390270000002"/>
    </cacheField>
    <cacheField name="VOD_Spend" numFmtId="0">
      <sharedItems containsSemiMixedTypes="0" containsString="0" containsNumber="1" minValue="0" maxValue="28842.265200000002"/>
    </cacheField>
    <cacheField name="TV_GRPS" numFmtId="0">
      <sharedItems containsSemiMixedTypes="0" containsString="0" containsNumber="1" containsInteger="1" minValue="0" maxValue="24"/>
    </cacheField>
    <cacheField name="TV_Spend" numFmtId="0">
      <sharedItems containsSemiMixedTypes="0" containsString="0" containsNumber="1" minValue="0" maxValue="62465.24"/>
    </cacheField>
    <cacheField name="CRM_Emails_opened" numFmtId="0">
      <sharedItems containsSemiMixedTypes="0" containsString="0" containsNumber="1" containsInteger="1" minValue="0" maxValue="35"/>
    </cacheField>
    <cacheField name="CRM_Message_Sends" numFmtId="0">
      <sharedItems containsSemiMixedTypes="0" containsString="0" containsNumber="1" containsInteger="1" minValue="0" maxValue="56970"/>
    </cacheField>
    <cacheField name="Sampling_Samples_dispatched" numFmtId="0">
      <sharedItems containsSemiMixedTypes="0" containsString="0" containsNumber="1" containsInteger="1" minValue="0" maxValue="18588"/>
    </cacheField>
    <cacheField name="Brand_Visits" numFmtId="0">
      <sharedItems containsSemiMixedTypes="0" containsString="0" containsNumber="1" containsInteger="1" minValue="0" maxValue="14613"/>
    </cacheField>
    <cacheField name="Brandcom_Visits" numFmtId="0">
      <sharedItems containsSemiMixedTypes="0" containsString="0" containsNumber="1" containsInteger="1" minValue="0" maxValue="180682"/>
    </cacheField>
    <cacheField name="Seas" numFmtId="0">
      <sharedItems containsSemiMixedTypes="0" containsString="0" containsNumber="1" minValue="0.61331317104058758" maxValue="1.1987937055053079"/>
    </cacheField>
    <cacheField name="Quarters" numFmtId="0" databaseField="0">
      <fieldGroup base="1">
        <rangePr groupBy="quarters" startDate="2021-01-10T00:00:00" endDate="2023-01-02T00:00:00"/>
        <groupItems count="6">
          <s v="&lt;1/10/2021"/>
          <s v="Qtr1"/>
          <s v="Qtr2"/>
          <s v="Qtr3"/>
          <s v="Qtr4"/>
          <s v="&gt;1/2/2023"/>
        </groupItems>
      </fieldGroup>
    </cacheField>
    <cacheField name="Years" numFmtId="0" databaseField="0">
      <fieldGroup base="1">
        <rangePr groupBy="years" startDate="2021-01-10T00:00:00" endDate="2023-01-02T00:00:00"/>
        <groupItems count="5">
          <s v="&lt;1/10/2021"/>
          <s v="2021"/>
          <s v="2022"/>
          <s v="2023"/>
          <s v="&gt;1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s v="Kleenex"/>
    <n v="11371.489873999999"/>
    <n v="220.00388319564891"/>
    <n v="1586.2599999999998"/>
    <n v="92.17"/>
    <n v="4.6486926331778236"/>
    <n v="99.624173688216487"/>
    <n v="89.21"/>
    <n v="147.37"/>
    <n v="18208.182038999999"/>
    <n v="0"/>
    <n v="7571.9660000000003"/>
    <n v="0"/>
    <n v="0"/>
    <n v="2.5999999999999999E-2"/>
    <n v="2318.9459999999999"/>
    <n v="4663.3630000000003"/>
    <n v="24.347000000000001"/>
    <n v="1.0999999999999999E-2"/>
    <n v="1472.7190000000001"/>
    <n v="17800"/>
    <n v="1750.202"/>
    <n v="10087.245666666666"/>
    <n v="0"/>
    <n v="1130.6869999999999"/>
    <n v="848.995"/>
    <n v="0"/>
    <n v="5955.34"/>
    <n v="0"/>
    <n v="0"/>
    <n v="6397.1001410534627"/>
    <n v="22208.708962386641"/>
    <n v="0"/>
    <n v="5232.55"/>
    <n v="51.480000000000004"/>
    <n v="0"/>
    <n v="0"/>
    <n v="2855.29"/>
    <n v="30511.992512820514"/>
    <n v="0"/>
    <n v="2100"/>
    <n v="20677.900000000001"/>
    <n v="23"/>
    <n v="59620.08"/>
    <n v="1"/>
    <n v="0"/>
    <n v="0"/>
    <n v="0"/>
    <n v="0"/>
    <n v="1.1326606010836393"/>
  </r>
  <r>
    <x v="0"/>
    <x v="1"/>
    <s v="Kleenex"/>
    <n v="10068.691647"/>
    <n v="218.76893217365603"/>
    <n v="1569.3700000000001"/>
    <n v="92.17"/>
    <n v="4.6435933600954753"/>
    <n v="96.563155543923202"/>
    <n v="88.96"/>
    <n v="145.13"/>
    <n v="16209.25902"/>
    <n v="0"/>
    <n v="9779.9439999999995"/>
    <n v="0"/>
    <n v="0"/>
    <n v="0.752"/>
    <n v="2377.4299999999998"/>
    <n v="3944.7269999999999"/>
    <n v="23.52"/>
    <n v="0.14699999999999999"/>
    <n v="1439.98"/>
    <n v="2500"/>
    <n v="1906.5820000000001"/>
    <n v="10087.245666666666"/>
    <n v="0"/>
    <n v="1110.7750000000001"/>
    <n v="859.45899999999995"/>
    <n v="0"/>
    <n v="10143.07"/>
    <n v="0"/>
    <n v="0"/>
    <n v="6236.4605657216507"/>
    <n v="18847.366634898186"/>
    <n v="0"/>
    <n v="5230.4400000000005"/>
    <n v="17.16"/>
    <n v="0"/>
    <n v="0"/>
    <n v="3012.9700000000003"/>
    <n v="30511.992512820514"/>
    <n v="0"/>
    <n v="2100"/>
    <n v="20932.759999999998"/>
    <n v="24"/>
    <n v="60901.68"/>
    <n v="8"/>
    <n v="0"/>
    <n v="0"/>
    <n v="0"/>
    <n v="0"/>
    <n v="1.102263397126201"/>
  </r>
  <r>
    <x v="0"/>
    <x v="2"/>
    <s v="Kleenex"/>
    <n v="10171.460509999999"/>
    <n v="211.3682079271033"/>
    <n v="1578.15"/>
    <n v="92.38"/>
    <n v="4.6827235332323021"/>
    <n v="96.505636354298744"/>
    <n v="88.8"/>
    <n v="143.43"/>
    <n v="15761.716490999999"/>
    <n v="0"/>
    <n v="8355.2039999999997"/>
    <n v="0"/>
    <n v="202.284875"/>
    <n v="1.3160000000000001"/>
    <n v="2646.085"/>
    <n v="3590.181"/>
    <n v="22.375"/>
    <n v="2.8490000000000002"/>
    <n v="1253.5350000000001"/>
    <n v="51700"/>
    <n v="2307.9639999999999"/>
    <n v="10087.245666666666"/>
    <n v="0"/>
    <n v="1128.038"/>
    <n v="899.19299999999998"/>
    <n v="0"/>
    <n v="9652.91"/>
    <n v="0"/>
    <n v="3126.4576350000002"/>
    <n v="8028.8099320243127"/>
    <n v="17889.927786659835"/>
    <n v="0"/>
    <n v="4156.2"/>
    <n v="137.28"/>
    <n v="0"/>
    <n v="0"/>
    <n v="3727.09"/>
    <n v="30511.992512820514"/>
    <n v="0"/>
    <n v="2100"/>
    <n v="21900.51"/>
    <n v="24"/>
    <n v="62465.24"/>
    <n v="2"/>
    <n v="0"/>
    <n v="0"/>
    <n v="0"/>
    <n v="0"/>
    <n v="1.1639475618636723"/>
  </r>
  <r>
    <x v="0"/>
    <x v="3"/>
    <s v="Kleenex"/>
    <n v="9594.6757709999983"/>
    <n v="214.2323554291161"/>
    <n v="1574.98"/>
    <n v="92.5"/>
    <n v="4.6623783783783779"/>
    <n v="96.657888826385545"/>
    <n v="89.24"/>
    <n v="142.57"/>
    <n v="15621.052438999999"/>
    <n v="0"/>
    <n v="7573.0889999999999"/>
    <n v="0"/>
    <n v="0"/>
    <n v="1.7000000000000001E-2"/>
    <n v="2637.0880000000002"/>
    <n v="3624.0740000000001"/>
    <n v="22.956"/>
    <n v="3.0000000000000001E-3"/>
    <n v="1469.076"/>
    <n v="43920"/>
    <n v="2127.6889999999999"/>
    <n v="10000"/>
    <n v="0"/>
    <n v="1121.8900000000001"/>
    <n v="459.48399999999998"/>
    <n v="0"/>
    <n v="10350.240000000002"/>
    <n v="0"/>
    <n v="0"/>
    <n v="8159.0942259851263"/>
    <n v="17267.994338473974"/>
    <n v="0"/>
    <n v="4790.1100000000006"/>
    <n v="137.28"/>
    <n v="0"/>
    <n v="0"/>
    <n v="3446.6899999999996"/>
    <n v="22245.325846153846"/>
    <n v="0"/>
    <n v="2100"/>
    <n v="11191.07"/>
    <n v="16"/>
    <n v="41780.199999999997"/>
    <n v="3"/>
    <n v="0"/>
    <n v="0"/>
    <n v="0"/>
    <n v="0"/>
    <n v="1.0454996971063928"/>
  </r>
  <r>
    <x v="0"/>
    <x v="4"/>
    <s v="Kleenex"/>
    <n v="9359.8992660000004"/>
    <n v="215.99881286585634"/>
    <n v="1554.15"/>
    <n v="92.34"/>
    <n v="4.6243231535629192"/>
    <n v="96.108635249173787"/>
    <n v="88.78"/>
    <n v="142.25"/>
    <n v="15928.415547999999"/>
    <n v="0"/>
    <n v="7877.2110000000002"/>
    <n v="0"/>
    <n v="202.284875"/>
    <n v="0.59499999999999997"/>
    <n v="2389.8130000000001"/>
    <n v="3642.7150000000001"/>
    <n v="21.718"/>
    <n v="0.58099999999999996"/>
    <n v="1521.558"/>
    <n v="9500"/>
    <n v="2227.2660000000001"/>
    <n v="10000"/>
    <n v="0"/>
    <n v="1133.8109999999999"/>
    <n v="0"/>
    <n v="0"/>
    <n v="10324.69"/>
    <n v="0"/>
    <n v="3126.4576350000002"/>
    <n v="8256.5034926697772"/>
    <n v="17775.870880228216"/>
    <n v="0"/>
    <n v="5106.1499999999996"/>
    <n v="34.32"/>
    <n v="0"/>
    <n v="0"/>
    <n v="3356.75"/>
    <n v="22245.325846153846"/>
    <n v="0"/>
    <n v="2100"/>
    <n v="0"/>
    <n v="0"/>
    <n v="0"/>
    <n v="1"/>
    <n v="0"/>
    <n v="0"/>
    <n v="0"/>
    <n v="0"/>
    <n v="1.0537425656153021"/>
  </r>
  <r>
    <x v="0"/>
    <x v="5"/>
    <s v="Kleenex"/>
    <n v="8480.2626660000005"/>
    <n v="224.54770742357093"/>
    <n v="1536.68"/>
    <n v="91.96"/>
    <n v="4.5825358851674647"/>
    <n v="95.808027537003539"/>
    <n v="88.85"/>
    <n v="143.26"/>
    <n v="15308.750609999999"/>
    <n v="0"/>
    <n v="7800.2439999999997"/>
    <n v="0"/>
    <n v="606.85462500000006"/>
    <n v="2.427"/>
    <n v="2507.259"/>
    <n v="4551.6019999999999"/>
    <n v="20.931000000000001"/>
    <n v="2.72"/>
    <n v="1061.241"/>
    <n v="16100"/>
    <n v="1524.386"/>
    <n v="10090"/>
    <n v="0"/>
    <n v="1104.7940000000001"/>
    <n v="0"/>
    <n v="0"/>
    <n v="10843.189999999999"/>
    <n v="0"/>
    <n v="9379.3729050000002"/>
    <n v="9140.5344314180766"/>
    <n v="27738.168634828544"/>
    <n v="0"/>
    <n v="3400.4900000000002"/>
    <n v="68.64"/>
    <n v="0"/>
    <n v="0"/>
    <n v="2714.32"/>
    <n v="25778.659179487178"/>
    <n v="0"/>
    <n v="2065.6590510000001"/>
    <n v="0"/>
    <n v="0"/>
    <n v="0"/>
    <n v="1"/>
    <n v="0"/>
    <n v="0"/>
    <n v="0"/>
    <n v="0"/>
    <n v="1.0019002796794927"/>
  </r>
  <r>
    <x v="0"/>
    <x v="6"/>
    <s v="Kleenex"/>
    <n v="8566.7261539999981"/>
    <n v="225.15631938338254"/>
    <n v="1530.54"/>
    <n v="91.39"/>
    <n v="4.604661341503447"/>
    <n v="96.741313448839293"/>
    <n v="89.22"/>
    <n v="143.61000000000001"/>
    <n v="15605.314381"/>
    <n v="0"/>
    <n v="11304.788"/>
    <n v="0"/>
    <n v="202.284875"/>
    <n v="1.5289999999999999"/>
    <n v="3253.5830000000001"/>
    <n v="4764.1509999999998"/>
    <n v="22.018000000000001"/>
    <n v="1.633"/>
    <n v="1137.3720000000001"/>
    <n v="55780"/>
    <n v="911.18100000000004"/>
    <n v="10090"/>
    <n v="0"/>
    <n v="1147.0160000000001"/>
    <n v="0"/>
    <n v="0"/>
    <n v="15287.16"/>
    <n v="0"/>
    <n v="3126.4576350000002"/>
    <n v="11500.803685398289"/>
    <n v="24405.893198792099"/>
    <n v="0"/>
    <n v="3760.3999999999996"/>
    <n v="257.39999999999998"/>
    <n v="0"/>
    <n v="0"/>
    <n v="1443.4399999999996"/>
    <n v="25778.659179487178"/>
    <n v="0"/>
    <n v="2100"/>
    <n v="0"/>
    <n v="0"/>
    <n v="0"/>
    <n v="1"/>
    <n v="0"/>
    <n v="0"/>
    <n v="0"/>
    <n v="0"/>
    <n v="0.99760780347056766"/>
  </r>
  <r>
    <x v="0"/>
    <x v="7"/>
    <s v="Kleenex"/>
    <n v="8075.5519259999992"/>
    <n v="224.86864757236157"/>
    <n v="1516.51"/>
    <n v="90.69"/>
    <n v="4.6225603704928879"/>
    <n v="97.400717246342879"/>
    <n v="88.94"/>
    <n v="142.25"/>
    <n v="14833.027321000001"/>
    <n v="0"/>
    <n v="10732.983"/>
    <n v="0"/>
    <n v="0"/>
    <n v="7.4930000000000003"/>
    <n v="3377.2820000000002"/>
    <n v="4377.8819999999996"/>
    <n v="21.576000000000001"/>
    <n v="6.6289999999999996"/>
    <n v="1610.23"/>
    <n v="16760"/>
    <n v="653.27"/>
    <n v="10090"/>
    <n v="0"/>
    <n v="1150.0239999999999"/>
    <n v="0"/>
    <n v="0"/>
    <n v="15212.289999999999"/>
    <n v="0"/>
    <n v="0"/>
    <n v="11874.967424610097"/>
    <n v="22668.487618357849"/>
    <n v="0"/>
    <n v="5474.67"/>
    <n v="51.480000000000004"/>
    <n v="0"/>
    <n v="0"/>
    <n v="1279.94"/>
    <n v="25778.659179487178"/>
    <n v="0"/>
    <n v="2100"/>
    <n v="0"/>
    <n v="0"/>
    <n v="0"/>
    <n v="5"/>
    <n v="0"/>
    <n v="0"/>
    <n v="0"/>
    <n v="0"/>
    <n v="1.0309302175187418"/>
  </r>
  <r>
    <x v="0"/>
    <x v="8"/>
    <s v="Kleenex"/>
    <n v="8402.2124689999982"/>
    <n v="225.87813233743171"/>
    <n v="1517.5099999999995"/>
    <n v="90.05"/>
    <n v="4.6495280399777901"/>
    <n v="96.619486797615664"/>
    <n v="88.47"/>
    <n v="141.38"/>
    <n v="15484.342750999998"/>
    <n v="0"/>
    <n v="9032.2990000000009"/>
    <n v="0"/>
    <n v="0"/>
    <n v="0.84299999999999997"/>
    <n v="3206.1950000000002"/>
    <n v="4173.2240000000002"/>
    <n v="20.843"/>
    <n v="0.73699999999999999"/>
    <n v="2292.8939999999998"/>
    <n v="8500"/>
    <n v="546.572"/>
    <n v="1000"/>
    <n v="0"/>
    <n v="1140.383"/>
    <n v="0"/>
    <n v="0"/>
    <n v="13717.369999999999"/>
    <n v="0"/>
    <n v="0"/>
    <n v="15271.491734732215"/>
    <n v="21478.321994819096"/>
    <n v="0"/>
    <n v="8001.83"/>
    <n v="51.480000000000004"/>
    <n v="0"/>
    <n v="0"/>
    <n v="1103.28"/>
    <n v="399.17199999999997"/>
    <n v="0"/>
    <n v="2100"/>
    <n v="0"/>
    <n v="0"/>
    <n v="0"/>
    <n v="35"/>
    <n v="0"/>
    <n v="0"/>
    <n v="0"/>
    <n v="0"/>
    <n v="1.0186552363248782"/>
  </r>
  <r>
    <x v="0"/>
    <x v="9"/>
    <s v="Kleenex"/>
    <n v="8303.5852839999989"/>
    <n v="225.69385463061386"/>
    <n v="1515.3999999999996"/>
    <n v="89.98"/>
    <n v="4.5695710157812846"/>
    <n v="96.720812309769514"/>
    <n v="88.56"/>
    <n v="140.49"/>
    <n v="15739.556705999999"/>
    <n v="0"/>
    <n v="7489.8680000000004"/>
    <n v="0"/>
    <n v="0"/>
    <n v="0.70599999999999996"/>
    <n v="2961.8020000000001"/>
    <n v="5535.3729999999996"/>
    <n v="20.443999999999999"/>
    <n v="0.83299999999999996"/>
    <n v="2757.721"/>
    <n v="145880"/>
    <n v="482.024"/>
    <n v="1000"/>
    <n v="0"/>
    <n v="550.68399999999997"/>
    <n v="0"/>
    <n v="0"/>
    <n v="12212.380000000001"/>
    <n v="0"/>
    <n v="0"/>
    <n v="16235.216960725775"/>
    <n v="25686.579273509742"/>
    <n v="0"/>
    <n v="10604.25"/>
    <n v="377.52000000000015"/>
    <n v="0"/>
    <n v="0"/>
    <n v="1345.48"/>
    <n v="399.17199999999997"/>
    <n v="0"/>
    <n v="1044.3609489999999"/>
    <n v="0"/>
    <n v="0"/>
    <n v="0"/>
    <n v="3"/>
    <n v="0"/>
    <n v="0"/>
    <n v="0"/>
    <n v="0"/>
    <n v="1.0294420601627698"/>
  </r>
  <r>
    <x v="0"/>
    <x v="10"/>
    <s v="Kleenex"/>
    <n v="8248.508346999999"/>
    <n v="224.71625802186998"/>
    <n v="1491.6499999999994"/>
    <n v="89.78"/>
    <n v="4.4513254622410336"/>
    <n v="96.912664579422298"/>
    <n v="88.55"/>
    <n v="139.79"/>
    <n v="15457.981332999998"/>
    <n v="0"/>
    <n v="7134.3760000000002"/>
    <n v="0"/>
    <n v="0"/>
    <n v="0"/>
    <n v="3027.627"/>
    <n v="6585.96"/>
    <n v="22.177"/>
    <n v="0"/>
    <n v="2382.4650000000001"/>
    <n v="60760"/>
    <n v="580.49300000000005"/>
    <n v="1000"/>
    <n v="0"/>
    <n v="0"/>
    <n v="0"/>
    <n v="0"/>
    <n v="11249.279999999999"/>
    <n v="0"/>
    <n v="0"/>
    <n v="16813.413180873722"/>
    <n v="28089.077215036006"/>
    <n v="0"/>
    <n v="10219.1"/>
    <n v="171.6"/>
    <n v="0"/>
    <n v="0"/>
    <n v="1375.1699999999998"/>
    <n v="399.17199999999997"/>
    <n v="0"/>
    <n v="0"/>
    <n v="0"/>
    <n v="0"/>
    <n v="0"/>
    <n v="1"/>
    <n v="0"/>
    <n v="0"/>
    <n v="0"/>
    <n v="0"/>
    <n v="1.0583656811479969"/>
  </r>
  <r>
    <x v="0"/>
    <x v="11"/>
    <s v="Kleenex"/>
    <n v="8586.2488439999997"/>
    <n v="227.92747398272354"/>
    <n v="1511.0299999999995"/>
    <n v="89.6"/>
    <n v="4.3531250000000004"/>
    <n v="97.068263003555671"/>
    <n v="88.65"/>
    <n v="140"/>
    <n v="16178.433624000001"/>
    <n v="0"/>
    <n v="6504.9629999999997"/>
    <n v="0"/>
    <n v="0"/>
    <n v="0"/>
    <n v="4310.2340000000004"/>
    <n v="6157.5079999999998"/>
    <n v="27.838999999999999"/>
    <n v="0"/>
    <n v="2944.86"/>
    <n v="77080"/>
    <n v="562.97299999999996"/>
    <n v="0"/>
    <n v="0"/>
    <n v="0"/>
    <n v="0"/>
    <n v="0"/>
    <n v="11669.73"/>
    <n v="0"/>
    <n v="0"/>
    <n v="21609.224120840965"/>
    <n v="28316.776213550434"/>
    <n v="0"/>
    <n v="11996.57"/>
    <n v="223.07999999999998"/>
    <n v="0"/>
    <n v="0"/>
    <n v="1122.53"/>
    <n v="0"/>
    <n v="0"/>
    <n v="0"/>
    <n v="0"/>
    <n v="0"/>
    <n v="0"/>
    <n v="2"/>
    <n v="0"/>
    <n v="0"/>
    <n v="0"/>
    <n v="0"/>
    <n v="1.0782741986025637"/>
  </r>
  <r>
    <x v="0"/>
    <x v="12"/>
    <s v="Kleenex"/>
    <n v="8857.7659089999997"/>
    <n v="230.45000522377205"/>
    <n v="1501.6599999999994"/>
    <n v="89.38"/>
    <n v="4.2755650033564558"/>
    <n v="98.003210233800417"/>
    <n v="88.64"/>
    <n v="137.27000000000001"/>
    <n v="16340.910121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649375732561668"/>
  </r>
  <r>
    <x v="0"/>
    <x v="13"/>
    <s v="Kleenex"/>
    <n v="9163.3682869999993"/>
    <n v="230.03421820232248"/>
    <n v="1481.7799999999993"/>
    <n v="88.59"/>
    <n v="4.2508183767919636"/>
    <n v="97.198094277509142"/>
    <n v="88.24"/>
    <n v="134.26"/>
    <n v="16333.218792000001"/>
    <n v="0"/>
    <n v="185.73099999999999"/>
    <n v="0"/>
    <n v="0"/>
    <n v="0"/>
    <n v="0"/>
    <n v="1703.568"/>
    <n v="0"/>
    <n v="0"/>
    <n v="559.08000000000004"/>
    <n v="0"/>
    <n v="1336.0039999999999"/>
    <n v="0"/>
    <n v="0"/>
    <n v="0"/>
    <n v="0"/>
    <n v="0"/>
    <n v="2287.6300010000004"/>
    <n v="0"/>
    <n v="0"/>
    <n v="0"/>
    <n v="6445.9732717309726"/>
    <n v="0"/>
    <n v="1671.45"/>
    <n v="0"/>
    <n v="0"/>
    <n v="0"/>
    <n v="5239.8400000000011"/>
    <n v="0"/>
    <n v="0"/>
    <n v="0"/>
    <n v="0"/>
    <n v="0"/>
    <n v="0"/>
    <n v="16"/>
    <n v="0"/>
    <n v="0"/>
    <n v="2017"/>
    <n v="0"/>
    <n v="1.0589193175698817"/>
  </r>
  <r>
    <x v="0"/>
    <x v="14"/>
    <s v="Kleenex"/>
    <n v="9136.1159269999989"/>
    <n v="228.33087021532501"/>
    <n v="1459.0199999999998"/>
    <n v="88.86"/>
    <n v="4.2115687598469504"/>
    <n v="97.830242308342491"/>
    <n v="87.65"/>
    <n v="131.19"/>
    <n v="16050.312591999998"/>
    <n v="0"/>
    <n v="289.97300000000001"/>
    <n v="0"/>
    <n v="0"/>
    <n v="0"/>
    <n v="0"/>
    <n v="1540.1310000000001"/>
    <n v="0"/>
    <n v="0"/>
    <n v="728.39300000000003"/>
    <n v="0"/>
    <n v="990.16899999999998"/>
    <n v="0"/>
    <n v="0"/>
    <n v="0"/>
    <n v="0"/>
    <n v="0"/>
    <n v="2277.109997"/>
    <n v="0"/>
    <n v="0"/>
    <n v="0"/>
    <n v="5673.0188723744232"/>
    <n v="0"/>
    <n v="2220.0100000000002"/>
    <n v="0"/>
    <n v="0"/>
    <n v="0"/>
    <n v="4429.2400000000007"/>
    <n v="0"/>
    <n v="0"/>
    <n v="0"/>
    <n v="0"/>
    <n v="0"/>
    <n v="0"/>
    <n v="20"/>
    <n v="0"/>
    <n v="0"/>
    <n v="2389"/>
    <n v="0"/>
    <n v="1.058997120227583"/>
  </r>
  <r>
    <x v="0"/>
    <x v="15"/>
    <s v="Kleenex"/>
    <n v="9235.5975449999987"/>
    <n v="226.04977640350393"/>
    <n v="1442.3299999999995"/>
    <n v="88.24"/>
    <n v="4.1937896645512245"/>
    <n v="99.789640772626498"/>
    <n v="87.63"/>
    <n v="135.33000000000001"/>
    <n v="15809.430095"/>
    <n v="0"/>
    <n v="0"/>
    <n v="0"/>
    <n v="0"/>
    <n v="0"/>
    <n v="0"/>
    <n v="583.89300000000003"/>
    <n v="0"/>
    <n v="0"/>
    <n v="677.17700000000002"/>
    <n v="0"/>
    <n v="1139.6199999999999"/>
    <n v="0"/>
    <n v="0"/>
    <n v="0"/>
    <n v="0"/>
    <n v="0"/>
    <n v="0"/>
    <n v="0"/>
    <n v="0"/>
    <n v="0"/>
    <n v="2706.4062091698461"/>
    <n v="0"/>
    <n v="2219.91"/>
    <n v="0"/>
    <n v="0"/>
    <n v="0"/>
    <n v="3904.6100000000006"/>
    <n v="0"/>
    <n v="0"/>
    <n v="0"/>
    <n v="0"/>
    <n v="0"/>
    <n v="0"/>
    <n v="16"/>
    <n v="0"/>
    <n v="0"/>
    <n v="3123"/>
    <n v="0"/>
    <n v="1.0124055225357671"/>
  </r>
  <r>
    <x v="0"/>
    <x v="16"/>
    <s v="Kleenex"/>
    <n v="9837.1978190000009"/>
    <n v="223.36506802334125"/>
    <n v="1444.45"/>
    <n v="88.48"/>
    <n v="4.1522377938517172"/>
    <n v="99.78903093015947"/>
    <n v="87.73"/>
    <n v="134.06"/>
    <n v="16278.668255"/>
    <n v="0"/>
    <n v="190.19399999999999"/>
    <n v="0"/>
    <n v="0"/>
    <n v="0"/>
    <n v="0"/>
    <n v="613.71600000000001"/>
    <n v="0"/>
    <n v="0"/>
    <n v="704.95100000000002"/>
    <n v="0"/>
    <n v="1141.674"/>
    <n v="0"/>
    <n v="0"/>
    <n v="0"/>
    <n v="0"/>
    <n v="0"/>
    <n v="1995.470004"/>
    <n v="0"/>
    <n v="0"/>
    <n v="0"/>
    <n v="3287.1678383982467"/>
    <n v="0"/>
    <n v="2222.4499999999998"/>
    <n v="0"/>
    <n v="0"/>
    <n v="0"/>
    <n v="4286.1000000000013"/>
    <n v="0"/>
    <n v="0"/>
    <n v="0"/>
    <n v="0"/>
    <n v="0"/>
    <n v="0"/>
    <n v="4"/>
    <n v="0"/>
    <n v="0"/>
    <n v="3620"/>
    <n v="0"/>
    <n v="1.07358757464597"/>
  </r>
  <r>
    <x v="0"/>
    <x v="17"/>
    <s v="Kleenex"/>
    <n v="9551.6768080000002"/>
    <n v="222.9764975104882"/>
    <n v="1442.6499999999999"/>
    <n v="88.84"/>
    <n v="4.1552228725799187"/>
    <n v="102.01773968565701"/>
    <n v="87.73"/>
    <n v="133.85"/>
    <n v="15383.932685"/>
    <n v="0"/>
    <n v="389.82"/>
    <n v="0"/>
    <n v="0"/>
    <n v="0"/>
    <n v="0"/>
    <n v="829.51800000000003"/>
    <n v="0"/>
    <n v="0"/>
    <n v="735.49"/>
    <n v="0"/>
    <n v="1246.394"/>
    <n v="0"/>
    <n v="0"/>
    <n v="0"/>
    <n v="0"/>
    <n v="0"/>
    <n v="3421.1599960000003"/>
    <n v="0"/>
    <n v="0"/>
    <n v="0"/>
    <n v="4965.0829138763274"/>
    <n v="0"/>
    <n v="2220.17"/>
    <n v="0"/>
    <n v="0"/>
    <n v="0"/>
    <n v="4018.3299999999995"/>
    <n v="0"/>
    <n v="0"/>
    <n v="0"/>
    <n v="0"/>
    <n v="0"/>
    <n v="0"/>
    <n v="0"/>
    <n v="0"/>
    <n v="0"/>
    <n v="3243"/>
    <n v="0"/>
    <n v="1.0376991257218926"/>
  </r>
  <r>
    <x v="0"/>
    <x v="18"/>
    <s v="Kleenex"/>
    <n v="9116.6974159999972"/>
    <n v="222.53090427675116"/>
    <n v="1440.0999999999992"/>
    <n v="88.43"/>
    <n v="4.1660070111952967"/>
    <n v="102.12420747309315"/>
    <n v="87.05"/>
    <n v="135.18"/>
    <n v="14992.286725"/>
    <n v="0"/>
    <n v="39.218000000000004"/>
    <n v="0"/>
    <n v="0"/>
    <n v="0"/>
    <n v="0"/>
    <n v="863.03099999999995"/>
    <n v="0"/>
    <n v="0"/>
    <n v="725.56500000000005"/>
    <n v="0"/>
    <n v="1035.8710000000001"/>
    <n v="0"/>
    <n v="0"/>
    <n v="0"/>
    <n v="0"/>
    <n v="0"/>
    <n v="401.29000599999995"/>
    <n v="0"/>
    <n v="0"/>
    <n v="0"/>
    <n v="5194.5205299429326"/>
    <n v="0"/>
    <n v="2220.35"/>
    <n v="0"/>
    <n v="0"/>
    <n v="0"/>
    <n v="4137.7700000000004"/>
    <n v="0"/>
    <n v="0"/>
    <n v="0"/>
    <n v="0"/>
    <n v="0"/>
    <n v="0"/>
    <n v="7"/>
    <n v="0"/>
    <n v="0"/>
    <n v="3644"/>
    <n v="0"/>
    <n v="1.0055561873859489"/>
  </r>
  <r>
    <x v="0"/>
    <x v="19"/>
    <s v="Kleenex"/>
    <n v="8626.1528919999982"/>
    <n v="226.5792659219656"/>
    <n v="1429.3100000000004"/>
    <n v="87.96"/>
    <n v="4.1612096407457946"/>
    <n v="103.53587443832939"/>
    <n v="87.32"/>
    <n v="135.53"/>
    <n v="14642.851747999999"/>
    <n v="0"/>
    <n v="7294.5929999999998"/>
    <n v="0"/>
    <n v="0"/>
    <n v="0"/>
    <n v="1292.789"/>
    <n v="2045.482"/>
    <n v="0"/>
    <n v="0"/>
    <n v="724.10199999999998"/>
    <n v="0"/>
    <n v="964.14599999999996"/>
    <n v="0"/>
    <n v="0"/>
    <n v="1081.2560000000001"/>
    <n v="0"/>
    <n v="0"/>
    <n v="21676.469997"/>
    <n v="0"/>
    <n v="0"/>
    <n v="5974.5598302682392"/>
    <n v="10592.57526703594"/>
    <n v="0"/>
    <n v="2221.16"/>
    <n v="0"/>
    <n v="0"/>
    <n v="0"/>
    <n v="3514.8599999999997"/>
    <n v="0"/>
    <n v="0"/>
    <n v="3526.8882989999997"/>
    <n v="0"/>
    <n v="0"/>
    <n v="0"/>
    <n v="22"/>
    <n v="0"/>
    <n v="0"/>
    <n v="4883"/>
    <n v="0"/>
    <n v="0.96153054659072112"/>
  </r>
  <r>
    <x v="0"/>
    <x v="20"/>
    <s v="Kleenex"/>
    <n v="8629.6367159999991"/>
    <n v="232.0649380624518"/>
    <n v="1422.8999999999999"/>
    <n v="87.86"/>
    <n v="4.1443205099021174"/>
    <n v="104.12233645335856"/>
    <n v="86.81"/>
    <n v="132.34"/>
    <n v="14998.990256999999"/>
    <n v="0"/>
    <n v="7537.125"/>
    <n v="0"/>
    <n v="0"/>
    <n v="0"/>
    <n v="1463.287"/>
    <n v="2520.4029999999998"/>
    <n v="0"/>
    <n v="0"/>
    <n v="679.26"/>
    <n v="0"/>
    <n v="926.346"/>
    <n v="0"/>
    <n v="0"/>
    <n v="1014.044"/>
    <n v="0"/>
    <n v="0"/>
    <n v="24138.730181999999"/>
    <n v="0"/>
    <n v="0"/>
    <n v="7968.6156838068782"/>
    <n v="12796.36562993834"/>
    <n v="0"/>
    <n v="2221.5700000000002"/>
    <n v="0"/>
    <n v="0"/>
    <n v="0"/>
    <n v="3731.08"/>
    <n v="0"/>
    <n v="0"/>
    <n v="3520.8648560000001"/>
    <n v="0"/>
    <n v="0"/>
    <n v="0"/>
    <n v="17"/>
    <n v="0"/>
    <n v="0"/>
    <n v="6275"/>
    <n v="0"/>
    <n v="0.95806118914793215"/>
  </r>
  <r>
    <x v="0"/>
    <x v="21"/>
    <s v="Kleenex"/>
    <n v="8310.3743169999998"/>
    <n v="235.05601498647877"/>
    <n v="1407.5099999999991"/>
    <n v="87.62"/>
    <n v="4.1129879023054094"/>
    <n v="103.50709003223005"/>
    <n v="85.95"/>
    <n v="130.34"/>
    <n v="14859.454453999999"/>
    <n v="0"/>
    <n v="7800.5860000000002"/>
    <n v="0"/>
    <n v="0"/>
    <n v="0"/>
    <n v="1662.8230000000001"/>
    <n v="2600.1779999999999"/>
    <n v="0"/>
    <n v="0"/>
    <n v="667.06899999999996"/>
    <n v="0"/>
    <n v="947.29600000000005"/>
    <n v="0"/>
    <n v="0"/>
    <n v="984.88300000000004"/>
    <n v="0"/>
    <n v="0"/>
    <n v="24338.249881999996"/>
    <n v="0"/>
    <n v="0"/>
    <n v="9221.1606783584957"/>
    <n v="12824.272923874996"/>
    <n v="0"/>
    <n v="2221.86"/>
    <n v="0"/>
    <n v="0"/>
    <n v="0"/>
    <n v="4992.22"/>
    <n v="0"/>
    <n v="0"/>
    <n v="3537.1481400000002"/>
    <n v="0"/>
    <n v="0"/>
    <n v="0"/>
    <n v="18"/>
    <n v="0"/>
    <n v="0"/>
    <n v="8942"/>
    <n v="0"/>
    <n v="0.93765442986188319"/>
  </r>
  <r>
    <x v="0"/>
    <x v="22"/>
    <s v="Kleenex"/>
    <n v="8995.0957550000003"/>
    <n v="231.27628617445444"/>
    <n v="1418.1399999999996"/>
    <n v="87.75"/>
    <n v="4.1402849002849003"/>
    <n v="99.245829953502408"/>
    <n v="86.39"/>
    <n v="130.49"/>
    <n v="16188.290236000001"/>
    <n v="0"/>
    <n v="4198.5370000000003"/>
    <n v="0"/>
    <n v="0"/>
    <n v="0"/>
    <n v="1952.5619999999999"/>
    <n v="3312.8049999999998"/>
    <n v="0"/>
    <n v="0"/>
    <n v="626.36900000000003"/>
    <n v="0"/>
    <n v="849.274"/>
    <n v="0"/>
    <n v="0"/>
    <n v="931.654"/>
    <n v="0"/>
    <n v="0"/>
    <n v="24168.859772000003"/>
    <n v="0"/>
    <n v="0"/>
    <n v="12251.573151981258"/>
    <n v="14314.417521782507"/>
    <n v="0"/>
    <n v="2222.25"/>
    <n v="0"/>
    <n v="0"/>
    <n v="0"/>
    <n v="6116.3099999999995"/>
    <n v="0"/>
    <n v="0"/>
    <n v="3555.6390270000002"/>
    <n v="0"/>
    <n v="0"/>
    <n v="0"/>
    <n v="17"/>
    <n v="0"/>
    <n v="0"/>
    <n v="13820"/>
    <n v="0"/>
    <n v="0.99118736440380661"/>
  </r>
  <r>
    <x v="0"/>
    <x v="23"/>
    <s v="Kleenex"/>
    <n v="9891.2145759999985"/>
    <n v="226.51124012982893"/>
    <n v="1403.9599999999996"/>
    <n v="86.82"/>
    <n v="4.1231283114489745"/>
    <n v="103.60433047259838"/>
    <n v="85.4"/>
    <n v="128.69"/>
    <n v="15541.606250000001"/>
    <n v="0"/>
    <n v="3079.08"/>
    <n v="0"/>
    <n v="0"/>
    <n v="0"/>
    <n v="1347.13"/>
    <n v="3455.1309999999999"/>
    <n v="0"/>
    <n v="0"/>
    <n v="1373.962"/>
    <n v="0"/>
    <n v="894.173"/>
    <n v="0"/>
    <n v="0"/>
    <n v="977.07299999999998"/>
    <n v="0"/>
    <n v="0"/>
    <n v="24616.639980999997"/>
    <n v="0"/>
    <n v="0"/>
    <n v="8345.5410487539557"/>
    <n v="14533.13392331139"/>
    <n v="0"/>
    <n v="2223.64"/>
    <n v="0"/>
    <n v="0"/>
    <n v="0"/>
    <n v="5559.82"/>
    <n v="0"/>
    <n v="0"/>
    <n v="3512.9093470000003"/>
    <n v="0"/>
    <n v="0"/>
    <n v="0"/>
    <n v="32"/>
    <n v="0"/>
    <n v="0"/>
    <n v="14613"/>
    <n v="0"/>
    <n v="1.0820098744992752"/>
  </r>
  <r>
    <x v="0"/>
    <x v="24"/>
    <s v="Kleenex"/>
    <n v="9886.4300879999992"/>
    <n v="223.05218368727719"/>
    <n v="1400.8300000000002"/>
    <n v="87.23"/>
    <n v="4.1233520577782876"/>
    <n v="103.71130312482164"/>
    <n v="86.75"/>
    <n v="129.94999999999999"/>
    <n v="15173.153769999999"/>
    <n v="0"/>
    <n v="5652.8339999999998"/>
    <n v="0"/>
    <n v="0"/>
    <n v="0"/>
    <n v="1172.308"/>
    <n v="3433.56"/>
    <n v="0"/>
    <n v="0"/>
    <n v="1590.048"/>
    <n v="0"/>
    <n v="1065.5730000000001"/>
    <n v="0"/>
    <n v="0"/>
    <n v="983.89499999999998"/>
    <n v="0"/>
    <n v="0"/>
    <n v="26568.129966000004"/>
    <n v="0"/>
    <n v="0"/>
    <n v="7771.2026623307802"/>
    <n v="15577.187130282549"/>
    <n v="0"/>
    <n v="2219.9299999999998"/>
    <n v="0"/>
    <n v="0"/>
    <n v="0"/>
    <n v="5575.0099999999984"/>
    <n v="0"/>
    <n v="0"/>
    <n v="3531.7687900000001"/>
    <n v="0"/>
    <n v="0"/>
    <n v="0"/>
    <n v="21"/>
    <n v="0"/>
    <n v="0"/>
    <n v="10608"/>
    <n v="0"/>
    <n v="1.0612765385066083"/>
  </r>
  <r>
    <x v="0"/>
    <x v="25"/>
    <s v="Kleenex"/>
    <n v="9574.8222040000001"/>
    <n v="227.33118000777864"/>
    <n v="1394.8000000000004"/>
    <n v="87.08"/>
    <n v="4.0771704180064301"/>
    <n v="102.96919687285572"/>
    <n v="87.03"/>
    <n v="130.88999999999999"/>
    <n v="15687.480519000001"/>
    <n v="0"/>
    <n v="8597.6990000000005"/>
    <n v="0"/>
    <n v="0"/>
    <n v="0"/>
    <n v="1175.8030000000001"/>
    <n v="3527.66"/>
    <n v="0"/>
    <n v="0"/>
    <n v="1587.1679999999999"/>
    <n v="0"/>
    <n v="984.47"/>
    <n v="0"/>
    <n v="0"/>
    <n v="320.33600000000001"/>
    <n v="0"/>
    <n v="0"/>
    <n v="27088.739998000001"/>
    <n v="0"/>
    <n v="0"/>
    <n v="7329.0759396144203"/>
    <n v="17454.936652937551"/>
    <n v="0"/>
    <n v="2220.64"/>
    <n v="0"/>
    <n v="0"/>
    <n v="0"/>
    <n v="5643.0299999999988"/>
    <n v="0"/>
    <n v="0"/>
    <n v="844.18769800000007"/>
    <n v="0"/>
    <n v="0"/>
    <n v="0"/>
    <n v="17"/>
    <n v="0"/>
    <n v="0"/>
    <n v="9358"/>
    <n v="0"/>
    <n v="1.0204652268210681"/>
  </r>
  <r>
    <x v="0"/>
    <x v="26"/>
    <s v="Kleenex"/>
    <n v="8435.3229320000009"/>
    <n v="236.69871990622198"/>
    <n v="1381.8"/>
    <n v="86.9"/>
    <n v="4.0338319907940159"/>
    <n v="102.8772500653354"/>
    <n v="86.76"/>
    <n v="126.72"/>
    <n v="16038.134174000001"/>
    <n v="0"/>
    <n v="3658.8380000000002"/>
    <n v="0"/>
    <n v="0"/>
    <n v="0"/>
    <n v="1145.5920000000001"/>
    <n v="3661.915"/>
    <n v="0"/>
    <n v="0"/>
    <n v="1988.788"/>
    <n v="0"/>
    <n v="17.045000000000002"/>
    <n v="0"/>
    <n v="0"/>
    <n v="0"/>
    <n v="0"/>
    <n v="0"/>
    <n v="22451.390004000001"/>
    <n v="0"/>
    <n v="0"/>
    <n v="6935.8365153407276"/>
    <n v="17439.840093435232"/>
    <n v="0"/>
    <n v="2777.18"/>
    <n v="0"/>
    <n v="0"/>
    <n v="0"/>
    <n v="151.65000000000003"/>
    <n v="0"/>
    <n v="0"/>
    <n v="0"/>
    <n v="0"/>
    <n v="0"/>
    <n v="0"/>
    <n v="11"/>
    <n v="0"/>
    <n v="0"/>
    <n v="7548"/>
    <n v="0"/>
    <n v="0.94993582500659157"/>
  </r>
  <r>
    <x v="0"/>
    <x v="27"/>
    <s v="Kleenex"/>
    <n v="8112.5868069999997"/>
    <n v="243.68465287720653"/>
    <n v="1417.71"/>
    <n v="86.86"/>
    <n v="3.9376007368178678"/>
    <n v="103.89542266308409"/>
    <n v="84.94"/>
    <n v="120.03"/>
    <n v="15134.627201999998"/>
    <n v="0"/>
    <n v="3312.8519999999999"/>
    <n v="0"/>
    <n v="0"/>
    <n v="0"/>
    <n v="1286.4639999999999"/>
    <n v="5836.6279999999997"/>
    <n v="0"/>
    <n v="0"/>
    <n v="2056.6350000000002"/>
    <n v="0"/>
    <n v="168.43299999999999"/>
    <n v="0"/>
    <n v="0"/>
    <n v="0"/>
    <n v="0"/>
    <n v="0"/>
    <n v="23906.840015000002"/>
    <n v="0"/>
    <n v="0"/>
    <n v="8720.3358435884384"/>
    <n v="34114.259612569935"/>
    <n v="0"/>
    <n v="2870"/>
    <n v="0"/>
    <n v="0"/>
    <n v="0"/>
    <n v="2188.7600000000002"/>
    <n v="0"/>
    <n v="0"/>
    <n v="0"/>
    <n v="0"/>
    <n v="0"/>
    <n v="0"/>
    <n v="10"/>
    <n v="0"/>
    <n v="0"/>
    <n v="7555"/>
    <n v="0"/>
    <n v="0.92869506111952982"/>
  </r>
  <r>
    <x v="0"/>
    <x v="28"/>
    <s v="Kleenex"/>
    <n v="8405.4005099999995"/>
    <n v="241.2712966606752"/>
    <n v="1419.0799999999997"/>
    <n v="87.92"/>
    <n v="3.7724067333939946"/>
    <n v="105.19955037417226"/>
    <n v="85.9"/>
    <n v="115.82"/>
    <n v="14857.006844999998"/>
    <n v="1163.229"/>
    <n v="6776.058"/>
    <n v="0"/>
    <n v="0"/>
    <n v="0"/>
    <n v="1313.5640000000001"/>
    <n v="6373.9740000000002"/>
    <n v="0"/>
    <n v="0"/>
    <n v="2988.741"/>
    <n v="0"/>
    <n v="522.53499999999997"/>
    <n v="0"/>
    <n v="0"/>
    <n v="1528.8109999999999"/>
    <n v="0"/>
    <n v="9337.9080529999992"/>
    <n v="28753.720011999998"/>
    <n v="0"/>
    <n v="0"/>
    <n v="9377.5956936055845"/>
    <n v="36702.24561204233"/>
    <n v="0"/>
    <n v="4187.08"/>
    <n v="0"/>
    <n v="0"/>
    <n v="0"/>
    <n v="2358.73"/>
    <n v="0"/>
    <n v="0"/>
    <n v="3224.659545"/>
    <n v="0"/>
    <n v="0"/>
    <n v="0"/>
    <n v="5"/>
    <n v="0"/>
    <n v="0"/>
    <n v="6073"/>
    <n v="0"/>
    <n v="0.9087266779653409"/>
  </r>
  <r>
    <x v="0"/>
    <x v="29"/>
    <s v="Kleenex"/>
    <n v="8461.8455119999999"/>
    <n v="238.48725991725485"/>
    <n v="1396.9100000000003"/>
    <n v="88.29"/>
    <n v="3.73349190168762"/>
    <n v="101.8653594093274"/>
    <n v="83.85"/>
    <n v="110.84"/>
    <n v="14346.295231999999"/>
    <n v="1644.587"/>
    <n v="10405.415999999999"/>
    <n v="75.170714285714297"/>
    <n v="0"/>
    <n v="0"/>
    <n v="1354.885"/>
    <n v="5455.8940000000002"/>
    <n v="0"/>
    <n v="0"/>
    <n v="2698.3560000000002"/>
    <n v="0"/>
    <n v="604.87400000000002"/>
    <n v="0"/>
    <n v="0"/>
    <n v="733.20699999999999"/>
    <n v="0"/>
    <n v="15941.852962000001"/>
    <n v="37784.819986999995"/>
    <n v="1002.1428571428571"/>
    <n v="0"/>
    <n v="9311.6522761639808"/>
    <n v="30287.694333082014"/>
    <n v="0"/>
    <n v="3765.83"/>
    <n v="0"/>
    <n v="0"/>
    <n v="0"/>
    <n v="2782.77"/>
    <n v="0"/>
    <n v="0"/>
    <n v="1511.939938"/>
    <n v="0"/>
    <n v="0"/>
    <n v="0"/>
    <n v="2"/>
    <n v="0"/>
    <n v="0"/>
    <n v="5162"/>
    <n v="0"/>
    <n v="0.88373087163961128"/>
  </r>
  <r>
    <x v="0"/>
    <x v="30"/>
    <s v="Kleenex"/>
    <n v="8403.5755199999985"/>
    <n v="238.43366733973261"/>
    <n v="1399.6099999999997"/>
    <n v="88.39"/>
    <n v="3.6934042312478783"/>
    <n v="106.2990231433804"/>
    <n v="84.93"/>
    <n v="111.08"/>
    <n v="13516.347163999999"/>
    <n v="1125.895"/>
    <n v="22237.694"/>
    <n v="105.239"/>
    <n v="0"/>
    <n v="0"/>
    <n v="1163.758"/>
    <n v="5253.8689999999997"/>
    <n v="0"/>
    <n v="0"/>
    <n v="0"/>
    <n v="0"/>
    <n v="363.16500000000002"/>
    <n v="0"/>
    <n v="0"/>
    <n v="0"/>
    <n v="0"/>
    <n v="11025.061066999999"/>
    <n v="58868.119925999999"/>
    <n v="1403"/>
    <n v="0"/>
    <n v="6093.7748421540036"/>
    <n v="25173.135158516779"/>
    <n v="0"/>
    <n v="0"/>
    <n v="0"/>
    <n v="0"/>
    <n v="0"/>
    <n v="2139.5599999999995"/>
    <n v="0"/>
    <n v="0"/>
    <n v="0"/>
    <n v="0"/>
    <n v="0"/>
    <n v="0"/>
    <n v="3"/>
    <n v="0"/>
    <n v="0"/>
    <n v="4600"/>
    <n v="0"/>
    <n v="0.86149729061166469"/>
  </r>
  <r>
    <x v="0"/>
    <x v="31"/>
    <s v="Kleenex"/>
    <n v="8249.1430589999982"/>
    <n v="243.0369319165423"/>
    <n v="1384.4899999999991"/>
    <n v="88.98"/>
    <n v="3.7487075747358962"/>
    <n v="106.4752184151474"/>
    <n v="83.01"/>
    <n v="108.37"/>
    <n v="13098.458409000001"/>
    <n v="1057.913"/>
    <n v="16867.366000000002"/>
    <n v="107.07685714285715"/>
    <n v="0"/>
    <n v="0"/>
    <n v="1038.652"/>
    <n v="5575.424"/>
    <n v="0"/>
    <n v="0"/>
    <n v="4008.0450000000001"/>
    <n v="0"/>
    <n v="524.55499999999995"/>
    <n v="0"/>
    <n v="0"/>
    <n v="0"/>
    <n v="0"/>
    <n v="10473.392768"/>
    <n v="41309.249939000001"/>
    <n v="1403"/>
    <n v="0"/>
    <n v="6211.3933546247408"/>
    <n v="27024.753264017105"/>
    <n v="0"/>
    <n v="7983.36"/>
    <n v="0"/>
    <n v="0"/>
    <n v="0"/>
    <n v="2304.75"/>
    <n v="0"/>
    <n v="0"/>
    <n v="0"/>
    <n v="0"/>
    <n v="0"/>
    <n v="0"/>
    <n v="6"/>
    <n v="0"/>
    <n v="0"/>
    <n v="4299"/>
    <n v="0"/>
    <n v="0.83810511085451034"/>
  </r>
  <r>
    <x v="0"/>
    <x v="32"/>
    <s v="Kleenex"/>
    <n v="8242.7614339999982"/>
    <n v="246.50830504674292"/>
    <n v="1375.1999999999996"/>
    <n v="88.45"/>
    <n v="3.7394007914075749"/>
    <n v="104.89090877310498"/>
    <n v="78.040000000000006"/>
    <n v="99.14"/>
    <n v="13501.685671000001"/>
    <n v="1057.692"/>
    <n v="23442.333999999999"/>
    <n v="107.812"/>
    <n v="0"/>
    <n v="0"/>
    <n v="878.904"/>
    <n v="7722.01"/>
    <n v="0"/>
    <n v="0"/>
    <n v="7653.4269999999997"/>
    <n v="0"/>
    <n v="378.80099999999999"/>
    <n v="0"/>
    <n v="0"/>
    <n v="0"/>
    <n v="0"/>
    <n v="10468.553031000001"/>
    <n v="49819.240062999997"/>
    <n v="1403"/>
    <n v="0"/>
    <n v="5508.7338982531337"/>
    <n v="32752.008235283723"/>
    <n v="0"/>
    <n v="16004.109999999999"/>
    <n v="0"/>
    <n v="0"/>
    <n v="0"/>
    <n v="2001.5700000000002"/>
    <n v="0"/>
    <n v="0"/>
    <n v="0"/>
    <n v="0"/>
    <n v="0"/>
    <n v="0"/>
    <n v="2"/>
    <n v="0"/>
    <n v="0"/>
    <n v="3603"/>
    <n v="0"/>
    <n v="0.83032898628961749"/>
  </r>
  <r>
    <x v="0"/>
    <x v="33"/>
    <s v="Kleenex"/>
    <n v="8476.3393519999991"/>
    <n v="246.22644320009994"/>
    <n v="1357.4599999999996"/>
    <n v="88.41"/>
    <n v="3.7455039022734984"/>
    <n v="101.67652838387617"/>
    <n v="73.88"/>
    <n v="99.43"/>
    <n v="15497.633771000001"/>
    <n v="589.91099999999994"/>
    <n v="22217.381000000001"/>
    <n v="30.803428571428572"/>
    <n v="0"/>
    <n v="0"/>
    <n v="631.59100000000001"/>
    <n v="8511.6749999999993"/>
    <n v="0"/>
    <n v="0"/>
    <n v="7472.9639999999999"/>
    <n v="0"/>
    <n v="386.39499999999998"/>
    <n v="0"/>
    <n v="0"/>
    <n v="0"/>
    <n v="0"/>
    <n v="6649.28802"/>
    <n v="51491.090007999999"/>
    <n v="400.85714285714283"/>
    <n v="0"/>
    <n v="3973.0305702105279"/>
    <n v="37404.362557645276"/>
    <n v="0"/>
    <n v="15960.31"/>
    <n v="0"/>
    <n v="0"/>
    <n v="0"/>
    <n v="2164.1400000000003"/>
    <n v="0"/>
    <n v="0"/>
    <n v="0"/>
    <n v="0"/>
    <n v="0"/>
    <n v="0"/>
    <n v="1"/>
    <n v="0"/>
    <n v="0"/>
    <n v="4470"/>
    <n v="0"/>
    <n v="0.84283691388988136"/>
  </r>
  <r>
    <x v="0"/>
    <x v="34"/>
    <s v="Kleenex"/>
    <n v="8729.2779329999994"/>
    <n v="242.77676988475383"/>
    <n v="1331.0699999999997"/>
    <n v="88.14"/>
    <n v="3.6368277739959152"/>
    <n v="99.102043960209684"/>
    <n v="75.849999999999994"/>
    <n v="103.43"/>
    <n v="16486.150484000002"/>
    <n v="585.41200000000003"/>
    <n v="21013.062000000002"/>
    <n v="0"/>
    <n v="0"/>
    <n v="0"/>
    <n v="87.204999999999998"/>
    <n v="6887.92"/>
    <n v="0"/>
    <n v="0"/>
    <n v="8817.7250000000004"/>
    <n v="0"/>
    <n v="648.65899999999999"/>
    <n v="0"/>
    <n v="0"/>
    <n v="0"/>
    <n v="0"/>
    <n v="6598.5767319999995"/>
    <n v="47643.270009"/>
    <n v="0"/>
    <n v="0"/>
    <n v="249.34262546329703"/>
    <n v="31716.200957402802"/>
    <n v="0"/>
    <n v="15937.199999999999"/>
    <n v="0"/>
    <n v="0"/>
    <n v="0"/>
    <n v="4459.1999999999989"/>
    <n v="0"/>
    <n v="0"/>
    <n v="0"/>
    <n v="0"/>
    <n v="0"/>
    <n v="0"/>
    <n v="1"/>
    <n v="0"/>
    <n v="0"/>
    <n v="3899"/>
    <n v="0"/>
    <n v="0.84909367005788583"/>
  </r>
  <r>
    <x v="0"/>
    <x v="35"/>
    <s v="Kleenex"/>
    <n v="7993.2550280000005"/>
    <n v="242.42234148818903"/>
    <n v="1255.5800000000004"/>
    <n v="87.88"/>
    <n v="3.6378015475648606"/>
    <n v="100.27170593488576"/>
    <n v="75.5"/>
    <n v="102.21"/>
    <n v="16251.6877"/>
    <n v="601.69799999999998"/>
    <n v="17780.822"/>
    <n v="0"/>
    <n v="0"/>
    <n v="0"/>
    <n v="0"/>
    <n v="5635.2550000000001"/>
    <n v="0"/>
    <n v="0"/>
    <n v="8613.2150000000001"/>
    <n v="0"/>
    <n v="254.953"/>
    <n v="0"/>
    <n v="0"/>
    <n v="0"/>
    <n v="0"/>
    <n v="6782.1473100000003"/>
    <n v="41025.760005999997"/>
    <n v="0"/>
    <n v="0"/>
    <n v="0"/>
    <n v="28746.809129316312"/>
    <n v="0"/>
    <n v="15927.560000000001"/>
    <n v="0"/>
    <n v="0"/>
    <n v="0"/>
    <n v="820.48"/>
    <n v="0"/>
    <n v="0"/>
    <n v="0"/>
    <n v="0"/>
    <n v="0"/>
    <n v="0"/>
    <n v="4"/>
    <n v="0"/>
    <n v="0"/>
    <n v="5141"/>
    <n v="0"/>
    <n v="0.80719888244676841"/>
  </r>
  <r>
    <x v="0"/>
    <x v="36"/>
    <s v="Kleenex"/>
    <n v="8341.6101679999992"/>
    <n v="239.83150371550664"/>
    <n v="1216.4099999999996"/>
    <n v="86.27"/>
    <n v="3.7569259302190794"/>
    <n v="99.609232024884392"/>
    <n v="75.260000000000005"/>
    <n v="100.1"/>
    <n v="17117.202344999998"/>
    <n v="699.74599999999998"/>
    <n v="15704.678"/>
    <n v="0"/>
    <n v="0"/>
    <n v="0"/>
    <n v="0"/>
    <n v="5640.7849999999999"/>
    <n v="0"/>
    <n v="0"/>
    <n v="8944.8970000000008"/>
    <n v="0"/>
    <n v="889.02300000000002"/>
    <n v="0"/>
    <n v="2979.8960000000002"/>
    <n v="0"/>
    <n v="0"/>
    <n v="5573.6522780000005"/>
    <n v="36674.479999000003"/>
    <n v="0"/>
    <n v="0"/>
    <n v="0"/>
    <n v="29105.478464584194"/>
    <n v="0"/>
    <n v="21432.67"/>
    <n v="0"/>
    <n v="0"/>
    <n v="0"/>
    <n v="10088.489999999994"/>
    <n v="0"/>
    <n v="7841.74"/>
    <n v="0"/>
    <n v="0"/>
    <n v="0"/>
    <n v="0"/>
    <n v="5"/>
    <n v="0"/>
    <n v="0"/>
    <n v="4896"/>
    <n v="0"/>
    <n v="0.87455919195384446"/>
  </r>
  <r>
    <x v="0"/>
    <x v="37"/>
    <s v="Kleenex"/>
    <n v="9271.2109459999992"/>
    <n v="241.46494703217388"/>
    <n v="1232.2499999999998"/>
    <n v="84.27"/>
    <n v="4.0488904711047828"/>
    <n v="98.846205428570201"/>
    <n v="76.400000000000006"/>
    <n v="99.94"/>
    <n v="18719.527492000001"/>
    <n v="569.4"/>
    <n v="6789.4889999999996"/>
    <n v="0"/>
    <n v="0"/>
    <n v="0"/>
    <n v="0"/>
    <n v="2804.5070000000001"/>
    <n v="0"/>
    <n v="0"/>
    <n v="1406.5809999999999"/>
    <n v="0"/>
    <n v="1042.607"/>
    <n v="0"/>
    <n v="3238.98"/>
    <n v="0"/>
    <n v="0"/>
    <n v="5.8989849999999997"/>
    <n v="16340.530007000001"/>
    <n v="0"/>
    <n v="0"/>
    <n v="0"/>
    <n v="12817.344396999999"/>
    <n v="0"/>
    <n v="9735.31"/>
    <n v="0"/>
    <n v="0"/>
    <n v="0"/>
    <n v="5220.1099999999997"/>
    <n v="0"/>
    <n v="9638.89"/>
    <n v="0"/>
    <n v="0"/>
    <n v="0"/>
    <n v="0"/>
    <n v="3"/>
    <n v="0"/>
    <n v="0"/>
    <n v="4338"/>
    <n v="0"/>
    <n v="0.97285154910207439"/>
  </r>
  <r>
    <x v="0"/>
    <x v="38"/>
    <s v="Kleenex"/>
    <n v="9728.699373999998"/>
    <n v="245.58909553576268"/>
    <n v="1244.3699999999997"/>
    <n v="87.35"/>
    <n v="4.1115054378935323"/>
    <n v="103.46458054223936"/>
    <n v="63.05"/>
    <n v="87.3"/>
    <n v="17725.126419"/>
    <n v="296.28500000000003"/>
    <n v="3437.1390000000001"/>
    <n v="0"/>
    <n v="0"/>
    <n v="0"/>
    <n v="0"/>
    <n v="0"/>
    <n v="0"/>
    <n v="0"/>
    <n v="1460.2570000000001"/>
    <n v="0"/>
    <n v="666.00199999999995"/>
    <n v="0"/>
    <n v="3638.9360000000001"/>
    <n v="0"/>
    <n v="0"/>
    <n v="3.0695130000000002"/>
    <n v="9223.1199750000014"/>
    <n v="0"/>
    <n v="0"/>
    <n v="0"/>
    <n v="0"/>
    <n v="0"/>
    <n v="9793.11"/>
    <n v="0"/>
    <n v="0"/>
    <n v="0"/>
    <n v="5115.2800000000043"/>
    <n v="0"/>
    <n v="9714.58"/>
    <n v="0"/>
    <n v="0"/>
    <n v="0"/>
    <n v="0"/>
    <n v="1"/>
    <n v="0"/>
    <n v="0"/>
    <n v="2686"/>
    <n v="0"/>
    <n v="1.0489763448679832"/>
  </r>
  <r>
    <x v="0"/>
    <x v="39"/>
    <s v="Kleenex"/>
    <n v="10679.445367999999"/>
    <n v="246.03537725593245"/>
    <n v="1282.5500000000004"/>
    <n v="88.43"/>
    <n v="4.1031324211240534"/>
    <n v="94.914224974653891"/>
    <n v="66.709999999999994"/>
    <n v="87.86"/>
    <n v="18704.850200000001"/>
    <n v="0"/>
    <n v="0"/>
    <n v="0"/>
    <n v="0"/>
    <n v="0"/>
    <n v="0"/>
    <n v="0"/>
    <n v="0"/>
    <n v="0"/>
    <n v="1354.421"/>
    <n v="0"/>
    <n v="0"/>
    <n v="0"/>
    <n v="2525.5509999999999"/>
    <n v="0"/>
    <n v="0"/>
    <n v="0"/>
    <n v="0"/>
    <n v="0"/>
    <n v="0"/>
    <n v="0"/>
    <n v="0"/>
    <n v="0"/>
    <n v="9404.86"/>
    <n v="0"/>
    <n v="0"/>
    <n v="0"/>
    <n v="0"/>
    <n v="0"/>
    <n v="7304.79"/>
    <n v="0"/>
    <n v="0"/>
    <n v="0"/>
    <n v="0"/>
    <n v="0"/>
    <n v="0"/>
    <n v="0"/>
    <n v="0"/>
    <n v="0"/>
    <n v="1.0777487413260614"/>
  </r>
  <r>
    <x v="0"/>
    <x v="40"/>
    <s v="Kleenex"/>
    <n v="10541.407136"/>
    <n v="252.01606633021706"/>
    <n v="1296.2099999999998"/>
    <n v="90.44"/>
    <n v="3.8366873065015481"/>
    <n v="96.035831014539312"/>
    <n v="64.59"/>
    <n v="90.23"/>
    <n v="18138.492598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672305055884399"/>
  </r>
  <r>
    <x v="0"/>
    <x v="41"/>
    <s v="Kleenex"/>
    <n v="10014.439142000001"/>
    <n v="255.309220391286"/>
    <n v="1316.32"/>
    <n v="91.63"/>
    <n v="3.7441885845247196"/>
    <n v="98.449434828431961"/>
    <n v="61.29"/>
    <n v="91.84"/>
    <n v="17381.0495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163414758227525"/>
  </r>
  <r>
    <x v="0"/>
    <x v="42"/>
    <s v="Kleenex"/>
    <n v="9808.5922289999999"/>
    <n v="257.32300528689865"/>
    <n v="1302.6299999999997"/>
    <n v="92"/>
    <n v="3.7721739130434777"/>
    <n v="101.08273589598734"/>
    <n v="67.209999999999994"/>
    <n v="96.65"/>
    <n v="16945.691713"/>
    <n v="0"/>
    <n v="0"/>
    <n v="0"/>
    <n v="0"/>
    <n v="0"/>
    <n v="0"/>
    <n v="0"/>
    <n v="0"/>
    <n v="0"/>
    <n v="0"/>
    <n v="0"/>
    <n v="0"/>
    <n v="376.85714285714283"/>
    <n v="0"/>
    <n v="0"/>
    <n v="0"/>
    <n v="0"/>
    <n v="0"/>
    <n v="0"/>
    <n v="0"/>
    <n v="0"/>
    <n v="0"/>
    <n v="0"/>
    <n v="0"/>
    <n v="0"/>
    <n v="0"/>
    <n v="0"/>
    <n v="0"/>
    <n v="2866.6666666666665"/>
    <n v="0"/>
    <n v="0"/>
    <n v="0"/>
    <n v="0"/>
    <n v="0"/>
    <n v="0"/>
    <n v="0"/>
    <n v="0"/>
    <n v="0"/>
    <n v="0"/>
    <n v="0.98832484138067966"/>
  </r>
  <r>
    <x v="0"/>
    <x v="43"/>
    <s v="Kleenex"/>
    <n v="9915.5088830000004"/>
    <n v="260.56314814356864"/>
    <n v="1300.2899999999995"/>
    <n v="92.2"/>
    <n v="3.8293926247288503"/>
    <n v="100.48604198874597"/>
    <n v="64.52"/>
    <n v="85.56"/>
    <n v="17736.995156000001"/>
    <n v="0"/>
    <n v="0"/>
    <n v="0"/>
    <n v="0"/>
    <n v="0"/>
    <n v="0"/>
    <n v="0"/>
    <n v="0"/>
    <n v="0"/>
    <n v="0"/>
    <n v="0"/>
    <n v="0"/>
    <n v="659.5"/>
    <n v="0"/>
    <n v="0"/>
    <n v="0"/>
    <n v="0"/>
    <n v="0"/>
    <n v="0"/>
    <n v="0"/>
    <n v="0"/>
    <n v="0"/>
    <n v="0"/>
    <n v="0"/>
    <n v="0"/>
    <n v="0"/>
    <n v="0"/>
    <n v="0"/>
    <n v="5016.666666666667"/>
    <n v="0"/>
    <n v="0"/>
    <n v="0"/>
    <n v="0"/>
    <n v="0"/>
    <n v="0"/>
    <n v="0"/>
    <n v="0"/>
    <n v="0"/>
    <n v="0"/>
    <n v="1.0036550602673058"/>
  </r>
  <r>
    <x v="0"/>
    <x v="44"/>
    <s v="Kleenex"/>
    <n v="9672.4104709999992"/>
    <n v="257.64886400053194"/>
    <n v="1281.1699999999996"/>
    <n v="92.16"/>
    <n v="3.7807074652777781"/>
    <n v="100.4115563874317"/>
    <n v="68.47"/>
    <n v="95.14"/>
    <n v="17346.582431999999"/>
    <n v="0"/>
    <n v="0"/>
    <n v="0"/>
    <n v="0"/>
    <n v="0"/>
    <n v="0"/>
    <n v="0"/>
    <n v="0"/>
    <n v="0"/>
    <n v="0"/>
    <n v="0"/>
    <n v="0"/>
    <n v="659.5"/>
    <n v="0"/>
    <n v="0"/>
    <n v="0"/>
    <n v="0"/>
    <n v="0"/>
    <n v="0"/>
    <n v="0"/>
    <n v="0"/>
    <n v="0"/>
    <n v="0"/>
    <n v="0"/>
    <n v="0"/>
    <n v="0"/>
    <n v="0"/>
    <n v="0"/>
    <n v="5016.666666666667"/>
    <n v="0"/>
    <n v="0"/>
    <n v="0"/>
    <n v="0"/>
    <n v="0"/>
    <n v="0"/>
    <n v="0"/>
    <n v="0"/>
    <n v="0"/>
    <n v="0"/>
    <n v="0.98554189898790834"/>
  </r>
  <r>
    <x v="0"/>
    <x v="45"/>
    <s v="Kleenex"/>
    <n v="9186.3717099999994"/>
    <n v="260.11525392542603"/>
    <n v="1234.52"/>
    <n v="91.97"/>
    <n v="3.6753289116016097"/>
    <n v="101.96229919847789"/>
    <n v="69.52"/>
    <n v="93.6"/>
    <n v="17630.642935"/>
    <n v="0"/>
    <n v="0"/>
    <n v="0"/>
    <n v="0"/>
    <n v="0"/>
    <n v="0"/>
    <n v="0"/>
    <n v="0"/>
    <n v="0"/>
    <n v="0"/>
    <n v="0"/>
    <n v="0"/>
    <n v="939.86363636363637"/>
    <n v="0"/>
    <n v="0"/>
    <n v="0"/>
    <n v="0"/>
    <n v="0"/>
    <n v="0"/>
    <n v="0"/>
    <n v="0"/>
    <n v="0"/>
    <n v="0"/>
    <n v="0"/>
    <n v="0"/>
    <n v="0"/>
    <n v="0"/>
    <n v="0"/>
    <n v="9962.121212121212"/>
    <n v="0"/>
    <n v="0"/>
    <n v="0"/>
    <n v="0"/>
    <n v="0"/>
    <n v="0"/>
    <n v="0"/>
    <n v="0"/>
    <n v="0"/>
    <n v="0"/>
    <n v="0.96470496141527695"/>
  </r>
  <r>
    <x v="0"/>
    <x v="46"/>
    <s v="Kleenex"/>
    <n v="9314.5364069999996"/>
    <n v="268.81930571641385"/>
    <n v="1179.97"/>
    <n v="89.44"/>
    <n v="3.6397584973166364"/>
    <n v="103.93436711818642"/>
    <n v="68.41"/>
    <n v="84.43"/>
    <n v="18293.325034999998"/>
    <n v="0"/>
    <n v="0"/>
    <n v="0"/>
    <n v="0"/>
    <n v="0"/>
    <n v="0"/>
    <n v="0"/>
    <n v="0"/>
    <n v="0"/>
    <n v="0"/>
    <n v="0"/>
    <n v="0"/>
    <n v="1150.1363636363637"/>
    <n v="0"/>
    <n v="0"/>
    <n v="0"/>
    <n v="0"/>
    <n v="0"/>
    <n v="0"/>
    <n v="0"/>
    <n v="0"/>
    <n v="0"/>
    <n v="0"/>
    <n v="0"/>
    <n v="0"/>
    <n v="0"/>
    <n v="0"/>
    <n v="0"/>
    <n v="13671.21212121212"/>
    <n v="0"/>
    <n v="0"/>
    <n v="0"/>
    <n v="0"/>
    <n v="0"/>
    <n v="0"/>
    <n v="0"/>
    <n v="0"/>
    <n v="0"/>
    <n v="0"/>
    <n v="1.0173601964855488"/>
  </r>
  <r>
    <x v="0"/>
    <x v="47"/>
    <s v="Kleenex"/>
    <n v="9562.4595570000001"/>
    <n v="268.8379380510043"/>
    <n v="1118.6900000000003"/>
    <n v="90.03"/>
    <n v="3.4753970898589359"/>
    <n v="109.10826140973202"/>
    <n v="62.17"/>
    <n v="68.5"/>
    <n v="18546.283149000003"/>
    <n v="0"/>
    <n v="0"/>
    <n v="0"/>
    <n v="0"/>
    <n v="0"/>
    <n v="0"/>
    <n v="0"/>
    <n v="0"/>
    <n v="0"/>
    <n v="0"/>
    <n v="0"/>
    <n v="0"/>
    <n v="659.5"/>
    <n v="0"/>
    <n v="0"/>
    <n v="0"/>
    <n v="0"/>
    <n v="0"/>
    <n v="0"/>
    <n v="0"/>
    <n v="0"/>
    <n v="0"/>
    <n v="0"/>
    <n v="0"/>
    <n v="0"/>
    <n v="0"/>
    <n v="0"/>
    <n v="0"/>
    <n v="5016.666666666667"/>
    <n v="0"/>
    <n v="0"/>
    <n v="0"/>
    <n v="0"/>
    <n v="0"/>
    <n v="0"/>
    <n v="0"/>
    <n v="0"/>
    <n v="0"/>
    <n v="0"/>
    <n v="1.0517588399727327"/>
  </r>
  <r>
    <x v="0"/>
    <x v="48"/>
    <s v="Kleenex"/>
    <n v="8223.9388699999981"/>
    <n v="268.60130102110065"/>
    <n v="1006.25"/>
    <n v="88.34"/>
    <n v="3.2274167987321714"/>
    <n v="106.3073965338949"/>
    <n v="63.32"/>
    <n v="69.8"/>
    <n v="19558.111550000001"/>
    <n v="0"/>
    <n v="0"/>
    <n v="0"/>
    <n v="0"/>
    <n v="0"/>
    <n v="0"/>
    <n v="0"/>
    <n v="0"/>
    <n v="0"/>
    <n v="0"/>
    <n v="0"/>
    <n v="0"/>
    <n v="282.64285714285717"/>
    <n v="0"/>
    <n v="0"/>
    <n v="0"/>
    <n v="0"/>
    <n v="0"/>
    <n v="0"/>
    <n v="0"/>
    <n v="0"/>
    <n v="0"/>
    <n v="0"/>
    <n v="0"/>
    <n v="0"/>
    <n v="0"/>
    <n v="0"/>
    <n v="0"/>
    <n v="2150"/>
    <n v="0"/>
    <n v="0"/>
    <n v="0"/>
    <n v="0"/>
    <n v="0"/>
    <n v="0"/>
    <n v="0"/>
    <n v="0"/>
    <n v="0"/>
    <n v="0"/>
    <n v="1.0340294075411731"/>
  </r>
  <r>
    <x v="0"/>
    <x v="49"/>
    <s v="Kleenex"/>
    <n v="8569.2153870000002"/>
    <n v="264.08194307183186"/>
    <n v="1067.8200000000002"/>
    <n v="83.53"/>
    <n v="3.5560876331856814"/>
    <n v="99.986576786231154"/>
    <n v="59.73"/>
    <n v="64.959999999999994"/>
    <n v="21869.703117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401904019432398"/>
  </r>
  <r>
    <x v="0"/>
    <x v="50"/>
    <s v="Kleenex"/>
    <n v="8648.7551980000007"/>
    <n v="263.90337080274935"/>
    <n v="1040.0299999999997"/>
    <n v="83.11"/>
    <n v="3.4218505594994584"/>
    <n v="95.936822171599303"/>
    <n v="57.88"/>
    <n v="61.69"/>
    <n v="20398.840046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987937055053079"/>
  </r>
  <r>
    <x v="0"/>
    <x v="51"/>
    <s v="Kleenex"/>
    <n v="5540.9454370000003"/>
    <n v="266.91719613841781"/>
    <n v="974.48000000000013"/>
    <n v="73.83"/>
    <n v="3.5518082080455105"/>
    <n v="101.49448513086001"/>
    <n v="59.35"/>
    <n v="65.42"/>
    <n v="16032.695746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1331317104058758"/>
  </r>
  <r>
    <x v="1"/>
    <x v="52"/>
    <s v="Kleenex"/>
    <n v="9094.434830000002"/>
    <n v="254.71748198782788"/>
    <n v="1084.5300000000002"/>
    <n v="84.56"/>
    <n v="3.3133869441816461"/>
    <n v="101.92571892736268"/>
    <n v="56.9"/>
    <n v="61.28"/>
    <n v="18076.787482"/>
    <n v="0"/>
    <n v="37.314999999999998"/>
    <n v="0"/>
    <n v="0"/>
    <n v="0"/>
    <n v="0"/>
    <n v="0"/>
    <n v="118.69199999999999"/>
    <n v="0"/>
    <n v="0"/>
    <n v="0"/>
    <n v="579.673"/>
    <n v="0"/>
    <n v="0"/>
    <n v="0"/>
    <n v="844.26900000000001"/>
    <n v="0"/>
    <n v="190.13"/>
    <n v="0"/>
    <n v="0"/>
    <n v="0"/>
    <n v="0"/>
    <n v="8.68"/>
    <n v="0"/>
    <n v="0"/>
    <n v="1056.08"/>
    <n v="0"/>
    <n v="1064.76"/>
    <n v="0"/>
    <n v="0"/>
    <n v="0"/>
    <n v="19593.274486643124"/>
    <n v="0"/>
    <n v="0"/>
    <n v="0"/>
    <n v="7646"/>
    <n v="0"/>
    <n v="0"/>
    <n v="20139"/>
    <n v="1.1326606010836393"/>
  </r>
  <r>
    <x v="1"/>
    <x v="53"/>
    <s v="Kleenex"/>
    <n v="9847.9891909999988"/>
    <n v="253.57803522796326"/>
    <n v="1122.4099999999999"/>
    <n v="86.38"/>
    <n v="3.5050937717064135"/>
    <n v="105.79433131756268"/>
    <n v="53.51"/>
    <n v="53.51"/>
    <n v="14088.286313999999"/>
    <n v="0"/>
    <n v="997.99400000000003"/>
    <n v="0"/>
    <n v="0"/>
    <n v="0"/>
    <n v="0"/>
    <n v="0"/>
    <n v="127.267"/>
    <n v="0.376"/>
    <n v="0"/>
    <n v="0"/>
    <n v="986.84900000000005"/>
    <n v="0"/>
    <n v="0"/>
    <n v="0"/>
    <n v="897.10199999999998"/>
    <n v="0"/>
    <n v="5385.59"/>
    <n v="0"/>
    <n v="0"/>
    <n v="0"/>
    <n v="0"/>
    <n v="0"/>
    <n v="0"/>
    <n v="0"/>
    <n v="2658.11"/>
    <n v="3347.4956998058824"/>
    <n v="2658.1100000000006"/>
    <n v="0"/>
    <n v="0"/>
    <n v="0"/>
    <n v="20819.390180755803"/>
    <n v="0"/>
    <n v="0"/>
    <n v="0"/>
    <n v="8087"/>
    <n v="2132"/>
    <n v="0"/>
    <n v="20935"/>
    <n v="1.102263397126201"/>
  </r>
  <r>
    <x v="1"/>
    <x v="54"/>
    <s v="Kleenex"/>
    <n v="10859.784981999999"/>
    <n v="251.97374022925194"/>
    <n v="1155.0400000000004"/>
    <n v="83.33"/>
    <n v="3.687747509900396"/>
    <n v="111.69929020731938"/>
    <n v="56.9"/>
    <n v="56.95"/>
    <n v="14164.486157999998"/>
    <n v="0"/>
    <n v="3312.7269999999999"/>
    <n v="0"/>
    <n v="0"/>
    <n v="0"/>
    <n v="0"/>
    <n v="0"/>
    <n v="114.867"/>
    <n v="0"/>
    <n v="0"/>
    <n v="0"/>
    <n v="1167.6130000000001"/>
    <n v="0"/>
    <n v="0"/>
    <n v="0"/>
    <n v="881.88400000000001"/>
    <n v="0"/>
    <n v="8263.58"/>
    <n v="0"/>
    <n v="0"/>
    <n v="0"/>
    <n v="0"/>
    <n v="0"/>
    <n v="0"/>
    <n v="0"/>
    <n v="3063.5700000000006"/>
    <n v="2231.6637998705883"/>
    <n v="3063.5700000000006"/>
    <n v="0"/>
    <n v="0"/>
    <n v="0"/>
    <n v="20466.220218175469"/>
    <n v="0"/>
    <n v="0"/>
    <n v="0"/>
    <n v="15584"/>
    <n v="1913"/>
    <n v="0"/>
    <n v="12518"/>
    <n v="1.1639475618636723"/>
  </r>
  <r>
    <x v="1"/>
    <x v="55"/>
    <s v="Kleenex"/>
    <n v="9296.3477700000003"/>
    <n v="260.72367772446182"/>
    <n v="1155.0900000000001"/>
    <n v="81.44"/>
    <n v="3.7104616895874267"/>
    <n v="117.08644291936176"/>
    <n v="62.3"/>
    <n v="63.33"/>
    <n v="15674.733165000001"/>
    <n v="0"/>
    <n v="4097.7870000000003"/>
    <n v="0"/>
    <n v="0"/>
    <n v="0"/>
    <n v="0"/>
    <n v="0"/>
    <n v="101.494"/>
    <n v="2.8820000000000001"/>
    <n v="0"/>
    <n v="0"/>
    <n v="860.51400000000001"/>
    <n v="0"/>
    <n v="0"/>
    <n v="0"/>
    <n v="476.36"/>
    <n v="0"/>
    <n v="10852.03"/>
    <n v="0"/>
    <n v="0"/>
    <n v="0"/>
    <n v="0"/>
    <n v="0"/>
    <n v="0"/>
    <n v="0"/>
    <n v="2396.31"/>
    <n v="16737.478499029414"/>
    <n v="2396.31"/>
    <n v="0"/>
    <n v="0"/>
    <n v="0"/>
    <n v="11055.069219001669"/>
    <n v="0"/>
    <n v="0"/>
    <n v="0"/>
    <n v="22280"/>
    <n v="8324"/>
    <n v="0"/>
    <n v="13774"/>
    <n v="1.0454996971063928"/>
  </r>
  <r>
    <x v="1"/>
    <x v="56"/>
    <s v="Kleenex"/>
    <n v="9680.063795"/>
    <n v="268.03141848508858"/>
    <n v="1251.2800000000002"/>
    <n v="86.4"/>
    <n v="3.8226851851851853"/>
    <n v="120.71389842996196"/>
    <n v="61.2"/>
    <n v="61.52"/>
    <n v="14467.219042000002"/>
    <n v="0"/>
    <n v="4267.6109999999999"/>
    <n v="0"/>
    <n v="0"/>
    <n v="0"/>
    <n v="0"/>
    <n v="1603.2270000000001"/>
    <n v="109.03100000000001"/>
    <n v="0"/>
    <n v="0"/>
    <n v="0"/>
    <n v="364.84800000000001"/>
    <n v="0"/>
    <n v="0"/>
    <n v="0"/>
    <n v="976.99599999999998"/>
    <n v="0"/>
    <n v="10936.509999999998"/>
    <n v="0"/>
    <n v="0"/>
    <n v="0"/>
    <n v="7820.5621270000001"/>
    <n v="0"/>
    <n v="0"/>
    <n v="0"/>
    <n v="1928.41"/>
    <n v="13389.98279922353"/>
    <n v="1928.41"/>
    <n v="0"/>
    <n v="0"/>
    <n v="0"/>
    <n v="22673.520880610784"/>
    <n v="0"/>
    <n v="0"/>
    <n v="0"/>
    <n v="25366"/>
    <n v="18588"/>
    <n v="0"/>
    <n v="11417"/>
    <n v="1.0537425656153021"/>
  </r>
  <r>
    <x v="1"/>
    <x v="57"/>
    <s v="Kleenex"/>
    <n v="9622.9676090000012"/>
    <n v="276.26443608867811"/>
    <n v="1241.8600000000004"/>
    <n v="86.55"/>
    <n v="3.8897746967071063"/>
    <n v="113.93972502245879"/>
    <n v="59.68"/>
    <n v="62.46"/>
    <n v="15037.954669999999"/>
    <n v="0"/>
    <n v="3875.605"/>
    <n v="0"/>
    <n v="0"/>
    <n v="0"/>
    <n v="0"/>
    <n v="3709.4580000000001"/>
    <n v="119.65900000000001"/>
    <n v="0"/>
    <n v="0"/>
    <n v="0"/>
    <n v="753.00300000000004"/>
    <n v="0"/>
    <n v="0"/>
    <n v="0"/>
    <n v="1064.9839999999999"/>
    <n v="0"/>
    <n v="10573.11"/>
    <n v="0"/>
    <n v="0"/>
    <n v="0"/>
    <n v="31590.921009999998"/>
    <n v="0"/>
    <n v="0"/>
    <n v="0"/>
    <n v="1956.5500000000002"/>
    <n v="6694.9913996117648"/>
    <n v="1956.5500000000002"/>
    <n v="0"/>
    <n v="0"/>
    <n v="0"/>
    <n v="24715.492142768646"/>
    <n v="0"/>
    <n v="0"/>
    <n v="0"/>
    <n v="35028"/>
    <n v="6310"/>
    <n v="0"/>
    <n v="16588"/>
    <n v="1.0019002796794927"/>
  </r>
  <r>
    <x v="1"/>
    <x v="58"/>
    <s v="Kleenex"/>
    <n v="9458.9438219999993"/>
    <n v="273.45575771197349"/>
    <n v="1215.3300000000002"/>
    <n v="89.99"/>
    <n v="3.7546394043782652"/>
    <n v="120.3867665290376"/>
    <n v="57.11"/>
    <n v="65.31"/>
    <n v="13859.513782999999"/>
    <n v="0"/>
    <n v="3968.069"/>
    <n v="0"/>
    <n v="0"/>
    <n v="0"/>
    <n v="0"/>
    <n v="4116.7719999999999"/>
    <n v="118.68899999999999"/>
    <n v="0"/>
    <n v="0"/>
    <n v="0"/>
    <n v="341.43099999999998"/>
    <n v="0"/>
    <n v="0"/>
    <n v="0"/>
    <n v="708.19399999999996"/>
    <n v="0"/>
    <n v="10268.07"/>
    <n v="0"/>
    <n v="0"/>
    <n v="0"/>
    <n v="33041.642769999999"/>
    <n v="0"/>
    <n v="0"/>
    <n v="0"/>
    <n v="1260.7"/>
    <n v="8926.6551994823531"/>
    <n v="1260.6999999999998"/>
    <n v="0"/>
    <n v="0"/>
    <n v="0"/>
    <n v="16435.329772612447"/>
    <n v="0"/>
    <n v="0"/>
    <n v="0"/>
    <n v="31204"/>
    <n v="7367"/>
    <n v="0"/>
    <n v="14003"/>
    <n v="0.99760780347056766"/>
  </r>
  <r>
    <x v="1"/>
    <x v="59"/>
    <s v="Kleenex"/>
    <n v="10552.217228"/>
    <n v="272.72042622130903"/>
    <n v="1254.9799999999998"/>
    <n v="91.37"/>
    <n v="4.00941227974171"/>
    <n v="135.16470733431109"/>
    <n v="55.8"/>
    <n v="61.06"/>
    <n v="11187.657931"/>
    <n v="0"/>
    <n v="3729.5479999999998"/>
    <n v="0"/>
    <n v="0"/>
    <n v="0"/>
    <n v="0"/>
    <n v="3825.15"/>
    <n v="125.863"/>
    <n v="0"/>
    <n v="0"/>
    <n v="0"/>
    <n v="564.88499999999999"/>
    <n v="0"/>
    <n v="0"/>
    <n v="0"/>
    <n v="381.15899999999999"/>
    <n v="0"/>
    <n v="9803.9700000000012"/>
    <n v="0"/>
    <n v="0"/>
    <n v="0"/>
    <n v="26567.235110000001"/>
    <n v="0"/>
    <n v="0"/>
    <n v="0"/>
    <n v="1691.9400000000003"/>
    <n v="4463.3275997411765"/>
    <n v="1691.94"/>
    <n v="0"/>
    <n v="0"/>
    <n v="0"/>
    <n v="8845.7030994320594"/>
    <n v="0"/>
    <n v="0"/>
    <n v="0"/>
    <n v="14171"/>
    <n v="3553"/>
    <n v="0"/>
    <n v="14091"/>
    <n v="1.0309302175187418"/>
  </r>
  <r>
    <x v="1"/>
    <x v="60"/>
    <s v="Kleenex"/>
    <n v="10003.761347000001"/>
    <n v="283.25056863234255"/>
    <n v="1301.07"/>
    <n v="90.51"/>
    <n v="4.1013147718484149"/>
    <n v="134.6381983407324"/>
    <n v="61.29"/>
    <n v="77.14"/>
    <n v="13525.219978000001"/>
    <n v="0"/>
    <n v="487.03399999999999"/>
    <n v="0"/>
    <n v="0"/>
    <n v="0"/>
    <n v="0"/>
    <n v="223.08600000000001"/>
    <n v="147.131"/>
    <n v="0"/>
    <n v="0"/>
    <n v="0"/>
    <n v="149.614"/>
    <n v="0"/>
    <n v="0"/>
    <n v="0"/>
    <n v="0"/>
    <n v="0"/>
    <n v="1194.5300000000002"/>
    <n v="0"/>
    <n v="0"/>
    <n v="0"/>
    <n v="4758.8018949999996"/>
    <n v="0"/>
    <n v="0"/>
    <n v="0"/>
    <n v="1178.26"/>
    <n v="11158.318999352941"/>
    <n v="1178.26"/>
    <n v="0"/>
    <n v="0"/>
    <n v="0"/>
    <n v="0"/>
    <n v="0"/>
    <n v="0"/>
    <n v="0"/>
    <n v="6491"/>
    <n v="5224"/>
    <n v="0"/>
    <n v="8336"/>
    <n v="1.0186552363248782"/>
  </r>
  <r>
    <x v="1"/>
    <x v="61"/>
    <s v="Kleenex"/>
    <n v="10297.294512"/>
    <n v="282.04121447779369"/>
    <n v="1305.6299999999997"/>
    <n v="88.65"/>
    <n v="4.1611957134799766"/>
    <n v="126.63561349530741"/>
    <n v="61.54"/>
    <n v="83.43"/>
    <n v="14686.507046999999"/>
    <n v="0"/>
    <n v="0"/>
    <n v="0"/>
    <n v="0"/>
    <n v="0"/>
    <n v="0"/>
    <n v="0"/>
    <n v="210.797"/>
    <n v="0"/>
    <n v="0"/>
    <n v="0"/>
    <n v="96.352000000000004"/>
    <n v="0"/>
    <n v="0"/>
    <n v="0"/>
    <n v="0"/>
    <n v="0"/>
    <n v="0"/>
    <n v="0"/>
    <n v="0"/>
    <n v="0"/>
    <n v="0"/>
    <n v="0"/>
    <n v="0"/>
    <n v="0"/>
    <n v="1096.4000000000001"/>
    <n v="4463.3275997411765"/>
    <n v="1096.4000000000001"/>
    <n v="0"/>
    <n v="0"/>
    <n v="0"/>
    <n v="0"/>
    <n v="0"/>
    <n v="0"/>
    <n v="0"/>
    <n v="42046"/>
    <n v="7742"/>
    <n v="0"/>
    <n v="26609"/>
    <n v="1.0294420601627698"/>
  </r>
  <r>
    <x v="1"/>
    <x v="62"/>
    <s v="Kleenex"/>
    <n v="10874.989299999999"/>
    <n v="278.1903132539174"/>
    <n v="1301.2799999999993"/>
    <n v="84.58"/>
    <n v="4.2884842752423742"/>
    <n v="131.81832519103176"/>
    <n v="60.56"/>
    <n v="73.11"/>
    <n v="13174.454518999999"/>
    <n v="0"/>
    <n v="0"/>
    <n v="0"/>
    <n v="0"/>
    <n v="0"/>
    <n v="0"/>
    <n v="0"/>
    <n v="257.40600000000001"/>
    <n v="0"/>
    <n v="0"/>
    <n v="0"/>
    <n v="261.62"/>
    <n v="0"/>
    <n v="0"/>
    <n v="0"/>
    <n v="0"/>
    <n v="0"/>
    <n v="0"/>
    <n v="0"/>
    <n v="0"/>
    <n v="0"/>
    <n v="0"/>
    <n v="0"/>
    <n v="0"/>
    <n v="0"/>
    <n v="1273.8800000000003"/>
    <n v="4463.3275997411765"/>
    <n v="1273.8800000000003"/>
    <n v="0"/>
    <n v="0"/>
    <n v="0"/>
    <n v="0"/>
    <n v="0"/>
    <n v="0"/>
    <n v="0"/>
    <n v="4775"/>
    <n v="2822"/>
    <n v="0"/>
    <n v="15544"/>
    <n v="1.0583656811479969"/>
  </r>
  <r>
    <x v="1"/>
    <x v="63"/>
    <s v="Kleenex"/>
    <n v="10896.973700999999"/>
    <n v="282.14829588125474"/>
    <n v="1265.2799999999997"/>
    <n v="84.41"/>
    <n v="4.1626584527899544"/>
    <n v="135.61913405541208"/>
    <n v="55.76"/>
    <n v="56.96"/>
    <n v="12761.551251999999"/>
    <n v="0"/>
    <n v="0"/>
    <n v="0"/>
    <n v="0"/>
    <n v="0"/>
    <n v="0"/>
    <n v="0"/>
    <n v="339.81799999999998"/>
    <n v="0"/>
    <n v="0"/>
    <n v="0"/>
    <n v="531.74"/>
    <n v="0"/>
    <n v="0"/>
    <n v="0"/>
    <n v="0"/>
    <n v="0"/>
    <n v="0"/>
    <n v="0"/>
    <n v="0"/>
    <n v="0"/>
    <n v="0"/>
    <n v="0"/>
    <n v="0"/>
    <n v="0"/>
    <n v="1976.07"/>
    <n v="0"/>
    <n v="1976.0700000000002"/>
    <n v="0"/>
    <n v="0"/>
    <n v="0"/>
    <n v="0"/>
    <n v="0"/>
    <n v="0"/>
    <n v="0"/>
    <n v="13653"/>
    <n v="0"/>
    <n v="0"/>
    <n v="29078"/>
    <n v="1.0782741986025637"/>
  </r>
  <r>
    <x v="1"/>
    <x v="64"/>
    <s v="Kleenex"/>
    <n v="10384.478562"/>
    <n v="291.40416362101774"/>
    <n v="1262.4600000000003"/>
    <n v="86.39"/>
    <n v="4.0474591966662805"/>
    <n v="122.82597180986485"/>
    <n v="60.91"/>
    <n v="65.06"/>
    <n v="16940.428391000001"/>
    <n v="0"/>
    <n v="0"/>
    <n v="0"/>
    <n v="0"/>
    <n v="0"/>
    <n v="0"/>
    <n v="0"/>
    <n v="230.965"/>
    <n v="0"/>
    <n v="0"/>
    <n v="0"/>
    <n v="420.40300000000002"/>
    <n v="0"/>
    <n v="0"/>
    <n v="0"/>
    <n v="0"/>
    <n v="0"/>
    <n v="0"/>
    <n v="0"/>
    <n v="0"/>
    <n v="0"/>
    <n v="0"/>
    <n v="1100.4700000000003"/>
    <n v="0"/>
    <n v="0"/>
    <n v="1997.92"/>
    <n v="0"/>
    <n v="3098.39"/>
    <n v="0"/>
    <n v="0"/>
    <n v="0"/>
    <n v="0"/>
    <n v="0"/>
    <n v="0"/>
    <n v="0"/>
    <n v="3719"/>
    <n v="0"/>
    <n v="0"/>
    <n v="23726"/>
    <n v="1.0649375732561668"/>
  </r>
  <r>
    <x v="1"/>
    <x v="65"/>
    <s v="Kleenex"/>
    <n v="9970.1329580000001"/>
    <n v="288.28152062844345"/>
    <n v="1291.3100000000002"/>
    <n v="87.2"/>
    <n v="3.97637614678899"/>
    <n v="117.98150454429246"/>
    <n v="59.22"/>
    <n v="80.42"/>
    <n v="17609.227972000001"/>
    <n v="0"/>
    <n v="0"/>
    <n v="0"/>
    <n v="0"/>
    <n v="0"/>
    <n v="0"/>
    <n v="0"/>
    <n v="204.86699999999999"/>
    <n v="0"/>
    <n v="0"/>
    <n v="0"/>
    <n v="583.471"/>
    <n v="0"/>
    <n v="0"/>
    <n v="0"/>
    <n v="0"/>
    <n v="0"/>
    <n v="0"/>
    <n v="0"/>
    <n v="0"/>
    <n v="0"/>
    <n v="0"/>
    <n v="352.94"/>
    <n v="0"/>
    <n v="0"/>
    <n v="2112.89"/>
    <n v="0"/>
    <n v="2465.83"/>
    <n v="0"/>
    <n v="0"/>
    <n v="0"/>
    <n v="0"/>
    <n v="0"/>
    <n v="0"/>
    <n v="0"/>
    <n v="24518"/>
    <n v="0"/>
    <n v="0"/>
    <n v="20670"/>
    <n v="1.0589193175698817"/>
  </r>
  <r>
    <x v="1"/>
    <x v="66"/>
    <s v="Kleenex"/>
    <n v="9998.7911260000001"/>
    <n v="282.29567899066438"/>
    <n v="1305.2999999999997"/>
    <n v="89.91"/>
    <n v="3.826048270492715"/>
    <n v="131.49707461025963"/>
    <n v="61.09"/>
    <n v="80.849999999999994"/>
    <n v="14466.838868000001"/>
    <n v="0"/>
    <n v="0"/>
    <n v="0"/>
    <n v="0"/>
    <n v="0"/>
    <n v="0"/>
    <n v="0"/>
    <n v="286.86599999999999"/>
    <n v="0"/>
    <n v="0"/>
    <n v="0"/>
    <n v="495.822"/>
    <n v="0"/>
    <n v="0"/>
    <n v="0"/>
    <n v="0"/>
    <n v="0"/>
    <n v="0"/>
    <n v="0"/>
    <n v="0"/>
    <n v="0"/>
    <n v="0"/>
    <n v="720.75000000000011"/>
    <n v="0"/>
    <n v="0"/>
    <n v="1867.5"/>
    <n v="0"/>
    <n v="2588.25"/>
    <n v="0"/>
    <n v="0"/>
    <n v="0"/>
    <n v="0"/>
    <n v="0"/>
    <n v="0"/>
    <n v="0"/>
    <n v="3442"/>
    <n v="0"/>
    <n v="0"/>
    <n v="31680"/>
    <n v="1.058997120227583"/>
  </r>
  <r>
    <x v="1"/>
    <x v="67"/>
    <s v="Kleenex"/>
    <n v="9057.4508530000003"/>
    <n v="282.95571917468737"/>
    <n v="1280.2499999999995"/>
    <n v="88.8"/>
    <n v="3.8365990990990992"/>
    <n v="128.2016562936297"/>
    <n v="59.99"/>
    <n v="79.400000000000006"/>
    <n v="13914.931379"/>
    <n v="0"/>
    <n v="0"/>
    <n v="0"/>
    <n v="0"/>
    <n v="0"/>
    <n v="0"/>
    <n v="0"/>
    <n v="322.49200000000002"/>
    <n v="0"/>
    <n v="0"/>
    <n v="0"/>
    <n v="466.34800000000001"/>
    <n v="0"/>
    <n v="0"/>
    <n v="0"/>
    <n v="0"/>
    <n v="0"/>
    <n v="0"/>
    <n v="0"/>
    <n v="0"/>
    <n v="0"/>
    <n v="0"/>
    <n v="1122.8699999999999"/>
    <n v="0"/>
    <n v="0"/>
    <n v="2372.46"/>
    <n v="0"/>
    <n v="3495.33"/>
    <n v="0"/>
    <n v="0"/>
    <n v="0"/>
    <n v="0"/>
    <n v="0"/>
    <n v="0"/>
    <n v="0"/>
    <n v="3729"/>
    <n v="0"/>
    <n v="0"/>
    <n v="42437"/>
    <n v="1.0124055225357671"/>
  </r>
  <r>
    <x v="1"/>
    <x v="68"/>
    <s v="Kleenex"/>
    <n v="9561.3426129999989"/>
    <n v="279.85678981546607"/>
    <n v="1275.0999999999997"/>
    <n v="88.2"/>
    <n v="3.8187074829931973"/>
    <n v="129.15096787625382"/>
    <n v="58.08"/>
    <n v="81.290000000000006"/>
    <n v="14663.555691"/>
    <n v="0"/>
    <n v="387.48099999999999"/>
    <n v="0"/>
    <n v="0"/>
    <n v="0"/>
    <n v="0"/>
    <n v="0"/>
    <n v="283.38400000000001"/>
    <n v="0.35899999999999999"/>
    <n v="0"/>
    <n v="0"/>
    <n v="326.10700000000003"/>
    <n v="0"/>
    <n v="0"/>
    <n v="0"/>
    <n v="0"/>
    <n v="0"/>
    <n v="703.01"/>
    <n v="0"/>
    <n v="0"/>
    <n v="0"/>
    <n v="0"/>
    <n v="887.33999999999992"/>
    <n v="0"/>
    <n v="0"/>
    <n v="2075.0699999999997"/>
    <n v="0"/>
    <n v="2962.41"/>
    <n v="0"/>
    <n v="0"/>
    <n v="0"/>
    <n v="0"/>
    <n v="0"/>
    <n v="0"/>
    <n v="0"/>
    <n v="3612"/>
    <n v="0"/>
    <n v="0"/>
    <n v="36616"/>
    <n v="1.07358757464597"/>
  </r>
  <r>
    <x v="1"/>
    <x v="69"/>
    <s v="Kleenex"/>
    <n v="9198.3990329999997"/>
    <n v="283.00937702970822"/>
    <n v="1303.56"/>
    <n v="90.8"/>
    <n v="3.8081497797356834"/>
    <n v="130.37831797627678"/>
    <n v="58.12"/>
    <n v="92.37"/>
    <n v="14055.276125999999"/>
    <n v="0"/>
    <n v="805.68700000000001"/>
    <n v="0"/>
    <n v="0"/>
    <n v="0"/>
    <n v="231.083"/>
    <n v="0.31"/>
    <n v="303.05799999999999"/>
    <n v="0.33"/>
    <n v="0"/>
    <n v="0"/>
    <n v="227.43299999999999"/>
    <n v="0"/>
    <n v="0"/>
    <n v="0"/>
    <n v="753.51"/>
    <n v="0"/>
    <n v="6134.4999989999997"/>
    <n v="0"/>
    <n v="0"/>
    <n v="2479.7562400000002"/>
    <n v="1.028554"/>
    <n v="1155.8600000000008"/>
    <n v="0"/>
    <n v="0"/>
    <n v="1713.03"/>
    <n v="0"/>
    <n v="2868.8900000000008"/>
    <n v="0"/>
    <n v="0"/>
    <n v="0"/>
    <n v="16481.294399999999"/>
    <n v="0"/>
    <n v="0"/>
    <n v="0"/>
    <n v="56970"/>
    <n v="0"/>
    <n v="0"/>
    <n v="43796"/>
    <n v="1.0376991257218926"/>
  </r>
  <r>
    <x v="1"/>
    <x v="70"/>
    <s v="Kleenex"/>
    <n v="9052.5910690000001"/>
    <n v="283.36400600092105"/>
    <n v="1336.19"/>
    <n v="91.57"/>
    <n v="3.8669870044774499"/>
    <n v="123.30265060529894"/>
    <n v="57.94"/>
    <n v="91.12"/>
    <n v="14997.060979"/>
    <n v="0"/>
    <n v="1747.193"/>
    <n v="0"/>
    <n v="0"/>
    <n v="0"/>
    <n v="290.50599999999997"/>
    <n v="142.262"/>
    <n v="345.89800000000002"/>
    <n v="0.105"/>
    <n v="0"/>
    <n v="0"/>
    <n v="264.69299999999998"/>
    <n v="0"/>
    <n v="0"/>
    <n v="0"/>
    <n v="1194.8620000000001"/>
    <n v="0"/>
    <n v="7748.1099999999988"/>
    <n v="0"/>
    <n v="0"/>
    <n v="3118.3068800000001"/>
    <n v="523.85120899999993"/>
    <n v="2409.25"/>
    <n v="0"/>
    <n v="0"/>
    <n v="1617.61"/>
    <n v="0"/>
    <n v="4026.8599999999997"/>
    <n v="0"/>
    <n v="0"/>
    <n v="0"/>
    <n v="28842.265200000002"/>
    <n v="0"/>
    <n v="0"/>
    <n v="0"/>
    <n v="38512"/>
    <n v="0"/>
    <n v="0"/>
    <n v="59337"/>
    <n v="1.0055561873859489"/>
  </r>
  <r>
    <x v="1"/>
    <x v="71"/>
    <s v="Kleenex"/>
    <n v="8747.6409419999982"/>
    <n v="282.96676743045049"/>
    <n v="1333.8999999999994"/>
    <n v="91.18"/>
    <n v="3.853695985961834"/>
    <n v="131.76167784880417"/>
    <n v="70.290000000000006"/>
    <n v="89.12"/>
    <n v="13979.285631999999"/>
    <n v="0"/>
    <n v="1883.702"/>
    <n v="0"/>
    <n v="0"/>
    <n v="0"/>
    <n v="293.774"/>
    <n v="408.33"/>
    <n v="342.05599999999998"/>
    <n v="47.067"/>
    <n v="0"/>
    <n v="0"/>
    <n v="245.11500000000001"/>
    <n v="0"/>
    <n v="0"/>
    <n v="0"/>
    <n v="1068.922"/>
    <n v="0"/>
    <n v="7759.9100000000008"/>
    <n v="0"/>
    <n v="0"/>
    <n v="3163.14752"/>
    <n v="3213.7957590000001"/>
    <n v="2613.6999999999989"/>
    <n v="0"/>
    <n v="0"/>
    <n v="1341.54"/>
    <n v="0"/>
    <n v="3955.2399999999989"/>
    <n v="0"/>
    <n v="0"/>
    <n v="0"/>
    <n v="28842.265200000002"/>
    <n v="0"/>
    <n v="0"/>
    <n v="0"/>
    <n v="3428"/>
    <n v="0"/>
    <n v="0"/>
    <n v="58111"/>
    <n v="0.96153054659072112"/>
  </r>
  <r>
    <x v="1"/>
    <x v="72"/>
    <s v="Kleenex"/>
    <n v="8681.4696650000005"/>
    <n v="283.04702945707976"/>
    <n v="1339.3299999999995"/>
    <n v="90.87"/>
    <n v="4.0180477605370308"/>
    <n v="133.0957251138193"/>
    <n v="72.180000000000007"/>
    <n v="91.09"/>
    <n v="14347.474484"/>
    <n v="0"/>
    <n v="1635.3409999999999"/>
    <n v="0"/>
    <n v="0"/>
    <n v="0"/>
    <n v="278.29199999999997"/>
    <n v="650.97400000000005"/>
    <n v="331.5"/>
    <n v="55.476999999999997"/>
    <n v="0"/>
    <n v="0"/>
    <n v="266.24599999999998"/>
    <n v="0"/>
    <n v="0"/>
    <n v="0"/>
    <n v="638.28599999999994"/>
    <n v="0"/>
    <n v="5739.06"/>
    <n v="0"/>
    <n v="0"/>
    <n v="2977.1081599999998"/>
    <n v="6953.4419539999999"/>
    <n v="3091.9300000000007"/>
    <n v="0"/>
    <n v="0"/>
    <n v="1434.83"/>
    <n v="0"/>
    <n v="4526.76"/>
    <n v="0"/>
    <n v="0"/>
    <n v="0"/>
    <n v="28842.265200000002"/>
    <n v="0"/>
    <n v="0"/>
    <n v="0"/>
    <n v="3138"/>
    <n v="0"/>
    <n v="0"/>
    <n v="57772"/>
    <n v="0.95806118914793215"/>
  </r>
  <r>
    <x v="1"/>
    <x v="73"/>
    <s v="Kleenex"/>
    <n v="8632.0044869999983"/>
    <n v="282.55201832589137"/>
    <n v="1322.9999999999995"/>
    <n v="88.91"/>
    <n v="4.0343043527162301"/>
    <n v="128.79940317829937"/>
    <n v="71.22"/>
    <n v="90"/>
    <n v="15303.674096000001"/>
    <n v="0"/>
    <n v="2976.0639999999999"/>
    <n v="0"/>
    <n v="0"/>
    <n v="0"/>
    <n v="534.05600000000004"/>
    <n v="744.39099999999996"/>
    <n v="389.625"/>
    <n v="28.135999999999999"/>
    <n v="0"/>
    <n v="0"/>
    <n v="288.44900000000001"/>
    <n v="0"/>
    <n v="0"/>
    <n v="0"/>
    <n v="705.68100000000004"/>
    <n v="0"/>
    <n v="5291.5"/>
    <n v="0"/>
    <n v="0"/>
    <n v="5734.0940799999998"/>
    <n v="6898.649958"/>
    <n v="3684.9933330000017"/>
    <n v="0"/>
    <n v="0"/>
    <n v="1880.7699999999998"/>
    <n v="0"/>
    <n v="5565.7633330000017"/>
    <n v="0"/>
    <n v="0"/>
    <n v="0"/>
    <n v="21312.022000000201"/>
    <n v="0"/>
    <n v="0"/>
    <n v="0"/>
    <n v="20183"/>
    <n v="0"/>
    <n v="0"/>
    <n v="68996"/>
    <n v="0.93765442986188319"/>
  </r>
  <r>
    <x v="1"/>
    <x v="74"/>
    <s v="Kleenex"/>
    <n v="8914.5639859999992"/>
    <n v="280.95204812409554"/>
    <n v="1348.01"/>
    <n v="90.79"/>
    <n v="3.8396299151888975"/>
    <n v="124.93584404955524"/>
    <n v="73.22"/>
    <n v="91.81"/>
    <n v="16208.106851999999"/>
    <n v="0"/>
    <n v="3086.6379999999999"/>
    <n v="0"/>
    <n v="0"/>
    <n v="0"/>
    <n v="144.75200000000001"/>
    <n v="707.548"/>
    <n v="664.88400000000001"/>
    <n v="26.369"/>
    <n v="0"/>
    <n v="0"/>
    <n v="426.8"/>
    <n v="0"/>
    <n v="0"/>
    <n v="0"/>
    <n v="1252.827"/>
    <n v="0"/>
    <n v="5704.0799989999996"/>
    <n v="0"/>
    <n v="0"/>
    <n v="1565.7345599999999"/>
    <n v="6894.7801880000006"/>
    <n v="5115.0503769999996"/>
    <n v="0"/>
    <n v="0"/>
    <n v="1875.0200000000002"/>
    <n v="0"/>
    <n v="6990.070377"/>
    <n v="0"/>
    <n v="0"/>
    <n v="0"/>
    <n v="21312.022000000201"/>
    <n v="0"/>
    <n v="0"/>
    <n v="0"/>
    <n v="3961"/>
    <n v="0"/>
    <n v="0"/>
    <n v="117957"/>
    <n v="0.99118736440380661"/>
  </r>
  <r>
    <x v="1"/>
    <x v="75"/>
    <s v="Kleenex"/>
    <n v="9659.5075020000004"/>
    <n v="279.80062331753442"/>
    <n v="1343.0499999999995"/>
    <n v="89.88"/>
    <n v="3.8088562527814869"/>
    <n v="123.80927618313092"/>
    <n v="69.19"/>
    <n v="87.07"/>
    <n v="16190.981256000001"/>
    <n v="0"/>
    <n v="2732.9749999999999"/>
    <n v="0"/>
    <n v="0"/>
    <n v="0"/>
    <n v="0"/>
    <n v="696.60500000000002"/>
    <n v="780.86599999999999"/>
    <n v="55.454000000000001"/>
    <n v="0"/>
    <n v="0"/>
    <n v="432.31299999999999"/>
    <n v="0"/>
    <n v="0"/>
    <n v="0"/>
    <n v="1104.364"/>
    <n v="0"/>
    <n v="5681.14"/>
    <n v="0"/>
    <n v="0"/>
    <n v="0"/>
    <n v="7274.8279220000004"/>
    <n v="4124.49"/>
    <n v="0"/>
    <n v="0"/>
    <n v="1243.51"/>
    <n v="0"/>
    <n v="5368"/>
    <n v="0"/>
    <n v="0"/>
    <n v="0"/>
    <n v="21312.022000000201"/>
    <n v="0"/>
    <n v="0"/>
    <n v="0"/>
    <n v="9408"/>
    <n v="0"/>
    <n v="0"/>
    <n v="180682"/>
    <n v="1.0820098744992752"/>
  </r>
  <r>
    <x v="1"/>
    <x v="76"/>
    <s v="Kleenex"/>
    <n v="9289.663532999999"/>
    <n v="280.90648501208744"/>
    <n v="1339.3499999999992"/>
    <n v="90.82"/>
    <n v="3.7537987227482938"/>
    <n v="121.40658870326698"/>
    <n v="66.290000000000006"/>
    <n v="79.5"/>
    <n v="16023.282021000001"/>
    <n v="0"/>
    <n v="2871.3139999999999"/>
    <n v="0"/>
    <n v="0"/>
    <n v="0"/>
    <n v="410.07100000000003"/>
    <n v="709.63599999999997"/>
    <n v="555.68700000000001"/>
    <n v="18.899999999999999"/>
    <n v="0"/>
    <n v="0"/>
    <n v="398.03399999999999"/>
    <n v="0"/>
    <n v="0"/>
    <n v="0"/>
    <n v="1046.4739999999999"/>
    <n v="0"/>
    <n v="5878.2699990000001"/>
    <n v="0"/>
    <n v="0"/>
    <n v="4632.3752800000002"/>
    <n v="7279.1203199999991"/>
    <n v="3563.2800000000016"/>
    <n v="0"/>
    <n v="0"/>
    <n v="1632.1000000000001"/>
    <n v="0"/>
    <n v="5195.3800000000019"/>
    <n v="0"/>
    <n v="0"/>
    <n v="0"/>
    <n v="21312.022000000201"/>
    <n v="0"/>
    <n v="0"/>
    <n v="0"/>
    <n v="13280"/>
    <n v="0"/>
    <n v="0"/>
    <n v="120277"/>
    <n v="1.0612765385066083"/>
  </r>
  <r>
    <x v="1"/>
    <x v="77"/>
    <s v="Kleenex"/>
    <n v="8863.8561389999977"/>
    <n v="283.45035169799712"/>
    <n v="1314.4400000000003"/>
    <n v="90.31"/>
    <n v="3.709334514450227"/>
    <n v="121.53443675494385"/>
    <n v="64.94"/>
    <n v="99.6"/>
    <n v="15734.309806000001"/>
    <n v="0"/>
    <n v="2847.59"/>
    <n v="0"/>
    <n v="0"/>
    <n v="0"/>
    <n v="174.45599999999999"/>
    <n v="431.81299999999999"/>
    <n v="359.02100000000002"/>
    <n v="19.613"/>
    <n v="0"/>
    <n v="0"/>
    <n v="351.22699999999998"/>
    <n v="0"/>
    <n v="0"/>
    <n v="0"/>
    <n v="1052.2380000000001"/>
    <n v="0"/>
    <n v="5850.6100009999991"/>
    <n v="0"/>
    <n v="0"/>
    <n v="1660.7104800000002"/>
    <n v="4182.4715970000007"/>
    <n v="3754.02"/>
    <n v="0"/>
    <n v="0"/>
    <n v="1791.4699999999998"/>
    <n v="0"/>
    <n v="5545.49"/>
    <n v="0"/>
    <n v="0"/>
    <n v="0"/>
    <n v="21312.022000000201"/>
    <n v="0"/>
    <n v="0"/>
    <n v="0"/>
    <n v="13122"/>
    <n v="0"/>
    <n v="0"/>
    <n v="71140"/>
    <n v="1.0204652268210681"/>
  </r>
  <r>
    <x v="1"/>
    <x v="78"/>
    <s v="Kleenex"/>
    <n v="8728.9671030000009"/>
    <n v="282.56420042553572"/>
    <n v="1311.8099999999993"/>
    <n v="90.62"/>
    <n v="3.6731405870668725"/>
    <n v="128.77278190122857"/>
    <n v="68.56"/>
    <n v="103.17"/>
    <n v="14672.891834"/>
    <n v="0"/>
    <n v="2912.5839999999998"/>
    <n v="0"/>
    <n v="0"/>
    <n v="0"/>
    <n v="0"/>
    <n v="0"/>
    <n v="372.62799999999999"/>
    <n v="18.998999999999999"/>
    <n v="0"/>
    <n v="0"/>
    <n v="377.62700000000001"/>
    <n v="0"/>
    <n v="0"/>
    <n v="0"/>
    <n v="965.43399999999997"/>
    <n v="0"/>
    <n v="5564.91"/>
    <n v="0"/>
    <n v="0"/>
    <n v="0"/>
    <n v="0"/>
    <n v="3022.7"/>
    <n v="0"/>
    <n v="0"/>
    <n v="2131.6100000000006"/>
    <n v="0"/>
    <n v="5154.3100000000004"/>
    <n v="0"/>
    <n v="0"/>
    <n v="0"/>
    <n v="27528.029999999901"/>
    <n v="0"/>
    <n v="0"/>
    <n v="0"/>
    <n v="34372"/>
    <n v="0"/>
    <n v="0"/>
    <n v="79670"/>
    <n v="0.94993582500659157"/>
  </r>
  <r>
    <x v="1"/>
    <x v="79"/>
    <s v="Kleenex"/>
    <n v="8667.9061100000017"/>
    <n v="279.04855559170335"/>
    <n v="1319.4899999999998"/>
    <n v="88.56"/>
    <n v="3.7116079494128273"/>
    <n v="128.02592867669176"/>
    <n v="70.45"/>
    <n v="105.79"/>
    <n v="14557.680536000002"/>
    <n v="0"/>
    <n v="1585.258"/>
    <n v="0"/>
    <n v="0"/>
    <n v="0"/>
    <n v="0"/>
    <n v="0"/>
    <n v="347.98399999999998"/>
    <n v="3.4990000000000001"/>
    <n v="0"/>
    <n v="0"/>
    <n v="331.26100000000002"/>
    <n v="0"/>
    <n v="0"/>
    <n v="0"/>
    <n v="1141.0509999999999"/>
    <n v="0"/>
    <n v="5498.2300000000005"/>
    <n v="0"/>
    <n v="0"/>
    <n v="0"/>
    <n v="0"/>
    <n v="1954.0299999999991"/>
    <n v="0"/>
    <n v="0"/>
    <n v="1795.71"/>
    <n v="0"/>
    <n v="3749.7399999999989"/>
    <n v="0"/>
    <n v="0"/>
    <n v="0"/>
    <n v="27528.029999999901"/>
    <n v="0"/>
    <n v="0"/>
    <n v="0"/>
    <n v="13872"/>
    <n v="0"/>
    <n v="0"/>
    <n v="70409"/>
    <n v="0.92869506111952982"/>
  </r>
  <r>
    <x v="1"/>
    <x v="80"/>
    <s v="Kleenex"/>
    <n v="8014.2858019999994"/>
    <n v="278.07623973727618"/>
    <n v="1313.0399999999995"/>
    <n v="90.86"/>
    <n v="3.763482280431433"/>
    <n v="128.01298426655202"/>
    <n v="72.349999999999994"/>
    <n v="110.02"/>
    <n v="13808.219300000001"/>
    <n v="0"/>
    <n v="531.14499999999998"/>
    <n v="0"/>
    <n v="0"/>
    <n v="0"/>
    <n v="0"/>
    <n v="0"/>
    <n v="276.98700000000002"/>
    <n v="17.335999999999999"/>
    <n v="0"/>
    <n v="0"/>
    <n v="222.15899999999999"/>
    <n v="0"/>
    <n v="0"/>
    <n v="0"/>
    <n v="811.42899999999997"/>
    <n v="0"/>
    <n v="5565.04"/>
    <n v="0"/>
    <n v="0"/>
    <n v="0"/>
    <n v="0"/>
    <n v="2079.2799999999993"/>
    <n v="0"/>
    <n v="0"/>
    <n v="1211.3"/>
    <n v="0"/>
    <n v="3290.579999999999"/>
    <n v="0"/>
    <n v="0"/>
    <n v="0"/>
    <n v="27528.029999999901"/>
    <n v="0"/>
    <n v="0"/>
    <n v="0"/>
    <n v="13947"/>
    <n v="0"/>
    <n v="0"/>
    <n v="54664"/>
    <n v="0.9087266779653409"/>
  </r>
  <r>
    <x v="1"/>
    <x v="81"/>
    <s v="Kleenex"/>
    <n v="7506.1942170000002"/>
    <n v="281.31501250229377"/>
    <n v="1299.0899999999997"/>
    <n v="91.27"/>
    <n v="3.742303056864249"/>
    <n v="129.6822713373783"/>
    <n v="72.819999999999993"/>
    <n v="110.54"/>
    <n v="13515.862669"/>
    <n v="0"/>
    <n v="437.74200000000002"/>
    <n v="0"/>
    <n v="0"/>
    <n v="0"/>
    <n v="0"/>
    <n v="0"/>
    <n v="256.303"/>
    <n v="11.738"/>
    <n v="0"/>
    <n v="0"/>
    <n v="219.614"/>
    <n v="0"/>
    <n v="0"/>
    <n v="0"/>
    <n v="835.68799999999999"/>
    <n v="0"/>
    <n v="5025.1400000000003"/>
    <n v="0"/>
    <n v="0"/>
    <n v="0"/>
    <n v="0"/>
    <n v="2264.6099999999992"/>
    <n v="0"/>
    <n v="0"/>
    <n v="1049.73"/>
    <n v="0"/>
    <n v="3314.3399999999992"/>
    <n v="0"/>
    <n v="0"/>
    <n v="0"/>
    <n v="27528.029999999901"/>
    <n v="0"/>
    <n v="0"/>
    <n v="0"/>
    <n v="13719"/>
    <n v="0"/>
    <n v="0"/>
    <n v="37327"/>
    <n v="0.88373087163961128"/>
  </r>
  <r>
    <x v="1"/>
    <x v="82"/>
    <s v="Kleenex"/>
    <n v="7162.7279829999979"/>
    <n v="281.39391650551261"/>
    <n v="1291.99"/>
    <n v="91.46"/>
    <n v="3.7390115897660183"/>
    <n v="131.62222036021166"/>
    <n v="71.34"/>
    <n v="109.4"/>
    <n v="12910.41699"/>
    <n v="0"/>
    <n v="0"/>
    <n v="0"/>
    <n v="0"/>
    <n v="0"/>
    <n v="0"/>
    <n v="0"/>
    <n v="241.39"/>
    <n v="4.3410000000000002"/>
    <n v="0"/>
    <n v="0"/>
    <n v="152.983"/>
    <n v="0"/>
    <n v="0"/>
    <n v="0"/>
    <n v="0"/>
    <n v="0"/>
    <n v="0"/>
    <n v="0"/>
    <n v="0"/>
    <n v="0"/>
    <n v="0"/>
    <n v="677.54000000000008"/>
    <n v="0"/>
    <n v="0"/>
    <n v="956.59"/>
    <n v="0"/>
    <n v="1634.13"/>
    <n v="0"/>
    <n v="0"/>
    <n v="0"/>
    <n v="0"/>
    <n v="0"/>
    <n v="0"/>
    <n v="0"/>
    <n v="35407"/>
    <n v="0"/>
    <n v="0"/>
    <n v="27562"/>
    <n v="0.86149729061166469"/>
  </r>
  <r>
    <x v="1"/>
    <x v="83"/>
    <s v="Kleenex"/>
    <n v="6894.4896200000003"/>
    <n v="282.29182829634885"/>
    <n v="1282.8"/>
    <n v="91.32"/>
    <n v="3.7212001752080597"/>
    <n v="133.60222133588297"/>
    <n v="73"/>
    <n v="107.55"/>
    <n v="12264.682081000001"/>
    <n v="0"/>
    <n v="0"/>
    <n v="0"/>
    <n v="0"/>
    <n v="0"/>
    <n v="0"/>
    <n v="0"/>
    <n v="268.315"/>
    <n v="7.117"/>
    <n v="0"/>
    <n v="0"/>
    <n v="119.411"/>
    <n v="0"/>
    <n v="0"/>
    <n v="0"/>
    <n v="0"/>
    <n v="0"/>
    <n v="0"/>
    <n v="0"/>
    <n v="0"/>
    <n v="0"/>
    <n v="0"/>
    <n v="0"/>
    <n v="0"/>
    <n v="0"/>
    <n v="1186.4000000000001"/>
    <n v="0"/>
    <n v="1186.4000000000001"/>
    <n v="0"/>
    <n v="0"/>
    <n v="0"/>
    <n v="0"/>
    <n v="0"/>
    <n v="0"/>
    <n v="0"/>
    <n v="13485"/>
    <n v="0"/>
    <n v="0"/>
    <n v="24211"/>
    <n v="0.83810511085451034"/>
  </r>
  <r>
    <x v="1"/>
    <x v="84"/>
    <s v="Kleenex"/>
    <n v="6760.365272"/>
    <n v="281.57928357572928"/>
    <n v="1273.9100000000001"/>
    <n v="91.13"/>
    <n v="3.7261055634807412"/>
    <n v="129.67461816129273"/>
    <n v="73.790000000000006"/>
    <n v="110.13"/>
    <n v="12483.057462999999"/>
    <n v="0"/>
    <n v="0"/>
    <n v="0"/>
    <n v="0"/>
    <n v="0"/>
    <n v="0"/>
    <n v="0"/>
    <n v="236.89500000000001"/>
    <n v="5.093"/>
    <n v="0"/>
    <n v="0"/>
    <n v="273.52"/>
    <n v="0"/>
    <n v="0"/>
    <n v="0"/>
    <n v="0"/>
    <n v="0"/>
    <n v="0"/>
    <n v="0"/>
    <n v="0"/>
    <n v="0"/>
    <n v="0"/>
    <n v="0"/>
    <n v="0"/>
    <n v="0"/>
    <n v="2114.2600000000002"/>
    <n v="0"/>
    <n v="2114.2600000000002"/>
    <n v="0"/>
    <n v="0"/>
    <n v="0"/>
    <n v="0"/>
    <n v="0"/>
    <n v="0"/>
    <n v="0"/>
    <n v="13335"/>
    <n v="0"/>
    <n v="0"/>
    <n v="18774"/>
    <n v="0.83032898628961749"/>
  </r>
  <r>
    <x v="1"/>
    <x v="85"/>
    <s v="Kleenex"/>
    <n v="6752.7917760000009"/>
    <n v="283.03881022852363"/>
    <n v="1272.4699999999998"/>
    <n v="89.63"/>
    <n v="3.7836661831975902"/>
    <n v="130.07788408710923"/>
    <n v="73.09"/>
    <n v="110.06"/>
    <n v="12586.189893000001"/>
    <n v="0"/>
    <n v="0"/>
    <n v="0"/>
    <n v="0"/>
    <n v="0"/>
    <n v="0"/>
    <n v="0"/>
    <n v="231.126"/>
    <n v="4.585"/>
    <n v="0"/>
    <n v="0"/>
    <n v="163.25299999999999"/>
    <n v="0"/>
    <n v="0"/>
    <n v="0"/>
    <n v="0"/>
    <n v="0"/>
    <n v="0"/>
    <n v="0"/>
    <n v="0"/>
    <n v="0"/>
    <n v="0"/>
    <n v="0"/>
    <n v="0"/>
    <n v="0"/>
    <n v="1604.92"/>
    <n v="0"/>
    <n v="1604.92"/>
    <n v="0"/>
    <n v="0"/>
    <n v="0"/>
    <n v="0"/>
    <n v="0"/>
    <n v="0"/>
    <n v="0"/>
    <n v="13259"/>
    <n v="0"/>
    <n v="0"/>
    <n v="17098"/>
    <n v="0.84283691388988136"/>
  </r>
  <r>
    <x v="1"/>
    <x v="86"/>
    <s v="Kleenex"/>
    <n v="6612.9058610000011"/>
    <n v="286.80021912684532"/>
    <n v="1263.9699999999998"/>
    <n v="91.64"/>
    <n v="3.7278481012658227"/>
    <n v="128.9029914403302"/>
    <n v="71.180000000000007"/>
    <n v="106.6"/>
    <n v="13051.741633"/>
    <n v="0"/>
    <n v="0"/>
    <n v="0"/>
    <n v="0"/>
    <n v="0"/>
    <n v="0"/>
    <n v="0"/>
    <n v="228.67"/>
    <n v="2.1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464"/>
    <n v="0"/>
    <n v="0"/>
    <n v="15909"/>
    <n v="0.84909367005788583"/>
  </r>
  <r>
    <x v="1"/>
    <x v="87"/>
    <s v="Kleenex"/>
    <n v="6591.9362759999995"/>
    <n v="289.38661117603317"/>
    <n v="1243.9899999999996"/>
    <n v="91.54"/>
    <n v="3.720777802053747"/>
    <n v="132.38858527191681"/>
    <n v="70.47"/>
    <n v="103.02"/>
    <n v="13011.797856000001"/>
    <n v="0"/>
    <n v="0"/>
    <n v="0"/>
    <n v="0"/>
    <n v="0"/>
    <n v="0"/>
    <n v="0"/>
    <n v="190.62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396"/>
    <n v="0"/>
    <n v="0"/>
    <n v="11117"/>
    <n v="0.80719888244676841"/>
  </r>
  <r>
    <x v="1"/>
    <x v="88"/>
    <s v="Kleenex"/>
    <n v="7460.7074499999999"/>
    <n v="286.31584126784122"/>
    <n v="1287.7899999999997"/>
    <n v="91.69"/>
    <n v="3.9082778928999886"/>
    <n v="133.62750661567864"/>
    <n v="70.69"/>
    <n v="100.22"/>
    <n v="13618.485341"/>
    <n v="0"/>
    <n v="0"/>
    <n v="0"/>
    <n v="0"/>
    <n v="0"/>
    <n v="0"/>
    <n v="0"/>
    <n v="279.77600000000001"/>
    <n v="2.197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106"/>
    <n v="0.87455919195384446"/>
  </r>
  <r>
    <x v="1"/>
    <x v="89"/>
    <s v="Kleenex"/>
    <n v="8307.1408859999992"/>
    <n v="285.09600866302202"/>
    <n v="1304.5799999999997"/>
    <n v="91.66"/>
    <n v="4.0832424176303732"/>
    <n v="134.59929614588344"/>
    <n v="69.95"/>
    <n v="99.09"/>
    <n v="13992.103999999999"/>
    <n v="0"/>
    <n v="0"/>
    <n v="0"/>
    <n v="0"/>
    <n v="0"/>
    <n v="0"/>
    <n v="0"/>
    <n v="173.22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806"/>
    <n v="0"/>
    <n v="0"/>
    <n v="12217"/>
    <n v="0.97285154910207439"/>
  </r>
  <r>
    <x v="1"/>
    <x v="90"/>
    <s v="Kleenex"/>
    <n v="9225.1433479999996"/>
    <n v="283.67464669991807"/>
    <n v="1314.75"/>
    <n v="91.79"/>
    <n v="4.0927116243599517"/>
    <n v="134.28882312277329"/>
    <n v="66.59"/>
    <n v="98.1"/>
    <n v="15377.831169999999"/>
    <n v="0"/>
    <n v="0"/>
    <n v="0"/>
    <n v="0"/>
    <n v="0"/>
    <n v="0"/>
    <n v="0"/>
    <n v="165.9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544"/>
    <n v="0"/>
    <n v="0"/>
    <n v="8549"/>
    <n v="1.0489763448679832"/>
  </r>
  <r>
    <x v="1"/>
    <x v="91"/>
    <s v="Kleenex"/>
    <n v="8794.2827449999986"/>
    <n v="284.33823456741732"/>
    <n v="1317.2100000000003"/>
    <n v="92.07"/>
    <n v="3.94395568589117"/>
    <n v="133.82054492613065"/>
    <n v="70.89"/>
    <n v="98.24"/>
    <n v="15420.287976999998"/>
    <n v="0"/>
    <n v="0"/>
    <n v="0"/>
    <n v="0"/>
    <n v="0"/>
    <n v="0"/>
    <n v="0"/>
    <n v="159.56299999999999"/>
    <n v="5.519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669"/>
    <n v="0"/>
    <n v="0"/>
    <n v="8063"/>
    <n v="1.0777487413260614"/>
  </r>
  <r>
    <x v="1"/>
    <x v="92"/>
    <s v="Kleenex"/>
    <n v="8742.2680869999986"/>
    <n v="281.6587635491943"/>
    <n v="1292.6599999999996"/>
    <n v="92.06"/>
    <n v="3.8683467303932213"/>
    <n v="136.41587599019974"/>
    <n v="71.86"/>
    <n v="97.81"/>
    <n v="14966.231863999999"/>
    <n v="0"/>
    <n v="0"/>
    <n v="0"/>
    <n v="0"/>
    <n v="0"/>
    <n v="0"/>
    <n v="0"/>
    <n v="162.92500000000001"/>
    <n v="3.162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894"/>
    <n v="0"/>
    <n v="0"/>
    <n v="7270"/>
    <n v="1.0672305055884399"/>
  </r>
  <r>
    <x v="1"/>
    <x v="93"/>
    <s v="Kleenex"/>
    <n v="8349.7275799999989"/>
    <n v="281.25714132580123"/>
    <n v="1273.7999999999997"/>
    <n v="92.16"/>
    <n v="3.8008897569444442"/>
    <n v="134.20403817256036"/>
    <n v="71.8"/>
    <n v="97"/>
    <n v="14796.403350000001"/>
    <n v="0"/>
    <n v="0"/>
    <n v="0"/>
    <n v="0"/>
    <n v="0"/>
    <n v="0"/>
    <n v="0"/>
    <n v="166.43100000000001"/>
    <n v="1.7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848"/>
    <n v="0"/>
    <n v="0"/>
    <n v="6599"/>
    <n v="1.0163414758227525"/>
  </r>
  <r>
    <x v="1"/>
    <x v="94"/>
    <s v="Kleenex"/>
    <n v="8049.3448859999999"/>
    <n v="282.33448090324504"/>
    <n v="1295.6299999999999"/>
    <n v="92.23"/>
    <n v="3.8323755827821748"/>
    <n v="133.81539255408771"/>
    <n v="71.7"/>
    <n v="97.39"/>
    <n v="14374.961902999999"/>
    <n v="0"/>
    <n v="0"/>
    <n v="0"/>
    <n v="0"/>
    <n v="0"/>
    <n v="0"/>
    <n v="0"/>
    <n v="142.21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18"/>
    <n v="0"/>
    <n v="0"/>
    <n v="6464"/>
    <n v="0.98832484138067966"/>
  </r>
  <r>
    <x v="1"/>
    <x v="95"/>
    <s v="Kleenex"/>
    <n v="8219.4283369999994"/>
    <n v="283.65901062785804"/>
    <n v="1296.0899999999999"/>
    <n v="93.21"/>
    <n v="3.815470443085506"/>
    <n v="132.75826007522514"/>
    <n v="72.97"/>
    <n v="96.88"/>
    <n v="14908.047069"/>
    <n v="0"/>
    <n v="0"/>
    <n v="0"/>
    <n v="0"/>
    <n v="0"/>
    <n v="0"/>
    <n v="0"/>
    <n v="139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627"/>
    <n v="0"/>
    <n v="0"/>
    <n v="5982"/>
    <n v="1.0036550602673058"/>
  </r>
  <r>
    <x v="1"/>
    <x v="96"/>
    <s v="Kleenex"/>
    <n v="8135.2419520000012"/>
    <n v="282.28245743022239"/>
    <n v="1277.9699999999996"/>
    <n v="93.31"/>
    <n v="3.8046297288607867"/>
    <n v="132.09223231539198"/>
    <n v="72.84"/>
    <n v="98.24"/>
    <n v="14747.543030000001"/>
    <n v="0"/>
    <n v="0"/>
    <n v="0"/>
    <n v="0"/>
    <n v="0"/>
    <n v="0"/>
    <n v="0"/>
    <n v="147.1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55"/>
    <n v="0"/>
    <n v="0"/>
    <n v="5031"/>
    <n v="0.98554189898790834"/>
  </r>
  <r>
    <x v="1"/>
    <x v="97"/>
    <s v="Kleenex"/>
    <n v="8244.7802900000006"/>
    <n v="283.9470559136027"/>
    <n v="1268.4899999999996"/>
    <n v="93.41"/>
    <n v="3.8225029440102776"/>
    <n v="131.47072409702503"/>
    <n v="72.400000000000006"/>
    <n v="98.68"/>
    <n v="15148.874806"/>
    <n v="0"/>
    <n v="0"/>
    <n v="0"/>
    <n v="0"/>
    <n v="0"/>
    <n v="0"/>
    <n v="0"/>
    <n v="128.84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"/>
    <n v="0"/>
    <n v="0"/>
    <n v="4386"/>
    <n v="0.96470496141527695"/>
  </r>
  <r>
    <x v="1"/>
    <x v="98"/>
    <s v="Kleenex"/>
    <n v="9068.0374709999996"/>
    <n v="283.46064385158962"/>
    <n v="1266.6299999999999"/>
    <n v="93.52"/>
    <n v="3.8153336184773314"/>
    <n v="132.41167871592549"/>
    <n v="71.84"/>
    <n v="98"/>
    <n v="15954.755128000001"/>
    <n v="0"/>
    <n v="0"/>
    <n v="0"/>
    <n v="0"/>
    <n v="0"/>
    <n v="0"/>
    <n v="0"/>
    <n v="115.6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3712"/>
    <n v="1.0173601964855488"/>
  </r>
  <r>
    <x v="1"/>
    <x v="99"/>
    <s v="Kleenex"/>
    <n v="9441.6597750000001"/>
    <n v="288.25063864367002"/>
    <n v="1271.5599999999997"/>
    <n v="93.48"/>
    <n v="3.8099058622165165"/>
    <n v="134.10572701959867"/>
    <n v="71.13"/>
    <n v="98.22"/>
    <n v="16836.309381999999"/>
    <n v="0"/>
    <n v="0"/>
    <n v="0"/>
    <n v="0"/>
    <n v="0"/>
    <n v="0"/>
    <n v="0"/>
    <n v="114.9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682"/>
    <n v="0"/>
    <n v="0"/>
    <n v="3440"/>
    <n v="1.0517588399727327"/>
  </r>
  <r>
    <x v="1"/>
    <x v="100"/>
    <s v="Kleenex"/>
    <n v="10459.829221"/>
    <n v="291.73000012979855"/>
    <n v="1284.43"/>
    <n v="93.53"/>
    <n v="3.7798567304608142"/>
    <n v="135.69986892601651"/>
    <n v="71.87"/>
    <n v="96.84"/>
    <n v="18728.429807"/>
    <n v="0"/>
    <n v="0"/>
    <n v="0"/>
    <n v="0"/>
    <n v="0"/>
    <n v="0"/>
    <n v="0"/>
    <n v="113.4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669"/>
    <n v="1.0340294075411731"/>
  </r>
  <r>
    <x v="1"/>
    <x v="101"/>
    <s v="Kleenex"/>
    <n v="12032.764492999999"/>
    <n v="291.31712849854415"/>
    <n v="1305.6199999999999"/>
    <n v="94.05"/>
    <n v="3.8284954811270602"/>
    <n v="136.90385340365103"/>
    <n v="72.14"/>
    <n v="96.45"/>
    <n v="20245.775492000001"/>
    <n v="0"/>
    <n v="0"/>
    <n v="0"/>
    <n v="0"/>
    <n v="0"/>
    <n v="0"/>
    <n v="0"/>
    <n v="109.01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2457"/>
    <n v="1.1401904019432398"/>
  </r>
  <r>
    <x v="1"/>
    <x v="102"/>
    <s v="Kleenex"/>
    <n v="13012.121580999999"/>
    <n v="293.8725123490683"/>
    <n v="1297.0199999999995"/>
    <n v="94.05"/>
    <n v="3.8210526315789477"/>
    <n v="137.89571903615158"/>
    <n v="72.37"/>
    <n v="94.61"/>
    <n v="22109.545759000001"/>
    <n v="0"/>
    <n v="0"/>
    <n v="0"/>
    <n v="0"/>
    <n v="0"/>
    <n v="0"/>
    <n v="0"/>
    <n v="105.34699999999999"/>
    <n v="0"/>
    <n v="0"/>
    <n v="0"/>
    <n v="28.986000000000001"/>
    <n v="0"/>
    <n v="0"/>
    <n v="0"/>
    <n v="0"/>
    <n v="0"/>
    <n v="0"/>
    <n v="0"/>
    <n v="0"/>
    <n v="0"/>
    <n v="0"/>
    <n v="0"/>
    <n v="0"/>
    <n v="0"/>
    <n v="100.01"/>
    <n v="0"/>
    <n v="100.01"/>
    <n v="0"/>
    <n v="0"/>
    <n v="0"/>
    <n v="0"/>
    <n v="0"/>
    <n v="0"/>
    <n v="0"/>
    <n v="2"/>
    <n v="0"/>
    <n v="0"/>
    <n v="1959"/>
    <n v="1.1987937055053079"/>
  </r>
  <r>
    <x v="1"/>
    <x v="103"/>
    <s v="Kleenex"/>
    <n v="9279.2826949999999"/>
    <n v="287.07744419031309"/>
    <n v="1247.27"/>
    <n v="93.74"/>
    <n v="3.7577341583102202"/>
    <n v="133.2678698951936"/>
    <n v="71.53"/>
    <n v="94.92"/>
    <n v="15874.742138999998"/>
    <n v="0"/>
    <n v="0"/>
    <n v="0"/>
    <n v="0"/>
    <n v="0"/>
    <n v="0"/>
    <n v="0"/>
    <n v="101.496"/>
    <n v="0"/>
    <n v="0"/>
    <n v="0"/>
    <n v="141.262"/>
    <n v="0"/>
    <n v="0"/>
    <n v="0"/>
    <n v="0"/>
    <n v="0"/>
    <n v="0"/>
    <n v="0"/>
    <n v="0"/>
    <n v="0"/>
    <n v="0"/>
    <n v="0"/>
    <n v="0"/>
    <n v="0"/>
    <n v="301.99"/>
    <n v="0"/>
    <n v="301.99"/>
    <n v="0"/>
    <n v="0"/>
    <n v="0"/>
    <n v="0"/>
    <n v="0"/>
    <n v="0"/>
    <n v="0"/>
    <n v="5"/>
    <n v="0"/>
    <n v="0"/>
    <n v="1280"/>
    <n v="1.02710022312253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20B5B-B362-4324-A745-E20E5A351E5A}" name="PivotTable7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17" firstHeaderRow="1" firstDataRow="2" firstDataCol="1"/>
  <pivotFields count="54">
    <pivotField axis="axisCol" showAll="0">
      <items count="3">
        <item x="0"/>
        <item x="1"/>
        <item t="default"/>
      </items>
    </pivotField>
    <pivotField numFmtId="17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43" showAll="0"/>
    <pivotField numFmtId="43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4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-2"/>
  </rowFields>
  <row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rowItems>
  <colFields count="1">
    <field x="0"/>
  </colFields>
  <colItems count="3">
    <i>
      <x/>
    </i>
    <i>
      <x v="1"/>
    </i>
    <i t="grand">
      <x/>
    </i>
  </colItems>
  <dataFields count="15">
    <dataField name="Sum of Audio_DV360_Spend" fld="28" baseField="0" baseItem="0"/>
    <dataField name="Sum of Facebook_Spend" fld="29" baseField="0" baseItem="0"/>
    <dataField name="Sum of Indoor_OOH_Spend" fld="30" baseField="0" baseItem="0"/>
    <dataField name="Sum of Influencer_Spend" fld="31" baseField="0" baseItem="0"/>
    <dataField name="Sum of OLA_Spend" fld="32" baseField="0" baseItem="0"/>
    <dataField name="Sum of OLV_Spend" fld="33" baseField="0" baseItem="0"/>
    <dataField name="Sum of Pinterest_Spend" fld="35" baseField="0" baseItem="0"/>
    <dataField name="Sum of Prop_Placement_Spend" fld="36" baseField="0" baseItem="0"/>
    <dataField name="Sum of Search_Spend" fld="39" baseField="0" baseItem="0"/>
    <dataField name="Sum of Shopping_Spend" fld="40" baseField="0" baseItem="0"/>
    <dataField name="Sum of TikTok_Spend" fld="41" baseField="0" baseItem="0"/>
    <dataField name="Sum of Twitter_Spend" fld="42" baseField="0" baseItem="0"/>
    <dataField name="Sum of VOD_Spend" fld="43" baseField="0" baseItem="0"/>
    <dataField name="Sum of TV_Spend" fld="45" baseField="0" baseItem="0"/>
    <dataField name="Sum of Sampling_Spend" fld="38" baseField="0" baseItem="0"/>
  </dataFields>
  <formats count="3">
    <format dxfId="0">
      <pivotArea outline="0" collapsedLevelsAreSubtotals="1" fieldPosition="0"/>
    </format>
    <format dxfId="1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28AD-6901-48DE-8E8F-D26A7EB95FAD}">
  <dimension ref="M1:Q38"/>
  <sheetViews>
    <sheetView showGridLines="0" zoomScaleNormal="100" workbookViewId="0">
      <selection activeCell="M1" sqref="M1:O1"/>
    </sheetView>
  </sheetViews>
  <sheetFormatPr defaultRowHeight="15" x14ac:dyDescent="0.25"/>
  <cols>
    <col min="13" max="13" width="17.140625" customWidth="1"/>
    <col min="14" max="14" width="12.7109375" customWidth="1"/>
    <col min="15" max="15" width="13" customWidth="1"/>
    <col min="16" max="16" width="12.7109375" customWidth="1"/>
    <col min="17" max="17" width="24.85546875" customWidth="1"/>
  </cols>
  <sheetData>
    <row r="1" spans="13:17" ht="15.75" thickBot="1" x14ac:dyDescent="0.3">
      <c r="M1" s="156" t="s">
        <v>0</v>
      </c>
      <c r="N1" s="157"/>
      <c r="O1" s="166"/>
    </row>
    <row r="2" spans="13:17" x14ac:dyDescent="0.25">
      <c r="M2" s="28" t="s">
        <v>7</v>
      </c>
      <c r="N2" s="163" t="s">
        <v>134</v>
      </c>
      <c r="O2" s="164"/>
    </row>
    <row r="3" spans="13:17" ht="15" customHeight="1" x14ac:dyDescent="0.25">
      <c r="M3" s="22" t="s">
        <v>1</v>
      </c>
      <c r="N3" s="162" t="s">
        <v>142</v>
      </c>
      <c r="O3" s="159"/>
    </row>
    <row r="4" spans="13:17" x14ac:dyDescent="0.25">
      <c r="M4" s="22" t="s">
        <v>2</v>
      </c>
      <c r="N4" s="162" t="s">
        <v>11</v>
      </c>
      <c r="O4" s="159"/>
    </row>
    <row r="5" spans="13:17" x14ac:dyDescent="0.25">
      <c r="M5" s="22" t="s">
        <v>9</v>
      </c>
      <c r="N5" s="162">
        <v>104</v>
      </c>
      <c r="O5" s="159"/>
    </row>
    <row r="6" spans="13:17" ht="15.75" thickBot="1" x14ac:dyDescent="0.3">
      <c r="M6" s="24" t="s">
        <v>3</v>
      </c>
      <c r="N6" s="165" t="s">
        <v>10</v>
      </c>
      <c r="O6" s="161"/>
    </row>
    <row r="7" spans="13:17" ht="15.75" thickBot="1" x14ac:dyDescent="0.3">
      <c r="M7" s="21"/>
      <c r="N7" s="21"/>
      <c r="O7" s="21"/>
    </row>
    <row r="8" spans="13:17" ht="15.75" thickBot="1" x14ac:dyDescent="0.3">
      <c r="M8" s="156" t="s">
        <v>4</v>
      </c>
      <c r="N8" s="157"/>
      <c r="O8" s="158"/>
      <c r="P8" s="26" t="s">
        <v>5</v>
      </c>
      <c r="Q8" s="27" t="s">
        <v>6</v>
      </c>
    </row>
    <row r="9" spans="13:17" x14ac:dyDescent="0.25">
      <c r="M9" s="142" t="s">
        <v>12</v>
      </c>
      <c r="N9" s="143"/>
      <c r="O9" s="144"/>
      <c r="P9" s="145" t="s">
        <v>20</v>
      </c>
      <c r="Q9" s="29" t="s">
        <v>19</v>
      </c>
    </row>
    <row r="10" spans="13:17" x14ac:dyDescent="0.25">
      <c r="M10" s="146"/>
      <c r="N10" s="147"/>
      <c r="O10" s="148"/>
      <c r="P10" s="123" t="s">
        <v>21</v>
      </c>
      <c r="Q10" s="23" t="s">
        <v>258</v>
      </c>
    </row>
    <row r="11" spans="13:17" x14ac:dyDescent="0.25">
      <c r="M11" s="146"/>
      <c r="N11" s="147"/>
      <c r="O11" s="148"/>
      <c r="P11" s="111" t="s">
        <v>13</v>
      </c>
      <c r="Q11" s="23" t="s">
        <v>19</v>
      </c>
    </row>
    <row r="12" spans="13:17" ht="15.75" thickBot="1" x14ac:dyDescent="0.3">
      <c r="M12" s="149"/>
      <c r="N12" s="150"/>
      <c r="O12" s="151"/>
      <c r="P12" s="152" t="s">
        <v>140</v>
      </c>
      <c r="Q12" s="25" t="s">
        <v>141</v>
      </c>
    </row>
    <row r="13" spans="13:17" x14ac:dyDescent="0.25">
      <c r="M13" s="142" t="s">
        <v>14</v>
      </c>
      <c r="N13" s="142" t="s">
        <v>87</v>
      </c>
      <c r="O13" s="170" t="s">
        <v>259</v>
      </c>
      <c r="P13" s="167" t="s">
        <v>260</v>
      </c>
      <c r="Q13" s="30" t="s">
        <v>49</v>
      </c>
    </row>
    <row r="14" spans="13:17" x14ac:dyDescent="0.25">
      <c r="M14" s="146"/>
      <c r="N14" s="146"/>
      <c r="O14" s="171"/>
      <c r="P14" s="168"/>
      <c r="Q14" s="31" t="s">
        <v>39</v>
      </c>
    </row>
    <row r="15" spans="13:17" x14ac:dyDescent="0.25">
      <c r="M15" s="146"/>
      <c r="N15" s="146"/>
      <c r="O15" s="171"/>
      <c r="P15" s="168"/>
      <c r="Q15" s="31" t="s">
        <v>50</v>
      </c>
    </row>
    <row r="16" spans="13:17" ht="15.75" thickBot="1" x14ac:dyDescent="0.3">
      <c r="M16" s="146"/>
      <c r="N16" s="146"/>
      <c r="O16" s="171"/>
      <c r="P16" s="169"/>
      <c r="Q16" s="32" t="s">
        <v>47</v>
      </c>
    </row>
    <row r="17" spans="13:17" x14ac:dyDescent="0.25">
      <c r="M17" s="146"/>
      <c r="N17" s="146"/>
      <c r="O17" s="171"/>
      <c r="P17" s="153" t="s">
        <v>111</v>
      </c>
      <c r="Q17" s="30" t="s">
        <v>143</v>
      </c>
    </row>
    <row r="18" spans="13:17" x14ac:dyDescent="0.25">
      <c r="M18" s="146"/>
      <c r="N18" s="146"/>
      <c r="O18" s="171"/>
      <c r="P18" s="154"/>
      <c r="Q18" s="31" t="s">
        <v>17</v>
      </c>
    </row>
    <row r="19" spans="13:17" x14ac:dyDescent="0.25">
      <c r="M19" s="146"/>
      <c r="N19" s="146"/>
      <c r="O19" s="171"/>
      <c r="P19" s="154"/>
      <c r="Q19" s="31" t="s">
        <v>40</v>
      </c>
    </row>
    <row r="20" spans="13:17" x14ac:dyDescent="0.25">
      <c r="M20" s="146"/>
      <c r="N20" s="146"/>
      <c r="O20" s="171"/>
      <c r="P20" s="154"/>
      <c r="Q20" s="31" t="s">
        <v>41</v>
      </c>
    </row>
    <row r="21" spans="13:17" x14ac:dyDescent="0.25">
      <c r="M21" s="146"/>
      <c r="N21" s="146"/>
      <c r="O21" s="171"/>
      <c r="P21" s="154"/>
      <c r="Q21" s="31" t="s">
        <v>42</v>
      </c>
    </row>
    <row r="22" spans="13:17" x14ac:dyDescent="0.25">
      <c r="M22" s="146"/>
      <c r="N22" s="146"/>
      <c r="O22" s="171"/>
      <c r="P22" s="154"/>
      <c r="Q22" s="31" t="s">
        <v>43</v>
      </c>
    </row>
    <row r="23" spans="13:17" x14ac:dyDescent="0.25">
      <c r="M23" s="146"/>
      <c r="N23" s="146"/>
      <c r="O23" s="171"/>
      <c r="P23" s="154"/>
      <c r="Q23" s="31" t="s">
        <v>44</v>
      </c>
    </row>
    <row r="24" spans="13:17" x14ac:dyDescent="0.25">
      <c r="M24" s="146"/>
      <c r="N24" s="146"/>
      <c r="O24" s="171"/>
      <c r="P24" s="154"/>
      <c r="Q24" s="31" t="s">
        <v>45</v>
      </c>
    </row>
    <row r="25" spans="13:17" x14ac:dyDescent="0.25">
      <c r="M25" s="146"/>
      <c r="N25" s="146"/>
      <c r="O25" s="171"/>
      <c r="P25" s="154"/>
      <c r="Q25" s="31" t="s">
        <v>46</v>
      </c>
    </row>
    <row r="26" spans="13:17" x14ac:dyDescent="0.25">
      <c r="M26" s="146"/>
      <c r="N26" s="146"/>
      <c r="O26" s="171"/>
      <c r="P26" s="154"/>
      <c r="Q26" s="31" t="s">
        <v>18</v>
      </c>
    </row>
    <row r="27" spans="13:17" x14ac:dyDescent="0.25">
      <c r="M27" s="146"/>
      <c r="N27" s="146"/>
      <c r="O27" s="171"/>
      <c r="P27" s="154"/>
      <c r="Q27" s="31" t="s">
        <v>16</v>
      </c>
    </row>
    <row r="28" spans="13:17" ht="15.75" thickBot="1" x14ac:dyDescent="0.3">
      <c r="M28" s="146"/>
      <c r="N28" s="146"/>
      <c r="O28" s="172"/>
      <c r="P28" s="155"/>
      <c r="Q28" s="32" t="s">
        <v>48</v>
      </c>
    </row>
    <row r="29" spans="13:17" x14ac:dyDescent="0.25">
      <c r="M29" s="146"/>
      <c r="N29" s="146"/>
      <c r="O29" s="142" t="s">
        <v>112</v>
      </c>
      <c r="P29" s="144"/>
      <c r="Q29" s="30" t="s">
        <v>54</v>
      </c>
    </row>
    <row r="30" spans="13:17" x14ac:dyDescent="0.25">
      <c r="M30" s="146"/>
      <c r="N30" s="146"/>
      <c r="O30" s="146"/>
      <c r="P30" s="148"/>
      <c r="Q30" s="31" t="s">
        <v>55</v>
      </c>
    </row>
    <row r="31" spans="13:17" x14ac:dyDescent="0.25">
      <c r="M31" s="146"/>
      <c r="N31" s="146"/>
      <c r="O31" s="146"/>
      <c r="P31" s="148"/>
      <c r="Q31" s="31" t="s">
        <v>56</v>
      </c>
    </row>
    <row r="32" spans="13:17" ht="15.75" thickBot="1" x14ac:dyDescent="0.3">
      <c r="M32" s="146"/>
      <c r="N32" s="149"/>
      <c r="O32" s="149"/>
      <c r="P32" s="151"/>
      <c r="Q32" s="32" t="s">
        <v>57</v>
      </c>
    </row>
    <row r="33" spans="13:17" ht="15.75" thickBot="1" x14ac:dyDescent="0.3">
      <c r="M33" s="146"/>
      <c r="N33" s="142" t="s">
        <v>22</v>
      </c>
      <c r="O33" s="143"/>
      <c r="P33" s="173" t="s">
        <v>261</v>
      </c>
      <c r="Q33" s="174" t="s">
        <v>109</v>
      </c>
    </row>
    <row r="34" spans="13:17" x14ac:dyDescent="0.25">
      <c r="M34" s="146"/>
      <c r="N34" s="146"/>
      <c r="O34" s="160"/>
      <c r="P34" s="153" t="s">
        <v>262</v>
      </c>
      <c r="Q34" s="30" t="s">
        <v>63</v>
      </c>
    </row>
    <row r="35" spans="13:17" x14ac:dyDescent="0.25">
      <c r="M35" s="146"/>
      <c r="N35" s="146"/>
      <c r="O35" s="160"/>
      <c r="P35" s="154"/>
      <c r="Q35" s="122" t="s">
        <v>64</v>
      </c>
    </row>
    <row r="36" spans="13:17" x14ac:dyDescent="0.25">
      <c r="M36" s="146"/>
      <c r="N36" s="146"/>
      <c r="O36" s="160"/>
      <c r="P36" s="154"/>
      <c r="Q36" s="122" t="s">
        <v>65</v>
      </c>
    </row>
    <row r="37" spans="13:17" x14ac:dyDescent="0.25">
      <c r="M37" s="146"/>
      <c r="N37" s="146"/>
      <c r="O37" s="160"/>
      <c r="P37" s="154"/>
      <c r="Q37" s="122" t="s">
        <v>66</v>
      </c>
    </row>
    <row r="38" spans="13:17" ht="15.75" thickBot="1" x14ac:dyDescent="0.3">
      <c r="M38" s="149"/>
      <c r="N38" s="149"/>
      <c r="O38" s="150"/>
      <c r="P38" s="155"/>
      <c r="Q38" s="32" t="s">
        <v>67</v>
      </c>
    </row>
  </sheetData>
  <mergeCells count="16">
    <mergeCell ref="N6:O6"/>
    <mergeCell ref="P13:P16"/>
    <mergeCell ref="P17:P28"/>
    <mergeCell ref="O29:P32"/>
    <mergeCell ref="N33:O38"/>
    <mergeCell ref="P34:P38"/>
    <mergeCell ref="M9:O12"/>
    <mergeCell ref="M13:M38"/>
    <mergeCell ref="N13:N32"/>
    <mergeCell ref="O13:O28"/>
    <mergeCell ref="M8:O8"/>
    <mergeCell ref="M1:O1"/>
    <mergeCell ref="N2:O2"/>
    <mergeCell ref="N3:O3"/>
    <mergeCell ref="N4:O4"/>
    <mergeCell ref="N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F01E-262C-4A2C-B1D3-C54DE4E90DA7}">
  <dimension ref="A1:L108"/>
  <sheetViews>
    <sheetView showGridLines="0" topLeftCell="G1" workbookViewId="0">
      <selection activeCell="I2" sqref="I2"/>
    </sheetView>
  </sheetViews>
  <sheetFormatPr defaultRowHeight="15" x14ac:dyDescent="0.25"/>
  <cols>
    <col min="1" max="1" width="11.5703125" bestFit="1" customWidth="1"/>
    <col min="2" max="2" width="4.28515625" customWidth="1"/>
    <col min="3" max="3" width="9.85546875" customWidth="1"/>
    <col min="4" max="4" width="9.5703125" customWidth="1"/>
    <col min="5" max="5" width="7.7109375" customWidth="1"/>
    <col min="6" max="6" width="7.140625" customWidth="1"/>
    <col min="8" max="8" width="15.28515625" customWidth="1"/>
    <col min="9" max="9" width="14.140625" customWidth="1"/>
    <col min="11" max="11" width="16.42578125" customWidth="1"/>
    <col min="12" max="12" width="17.85546875" customWidth="1"/>
  </cols>
  <sheetData>
    <row r="1" spans="1:12" x14ac:dyDescent="0.25">
      <c r="A1" s="3" t="s">
        <v>68</v>
      </c>
      <c r="B1" s="3" t="s">
        <v>118</v>
      </c>
      <c r="C1" s="3" t="s">
        <v>69</v>
      </c>
      <c r="D1" s="3" t="s">
        <v>70</v>
      </c>
      <c r="E1" s="3" t="s">
        <v>71</v>
      </c>
      <c r="F1" s="3" t="s">
        <v>72</v>
      </c>
      <c r="H1" s="99" t="s">
        <v>93</v>
      </c>
      <c r="I1" s="99"/>
      <c r="K1" s="99" t="s">
        <v>94</v>
      </c>
      <c r="L1" s="99"/>
    </row>
    <row r="2" spans="1:12" x14ac:dyDescent="0.25">
      <c r="A2" s="4">
        <v>44206</v>
      </c>
      <c r="B2" s="4" t="s">
        <v>115</v>
      </c>
      <c r="C2" s="2">
        <v>11371.489874000001</v>
      </c>
      <c r="D2" s="2">
        <v>11371.489874000001</v>
      </c>
      <c r="E2" s="5">
        <f>C2-D2</f>
        <v>0</v>
      </c>
      <c r="F2" s="6">
        <f>ABS((C2-D2)/C2)</f>
        <v>0</v>
      </c>
      <c r="H2" s="16" t="s">
        <v>95</v>
      </c>
      <c r="I2" s="17">
        <f>RSQ(C2:C105,D2:D105)</f>
        <v>0.80021827367314857</v>
      </c>
      <c r="K2" s="16" t="s">
        <v>95</v>
      </c>
      <c r="L2" s="18" t="s">
        <v>96</v>
      </c>
    </row>
    <row r="3" spans="1:12" x14ac:dyDescent="0.25">
      <c r="A3" s="4">
        <v>44213</v>
      </c>
      <c r="B3" s="4" t="s">
        <v>115</v>
      </c>
      <c r="C3" s="2">
        <v>10068.691647</v>
      </c>
      <c r="D3" s="2">
        <v>8855.4452969084705</v>
      </c>
      <c r="E3" s="5">
        <f t="shared" ref="E3:E66" si="0">C3-D3</f>
        <v>1213.2463500915292</v>
      </c>
      <c r="F3" s="6">
        <f t="shared" ref="F3:F66" si="1">ABS((C3-D3)/C3)</f>
        <v>0.12049692180741477</v>
      </c>
      <c r="H3" s="16" t="s">
        <v>72</v>
      </c>
      <c r="I3" s="17">
        <f>AVERAGE(F2:F105)</f>
        <v>4.5354509700235607E-2</v>
      </c>
      <c r="K3" s="16" t="s">
        <v>72</v>
      </c>
      <c r="L3" s="18" t="s">
        <v>97</v>
      </c>
    </row>
    <row r="4" spans="1:12" x14ac:dyDescent="0.25">
      <c r="A4" s="4">
        <v>44220</v>
      </c>
      <c r="B4" s="4" t="s">
        <v>115</v>
      </c>
      <c r="C4" s="2">
        <v>10171.460510000001</v>
      </c>
      <c r="D4" s="2">
        <v>10317.8546546944</v>
      </c>
      <c r="E4" s="5">
        <f t="shared" si="0"/>
        <v>-146.39414469439907</v>
      </c>
      <c r="F4" s="6">
        <f t="shared" si="1"/>
        <v>1.4392637571612521E-2</v>
      </c>
    </row>
    <row r="5" spans="1:12" x14ac:dyDescent="0.25">
      <c r="A5" s="4">
        <v>44227</v>
      </c>
      <c r="B5" s="4" t="s">
        <v>115</v>
      </c>
      <c r="C5" s="2">
        <v>9594.6757710000002</v>
      </c>
      <c r="D5" s="2">
        <v>9532.0692789827008</v>
      </c>
      <c r="E5" s="5">
        <f t="shared" si="0"/>
        <v>62.606492017299388</v>
      </c>
      <c r="F5" s="6">
        <f t="shared" si="1"/>
        <v>6.5251284682832237E-3</v>
      </c>
    </row>
    <row r="6" spans="1:12" x14ac:dyDescent="0.25">
      <c r="A6" s="4">
        <v>44234</v>
      </c>
      <c r="B6" s="4" t="s">
        <v>115</v>
      </c>
      <c r="C6" s="2">
        <v>9359.8992660000004</v>
      </c>
      <c r="D6" s="2">
        <v>9368.4868196787502</v>
      </c>
      <c r="E6" s="5">
        <f t="shared" si="0"/>
        <v>-8.5875536787498277</v>
      </c>
      <c r="F6" s="6">
        <f t="shared" si="1"/>
        <v>9.1748355774984335E-4</v>
      </c>
    </row>
    <row r="7" spans="1:12" x14ac:dyDescent="0.25">
      <c r="A7" s="4">
        <v>44241</v>
      </c>
      <c r="B7" s="4" t="s">
        <v>115</v>
      </c>
      <c r="C7" s="2">
        <v>8480.2626660000005</v>
      </c>
      <c r="D7" s="2">
        <v>8730.3141238159606</v>
      </c>
      <c r="E7" s="5">
        <f t="shared" si="0"/>
        <v>-250.05145781596002</v>
      </c>
      <c r="F7" s="6">
        <f t="shared" si="1"/>
        <v>2.9486286883364327E-2</v>
      </c>
    </row>
    <row r="8" spans="1:12" x14ac:dyDescent="0.25">
      <c r="A8" s="4">
        <v>44248</v>
      </c>
      <c r="B8" s="4" t="s">
        <v>115</v>
      </c>
      <c r="C8" s="2">
        <v>8566.726154</v>
      </c>
      <c r="D8" s="2">
        <v>8653.0536789971993</v>
      </c>
      <c r="E8" s="5">
        <f t="shared" si="0"/>
        <v>-86.327524997199362</v>
      </c>
      <c r="F8" s="6">
        <f t="shared" si="1"/>
        <v>1.0077073020116451E-2</v>
      </c>
    </row>
    <row r="9" spans="1:12" x14ac:dyDescent="0.25">
      <c r="A9" s="4">
        <v>44255</v>
      </c>
      <c r="B9" s="4" t="s">
        <v>115</v>
      </c>
      <c r="C9" s="2">
        <v>8075.5519260000001</v>
      </c>
      <c r="D9" s="2">
        <v>8994.3087412209297</v>
      </c>
      <c r="E9" s="5">
        <f t="shared" si="0"/>
        <v>-918.75681522092964</v>
      </c>
      <c r="F9" s="6">
        <f t="shared" si="1"/>
        <v>0.11377015758674099</v>
      </c>
    </row>
    <row r="10" spans="1:12" x14ac:dyDescent="0.25">
      <c r="A10" s="4">
        <v>44262</v>
      </c>
      <c r="B10" s="4" t="s">
        <v>115</v>
      </c>
      <c r="C10" s="2">
        <v>8402.2124690000001</v>
      </c>
      <c r="D10" s="2">
        <v>9005.7250748321403</v>
      </c>
      <c r="E10" s="5">
        <f t="shared" si="0"/>
        <v>-603.51260583214025</v>
      </c>
      <c r="F10" s="6">
        <f t="shared" si="1"/>
        <v>7.1827820119855654E-2</v>
      </c>
    </row>
    <row r="11" spans="1:12" x14ac:dyDescent="0.25">
      <c r="A11" s="4">
        <v>44269</v>
      </c>
      <c r="B11" s="4" t="s">
        <v>115</v>
      </c>
      <c r="C11" s="2">
        <v>8303.5852840000007</v>
      </c>
      <c r="D11" s="2">
        <v>8843.3451590465193</v>
      </c>
      <c r="E11" s="5">
        <f t="shared" si="0"/>
        <v>-539.75987504651857</v>
      </c>
      <c r="F11" s="6">
        <f t="shared" si="1"/>
        <v>6.5003231325457725E-2</v>
      </c>
    </row>
    <row r="12" spans="1:12" x14ac:dyDescent="0.25">
      <c r="A12" s="4">
        <v>44276</v>
      </c>
      <c r="B12" s="4" t="s">
        <v>115</v>
      </c>
      <c r="C12" s="2">
        <v>8248.5083470000009</v>
      </c>
      <c r="D12" s="2">
        <v>8963.8067416741906</v>
      </c>
      <c r="E12" s="5">
        <f t="shared" si="0"/>
        <v>-715.29839467418969</v>
      </c>
      <c r="F12" s="6">
        <f t="shared" si="1"/>
        <v>8.6718514982693229E-2</v>
      </c>
    </row>
    <row r="13" spans="1:12" x14ac:dyDescent="0.25">
      <c r="A13" s="4">
        <v>44283</v>
      </c>
      <c r="B13" s="4" t="s">
        <v>115</v>
      </c>
      <c r="C13" s="2">
        <v>8586.2488439999997</v>
      </c>
      <c r="D13" s="2">
        <v>9213.8911092737999</v>
      </c>
      <c r="E13" s="5">
        <f t="shared" si="0"/>
        <v>-627.64226527380015</v>
      </c>
      <c r="F13" s="6">
        <f t="shared" si="1"/>
        <v>7.3098541246261625E-2</v>
      </c>
    </row>
    <row r="14" spans="1:12" x14ac:dyDescent="0.25">
      <c r="A14" s="4">
        <v>44290</v>
      </c>
      <c r="B14" s="4" t="s">
        <v>115</v>
      </c>
      <c r="C14" s="2">
        <v>8857.7659089999997</v>
      </c>
      <c r="D14" s="2">
        <v>8627.7372572204804</v>
      </c>
      <c r="E14" s="5">
        <f t="shared" si="0"/>
        <v>230.02865177951935</v>
      </c>
      <c r="F14" s="6">
        <f t="shared" si="1"/>
        <v>2.5969150025267319E-2</v>
      </c>
    </row>
    <row r="15" spans="1:12" x14ac:dyDescent="0.25">
      <c r="A15" s="4">
        <v>44297</v>
      </c>
      <c r="B15" s="4" t="s">
        <v>115</v>
      </c>
      <c r="C15" s="2">
        <v>9163.3682869999993</v>
      </c>
      <c r="D15" s="2">
        <v>9053.7422950305408</v>
      </c>
      <c r="E15" s="5">
        <f t="shared" si="0"/>
        <v>109.62599196945848</v>
      </c>
      <c r="F15" s="6">
        <f t="shared" si="1"/>
        <v>1.1963503870621903E-2</v>
      </c>
    </row>
    <row r="16" spans="1:12" x14ac:dyDescent="0.25">
      <c r="A16" s="4">
        <v>44304</v>
      </c>
      <c r="B16" s="4" t="s">
        <v>115</v>
      </c>
      <c r="C16" s="2">
        <v>9136.1159270000007</v>
      </c>
      <c r="D16" s="2">
        <v>9256.2623757765905</v>
      </c>
      <c r="E16" s="5">
        <f t="shared" si="0"/>
        <v>-120.14644877658975</v>
      </c>
      <c r="F16" s="6">
        <f t="shared" si="1"/>
        <v>1.315071412584865E-2</v>
      </c>
    </row>
    <row r="17" spans="1:6" x14ac:dyDescent="0.25">
      <c r="A17" s="4">
        <v>44311</v>
      </c>
      <c r="B17" s="4" t="s">
        <v>115</v>
      </c>
      <c r="C17" s="2">
        <v>9235.5975450000005</v>
      </c>
      <c r="D17" s="2">
        <v>8765.62016241739</v>
      </c>
      <c r="E17" s="5">
        <f t="shared" si="0"/>
        <v>469.97738258261052</v>
      </c>
      <c r="F17" s="6">
        <f t="shared" si="1"/>
        <v>5.088759880372315E-2</v>
      </c>
    </row>
    <row r="18" spans="1:6" x14ac:dyDescent="0.25">
      <c r="A18" s="4">
        <v>44318</v>
      </c>
      <c r="B18" s="4" t="s">
        <v>115</v>
      </c>
      <c r="C18" s="2">
        <v>9837.1978190000009</v>
      </c>
      <c r="D18" s="2">
        <v>9050.4799104201302</v>
      </c>
      <c r="E18" s="5">
        <f t="shared" si="0"/>
        <v>786.71790857987071</v>
      </c>
      <c r="F18" s="6">
        <f t="shared" si="1"/>
        <v>7.9973781462477939E-2</v>
      </c>
    </row>
    <row r="19" spans="1:6" x14ac:dyDescent="0.25">
      <c r="A19" s="4">
        <v>44325</v>
      </c>
      <c r="B19" s="4" t="s">
        <v>115</v>
      </c>
      <c r="C19" s="2">
        <v>9551.6768080000002</v>
      </c>
      <c r="D19" s="2">
        <v>8579.2809923352506</v>
      </c>
      <c r="E19" s="5">
        <f t="shared" si="0"/>
        <v>972.39581566474953</v>
      </c>
      <c r="F19" s="6">
        <f t="shared" si="1"/>
        <v>0.10180367648644896</v>
      </c>
    </row>
    <row r="20" spans="1:6" x14ac:dyDescent="0.25">
      <c r="A20" s="4">
        <v>44332</v>
      </c>
      <c r="B20" s="4" t="s">
        <v>115</v>
      </c>
      <c r="C20" s="2">
        <v>9116.6974160000009</v>
      </c>
      <c r="D20" s="2">
        <v>8700.3753884183607</v>
      </c>
      <c r="E20" s="5">
        <f t="shared" si="0"/>
        <v>416.32202758164021</v>
      </c>
      <c r="F20" s="6">
        <f t="shared" si="1"/>
        <v>4.5665881907080305E-2</v>
      </c>
    </row>
    <row r="21" spans="1:6" x14ac:dyDescent="0.25">
      <c r="A21" s="4">
        <v>44339</v>
      </c>
      <c r="B21" s="4" t="s">
        <v>115</v>
      </c>
      <c r="C21" s="2">
        <v>8626.1528920000001</v>
      </c>
      <c r="D21" s="2">
        <v>8341.1195319079998</v>
      </c>
      <c r="E21" s="5">
        <f t="shared" si="0"/>
        <v>285.03336009200029</v>
      </c>
      <c r="F21" s="6">
        <f t="shared" si="1"/>
        <v>3.3042929294279461E-2</v>
      </c>
    </row>
    <row r="22" spans="1:6" x14ac:dyDescent="0.25">
      <c r="A22" s="4">
        <v>44346</v>
      </c>
      <c r="B22" s="4" t="s">
        <v>115</v>
      </c>
      <c r="C22" s="2">
        <v>8629.6367160000009</v>
      </c>
      <c r="D22" s="2">
        <v>8246.3514745407101</v>
      </c>
      <c r="E22" s="5">
        <f t="shared" si="0"/>
        <v>383.28524145929077</v>
      </c>
      <c r="F22" s="6">
        <f t="shared" si="1"/>
        <v>4.441499150811886E-2</v>
      </c>
    </row>
    <row r="23" spans="1:6" x14ac:dyDescent="0.25">
      <c r="A23" s="4">
        <v>44353</v>
      </c>
      <c r="B23" s="4" t="s">
        <v>115</v>
      </c>
      <c r="C23" s="2">
        <v>8310.3743169999998</v>
      </c>
      <c r="D23" s="2">
        <v>8651.0071523215993</v>
      </c>
      <c r="E23" s="5">
        <f t="shared" si="0"/>
        <v>-340.63283532159949</v>
      </c>
      <c r="F23" s="6">
        <f t="shared" si="1"/>
        <v>4.0988867929184457E-2</v>
      </c>
    </row>
    <row r="24" spans="1:6" x14ac:dyDescent="0.25">
      <c r="A24" s="4">
        <v>44360</v>
      </c>
      <c r="B24" s="4" t="s">
        <v>115</v>
      </c>
      <c r="C24" s="2">
        <v>8995.0957550000003</v>
      </c>
      <c r="D24" s="2">
        <v>8989.7204831308409</v>
      </c>
      <c r="E24" s="5">
        <f t="shared" si="0"/>
        <v>5.3752718691594055</v>
      </c>
      <c r="F24" s="6">
        <f t="shared" si="1"/>
        <v>5.9757805981904249E-4</v>
      </c>
    </row>
    <row r="25" spans="1:6" x14ac:dyDescent="0.25">
      <c r="A25" s="4">
        <v>44367</v>
      </c>
      <c r="B25" s="4" t="s">
        <v>115</v>
      </c>
      <c r="C25" s="2">
        <v>9891.2145760000003</v>
      </c>
      <c r="D25" s="2">
        <v>9686.0518736994309</v>
      </c>
      <c r="E25" s="5">
        <f t="shared" si="0"/>
        <v>205.16270230056944</v>
      </c>
      <c r="F25" s="6">
        <f t="shared" si="1"/>
        <v>2.0741911999197279E-2</v>
      </c>
    </row>
    <row r="26" spans="1:6" x14ac:dyDescent="0.25">
      <c r="A26" s="4">
        <v>44374</v>
      </c>
      <c r="B26" s="4" t="s">
        <v>115</v>
      </c>
      <c r="C26" s="2">
        <v>9886.4300879999992</v>
      </c>
      <c r="D26" s="2">
        <v>9762.3459861097799</v>
      </c>
      <c r="E26" s="5">
        <f t="shared" si="0"/>
        <v>124.08410189021924</v>
      </c>
      <c r="F26" s="6">
        <f t="shared" si="1"/>
        <v>1.2550951231712109E-2</v>
      </c>
    </row>
    <row r="27" spans="1:6" x14ac:dyDescent="0.25">
      <c r="A27" s="4">
        <v>44381</v>
      </c>
      <c r="B27" s="4" t="s">
        <v>115</v>
      </c>
      <c r="C27" s="2">
        <v>9574.8222040000001</v>
      </c>
      <c r="D27" s="2">
        <v>9067.8298323111903</v>
      </c>
      <c r="E27" s="5">
        <f t="shared" si="0"/>
        <v>506.99237168880973</v>
      </c>
      <c r="F27" s="6">
        <f t="shared" si="1"/>
        <v>5.2950578181703199E-2</v>
      </c>
    </row>
    <row r="28" spans="1:6" x14ac:dyDescent="0.25">
      <c r="A28" s="4">
        <v>44388</v>
      </c>
      <c r="B28" s="4" t="s">
        <v>115</v>
      </c>
      <c r="C28" s="2">
        <v>8435.3229319999991</v>
      </c>
      <c r="D28" s="2">
        <v>8366.6646123483897</v>
      </c>
      <c r="E28" s="5">
        <f t="shared" si="0"/>
        <v>68.658319651609418</v>
      </c>
      <c r="F28" s="6">
        <f t="shared" si="1"/>
        <v>8.139382475939266E-3</v>
      </c>
    </row>
    <row r="29" spans="1:6" x14ac:dyDescent="0.25">
      <c r="A29" s="4">
        <v>44395</v>
      </c>
      <c r="B29" s="4" t="s">
        <v>115</v>
      </c>
      <c r="C29" s="2">
        <v>8112.5868069999997</v>
      </c>
      <c r="D29" s="2">
        <v>8788.5209096655908</v>
      </c>
      <c r="E29" s="5">
        <f t="shared" si="0"/>
        <v>-675.93410266559113</v>
      </c>
      <c r="F29" s="6">
        <f t="shared" si="1"/>
        <v>8.3319182739882286E-2</v>
      </c>
    </row>
    <row r="30" spans="1:6" x14ac:dyDescent="0.25">
      <c r="A30" s="4">
        <v>44402</v>
      </c>
      <c r="B30" s="4" t="s">
        <v>115</v>
      </c>
      <c r="C30" s="2">
        <v>8405.4005099999995</v>
      </c>
      <c r="D30" s="2">
        <v>8907.4499179873292</v>
      </c>
      <c r="E30" s="5">
        <f t="shared" si="0"/>
        <v>-502.04940798732969</v>
      </c>
      <c r="F30" s="6">
        <f t="shared" si="1"/>
        <v>5.972938557657495E-2</v>
      </c>
    </row>
    <row r="31" spans="1:6" x14ac:dyDescent="0.25">
      <c r="A31" s="4">
        <v>44409</v>
      </c>
      <c r="B31" s="4" t="s">
        <v>115</v>
      </c>
      <c r="C31" s="2">
        <v>8461.8455119999999</v>
      </c>
      <c r="D31" s="2">
        <v>8772.1882805586902</v>
      </c>
      <c r="E31" s="5">
        <f t="shared" si="0"/>
        <v>-310.3427685586903</v>
      </c>
      <c r="F31" s="6">
        <f t="shared" si="1"/>
        <v>3.6675541773787269E-2</v>
      </c>
    </row>
    <row r="32" spans="1:6" x14ac:dyDescent="0.25">
      <c r="A32" s="4">
        <v>44416</v>
      </c>
      <c r="B32" s="4" t="s">
        <v>115</v>
      </c>
      <c r="C32" s="2">
        <v>8403.5755200000003</v>
      </c>
      <c r="D32" s="2">
        <v>8536.2753251703507</v>
      </c>
      <c r="E32" s="5">
        <f t="shared" si="0"/>
        <v>-132.69980517035037</v>
      </c>
      <c r="F32" s="6">
        <f t="shared" si="1"/>
        <v>1.5790874355151908E-2</v>
      </c>
    </row>
    <row r="33" spans="1:6" x14ac:dyDescent="0.25">
      <c r="A33" s="4">
        <v>44423</v>
      </c>
      <c r="B33" s="4" t="s">
        <v>115</v>
      </c>
      <c r="C33" s="2">
        <v>8249.143059</v>
      </c>
      <c r="D33" s="2">
        <v>8520.4760410811305</v>
      </c>
      <c r="E33" s="5">
        <f t="shared" si="0"/>
        <v>-271.33298208113047</v>
      </c>
      <c r="F33" s="6">
        <f t="shared" si="1"/>
        <v>3.2892262886033974E-2</v>
      </c>
    </row>
    <row r="34" spans="1:6" x14ac:dyDescent="0.25">
      <c r="A34" s="4">
        <v>44430</v>
      </c>
      <c r="B34" s="4" t="s">
        <v>115</v>
      </c>
      <c r="C34" s="2">
        <v>8242.761434</v>
      </c>
      <c r="D34" s="2">
        <v>8909.8049962536206</v>
      </c>
      <c r="E34" s="5">
        <f t="shared" si="0"/>
        <v>-667.04356225362062</v>
      </c>
      <c r="F34" s="6">
        <f t="shared" si="1"/>
        <v>8.0924768670627603E-2</v>
      </c>
    </row>
    <row r="35" spans="1:6" x14ac:dyDescent="0.25">
      <c r="A35" s="4">
        <v>44437</v>
      </c>
      <c r="B35" s="4" t="s">
        <v>115</v>
      </c>
      <c r="C35" s="2">
        <v>8476.3393520000009</v>
      </c>
      <c r="D35" s="2">
        <v>9139.1008816346202</v>
      </c>
      <c r="E35" s="5">
        <f t="shared" si="0"/>
        <v>-662.76152963461936</v>
      </c>
      <c r="F35" s="6">
        <f t="shared" si="1"/>
        <v>7.8189593657342196E-2</v>
      </c>
    </row>
    <row r="36" spans="1:6" x14ac:dyDescent="0.25">
      <c r="A36" s="4">
        <v>44444</v>
      </c>
      <c r="B36" s="4" t="s">
        <v>115</v>
      </c>
      <c r="C36" s="2">
        <v>8729.2779329999994</v>
      </c>
      <c r="D36" s="2">
        <v>8998.25353919792</v>
      </c>
      <c r="E36" s="5">
        <f t="shared" si="0"/>
        <v>-268.97560619792057</v>
      </c>
      <c r="F36" s="6">
        <f t="shared" si="1"/>
        <v>3.0813041841764508E-2</v>
      </c>
    </row>
    <row r="37" spans="1:6" x14ac:dyDescent="0.25">
      <c r="A37" s="4">
        <v>44451</v>
      </c>
      <c r="B37" s="4" t="s">
        <v>115</v>
      </c>
      <c r="C37" s="2">
        <v>7993.2550279999996</v>
      </c>
      <c r="D37" s="2">
        <v>8349.4392172966709</v>
      </c>
      <c r="E37" s="5">
        <f t="shared" si="0"/>
        <v>-356.18418929667132</v>
      </c>
      <c r="F37" s="6">
        <f t="shared" si="1"/>
        <v>4.4560593656648599E-2</v>
      </c>
    </row>
    <row r="38" spans="1:6" x14ac:dyDescent="0.25">
      <c r="A38" s="4">
        <v>44458</v>
      </c>
      <c r="B38" s="4" t="s">
        <v>115</v>
      </c>
      <c r="C38" s="2">
        <v>8341.6101679999992</v>
      </c>
      <c r="D38" s="2">
        <v>8831.4764509382094</v>
      </c>
      <c r="E38" s="5">
        <f t="shared" si="0"/>
        <v>-489.86628293821013</v>
      </c>
      <c r="F38" s="6">
        <f t="shared" si="1"/>
        <v>5.8725626476460173E-2</v>
      </c>
    </row>
    <row r="39" spans="1:6" x14ac:dyDescent="0.25">
      <c r="A39" s="4">
        <v>44465</v>
      </c>
      <c r="B39" s="4" t="s">
        <v>115</v>
      </c>
      <c r="C39" s="2">
        <v>9271.2109459999992</v>
      </c>
      <c r="D39" s="2">
        <v>9326.5529589531307</v>
      </c>
      <c r="E39" s="5">
        <f t="shared" si="0"/>
        <v>-55.342012953131416</v>
      </c>
      <c r="F39" s="6">
        <f t="shared" si="1"/>
        <v>5.9692324201735857E-3</v>
      </c>
    </row>
    <row r="40" spans="1:6" x14ac:dyDescent="0.25">
      <c r="A40" s="4">
        <v>44472</v>
      </c>
      <c r="B40" s="4" t="s">
        <v>115</v>
      </c>
      <c r="C40" s="2">
        <v>9728.6993739999998</v>
      </c>
      <c r="D40" s="2">
        <v>9721.9726359012093</v>
      </c>
      <c r="E40" s="5">
        <f t="shared" si="0"/>
        <v>6.7267380987905199</v>
      </c>
      <c r="F40" s="6">
        <f t="shared" si="1"/>
        <v>6.9143241457000535E-4</v>
      </c>
    </row>
    <row r="41" spans="1:6" x14ac:dyDescent="0.25">
      <c r="A41" s="4">
        <v>44479</v>
      </c>
      <c r="B41" s="4" t="s">
        <v>115</v>
      </c>
      <c r="C41" s="2">
        <v>10679.445368000001</v>
      </c>
      <c r="D41" s="2">
        <v>10086.713316490701</v>
      </c>
      <c r="E41" s="5">
        <f t="shared" si="0"/>
        <v>592.73205150929971</v>
      </c>
      <c r="F41" s="6">
        <f t="shared" si="1"/>
        <v>5.5502138087186445E-2</v>
      </c>
    </row>
    <row r="42" spans="1:6" x14ac:dyDescent="0.25">
      <c r="A42" s="4">
        <v>44486</v>
      </c>
      <c r="B42" s="4" t="s">
        <v>115</v>
      </c>
      <c r="C42" s="2">
        <v>10541.407136</v>
      </c>
      <c r="D42" s="2">
        <v>9708.4742886842905</v>
      </c>
      <c r="E42" s="5">
        <f t="shared" si="0"/>
        <v>832.9328473157093</v>
      </c>
      <c r="F42" s="6">
        <f t="shared" si="1"/>
        <v>7.9015337949632655E-2</v>
      </c>
    </row>
    <row r="43" spans="1:6" x14ac:dyDescent="0.25">
      <c r="A43" s="4">
        <v>44493</v>
      </c>
      <c r="B43" s="4" t="s">
        <v>115</v>
      </c>
      <c r="C43" s="2">
        <v>10014.439141999999</v>
      </c>
      <c r="D43" s="2">
        <v>9492.7696726542508</v>
      </c>
      <c r="E43" s="5">
        <f t="shared" si="0"/>
        <v>521.66946934574844</v>
      </c>
      <c r="F43" s="6">
        <f t="shared" si="1"/>
        <v>5.2091730944561418E-2</v>
      </c>
    </row>
    <row r="44" spans="1:6" x14ac:dyDescent="0.25">
      <c r="A44" s="4">
        <v>44500</v>
      </c>
      <c r="B44" s="4" t="s">
        <v>115</v>
      </c>
      <c r="C44" s="2">
        <v>9808.5922289999999</v>
      </c>
      <c r="D44" s="2">
        <v>8838.1398664664994</v>
      </c>
      <c r="E44" s="5">
        <f t="shared" si="0"/>
        <v>970.45236253350049</v>
      </c>
      <c r="F44" s="6">
        <f t="shared" si="1"/>
        <v>9.8939005708104502E-2</v>
      </c>
    </row>
    <row r="45" spans="1:6" x14ac:dyDescent="0.25">
      <c r="A45" s="4">
        <v>44507</v>
      </c>
      <c r="B45" s="4" t="s">
        <v>115</v>
      </c>
      <c r="C45" s="2">
        <v>9915.5088830000004</v>
      </c>
      <c r="D45" s="2">
        <v>9537.4762866158107</v>
      </c>
      <c r="E45" s="5">
        <f t="shared" si="0"/>
        <v>378.03259638418967</v>
      </c>
      <c r="F45" s="6">
        <f t="shared" si="1"/>
        <v>3.8125385277231832E-2</v>
      </c>
    </row>
    <row r="46" spans="1:6" x14ac:dyDescent="0.25">
      <c r="A46" s="4">
        <v>44514</v>
      </c>
      <c r="B46" s="4" t="s">
        <v>115</v>
      </c>
      <c r="C46" s="2">
        <v>9672.4104709999992</v>
      </c>
      <c r="D46" s="2">
        <v>8679.7240880038607</v>
      </c>
      <c r="E46" s="5">
        <f t="shared" si="0"/>
        <v>992.68638299613849</v>
      </c>
      <c r="F46" s="6">
        <f t="shared" si="1"/>
        <v>0.10263071299263293</v>
      </c>
    </row>
    <row r="47" spans="1:6" x14ac:dyDescent="0.25">
      <c r="A47" s="4">
        <v>44521</v>
      </c>
      <c r="B47" s="4" t="s">
        <v>115</v>
      </c>
      <c r="C47" s="2">
        <v>9186.3717099999994</v>
      </c>
      <c r="D47" s="2">
        <v>8198.5474177914202</v>
      </c>
      <c r="E47" s="5">
        <f t="shared" si="0"/>
        <v>987.82429220857921</v>
      </c>
      <c r="F47" s="6">
        <f t="shared" si="1"/>
        <v>0.10753149593688488</v>
      </c>
    </row>
    <row r="48" spans="1:6" x14ac:dyDescent="0.25">
      <c r="A48" s="4">
        <v>44528</v>
      </c>
      <c r="B48" s="4" t="s">
        <v>115</v>
      </c>
      <c r="C48" s="2">
        <v>9314.5364069999996</v>
      </c>
      <c r="D48" s="2">
        <v>8615.9241782551799</v>
      </c>
      <c r="E48" s="5">
        <f t="shared" si="0"/>
        <v>698.61222874481973</v>
      </c>
      <c r="F48" s="6">
        <f t="shared" si="1"/>
        <v>7.5002361708501483E-2</v>
      </c>
    </row>
    <row r="49" spans="1:6" x14ac:dyDescent="0.25">
      <c r="A49" s="4">
        <v>44535</v>
      </c>
      <c r="B49" s="4" t="s">
        <v>115</v>
      </c>
      <c r="C49" s="2">
        <v>9562.4595570000001</v>
      </c>
      <c r="D49" s="2">
        <v>9015.9375641264305</v>
      </c>
      <c r="E49" s="5">
        <f t="shared" si="0"/>
        <v>546.52199287356962</v>
      </c>
      <c r="F49" s="6">
        <f t="shared" si="1"/>
        <v>5.7152868424264293E-2</v>
      </c>
    </row>
    <row r="50" spans="1:6" x14ac:dyDescent="0.25">
      <c r="A50" s="4">
        <v>44542</v>
      </c>
      <c r="B50" s="4" t="s">
        <v>115</v>
      </c>
      <c r="C50" s="2">
        <v>8223.93887</v>
      </c>
      <c r="D50" s="2">
        <v>8418.2715804676009</v>
      </c>
      <c r="E50" s="5">
        <f t="shared" si="0"/>
        <v>-194.33271046760092</v>
      </c>
      <c r="F50" s="6">
        <f t="shared" si="1"/>
        <v>2.3630125848394214E-2</v>
      </c>
    </row>
    <row r="51" spans="1:6" x14ac:dyDescent="0.25">
      <c r="A51" s="4">
        <v>44549</v>
      </c>
      <c r="B51" s="4" t="s">
        <v>115</v>
      </c>
      <c r="C51" s="2">
        <v>8569.2153870000002</v>
      </c>
      <c r="D51" s="2">
        <v>9301.2270154234993</v>
      </c>
      <c r="E51" s="5">
        <f t="shared" si="0"/>
        <v>-732.01162842349913</v>
      </c>
      <c r="F51" s="6">
        <f t="shared" si="1"/>
        <v>8.5423413389048838E-2</v>
      </c>
    </row>
    <row r="52" spans="1:6" x14ac:dyDescent="0.25">
      <c r="A52" s="4">
        <v>44556</v>
      </c>
      <c r="B52" s="4" t="s">
        <v>115</v>
      </c>
      <c r="C52" s="2">
        <v>8648.7551980000007</v>
      </c>
      <c r="D52" s="2">
        <v>9278.1209675173795</v>
      </c>
      <c r="E52" s="5">
        <f t="shared" si="0"/>
        <v>-629.36576951737879</v>
      </c>
      <c r="F52" s="6">
        <f t="shared" si="1"/>
        <v>7.2769520596781115E-2</v>
      </c>
    </row>
    <row r="53" spans="1:6" x14ac:dyDescent="0.25">
      <c r="A53" s="4">
        <v>44563</v>
      </c>
      <c r="B53" s="4" t="s">
        <v>115</v>
      </c>
      <c r="C53" s="2">
        <v>5540.9454370000003</v>
      </c>
      <c r="D53" s="2">
        <v>5007.5446968822098</v>
      </c>
      <c r="E53" s="5">
        <f t="shared" si="0"/>
        <v>533.40074011779052</v>
      </c>
      <c r="F53" s="6">
        <f t="shared" si="1"/>
        <v>9.6265293744994249E-2</v>
      </c>
    </row>
    <row r="54" spans="1:6" x14ac:dyDescent="0.25">
      <c r="A54" s="4">
        <v>44570</v>
      </c>
      <c r="B54" s="4" t="s">
        <v>116</v>
      </c>
      <c r="C54" s="2">
        <v>9094.4348300000001</v>
      </c>
      <c r="D54" s="2">
        <v>10001.9062810347</v>
      </c>
      <c r="E54" s="5">
        <f t="shared" si="0"/>
        <v>-907.47145103470029</v>
      </c>
      <c r="F54" s="6">
        <f t="shared" si="1"/>
        <v>9.9783160580930813E-2</v>
      </c>
    </row>
    <row r="55" spans="1:6" x14ac:dyDescent="0.25">
      <c r="A55" s="4">
        <v>44577</v>
      </c>
      <c r="B55" s="4" t="s">
        <v>116</v>
      </c>
      <c r="C55" s="2">
        <v>9847.9891910000006</v>
      </c>
      <c r="D55" s="2">
        <v>10154.690731500699</v>
      </c>
      <c r="E55" s="5">
        <f t="shared" si="0"/>
        <v>-306.70154050069868</v>
      </c>
      <c r="F55" s="6">
        <f t="shared" si="1"/>
        <v>3.1143569976802045E-2</v>
      </c>
    </row>
    <row r="56" spans="1:6" x14ac:dyDescent="0.25">
      <c r="A56" s="4">
        <v>44584</v>
      </c>
      <c r="B56" s="4" t="s">
        <v>116</v>
      </c>
      <c r="C56" s="2">
        <v>10859.784981999999</v>
      </c>
      <c r="D56" s="2">
        <v>10849.247053700299</v>
      </c>
      <c r="E56" s="5">
        <f t="shared" si="0"/>
        <v>10.53792829970007</v>
      </c>
      <c r="F56" s="6">
        <f t="shared" si="1"/>
        <v>9.7036251796574202E-4</v>
      </c>
    </row>
    <row r="57" spans="1:6" x14ac:dyDescent="0.25">
      <c r="A57" s="4">
        <v>44591</v>
      </c>
      <c r="B57" s="4" t="s">
        <v>116</v>
      </c>
      <c r="C57" s="2">
        <v>9296.3477700000003</v>
      </c>
      <c r="D57" s="2">
        <v>9615.1661772187908</v>
      </c>
      <c r="E57" s="5">
        <f t="shared" si="0"/>
        <v>-318.81840721879053</v>
      </c>
      <c r="F57" s="6">
        <f t="shared" si="1"/>
        <v>3.4295017259104811E-2</v>
      </c>
    </row>
    <row r="58" spans="1:6" x14ac:dyDescent="0.25">
      <c r="A58" s="4">
        <v>44598</v>
      </c>
      <c r="B58" s="4" t="s">
        <v>116</v>
      </c>
      <c r="C58" s="2">
        <v>9680.063795</v>
      </c>
      <c r="D58" s="2">
        <v>10466.506285339499</v>
      </c>
      <c r="E58" s="5">
        <f t="shared" si="0"/>
        <v>-786.44249033949927</v>
      </c>
      <c r="F58" s="6">
        <f t="shared" si="1"/>
        <v>8.124352349265683E-2</v>
      </c>
    </row>
    <row r="59" spans="1:6" x14ac:dyDescent="0.25">
      <c r="A59" s="4">
        <v>44605</v>
      </c>
      <c r="B59" s="4" t="s">
        <v>116</v>
      </c>
      <c r="C59" s="2">
        <v>9622.9676089999994</v>
      </c>
      <c r="D59" s="2">
        <v>9831.7691020899201</v>
      </c>
      <c r="E59" s="5">
        <f t="shared" si="0"/>
        <v>-208.80149308992077</v>
      </c>
      <c r="F59" s="6">
        <f t="shared" si="1"/>
        <v>2.169824336669663E-2</v>
      </c>
    </row>
    <row r="60" spans="1:6" x14ac:dyDescent="0.25">
      <c r="A60" s="4">
        <v>44612</v>
      </c>
      <c r="B60" s="4" t="s">
        <v>116</v>
      </c>
      <c r="C60" s="2">
        <v>9458.9438219999993</v>
      </c>
      <c r="D60" s="2">
        <v>9893.6340763184398</v>
      </c>
      <c r="E60" s="5">
        <f t="shared" si="0"/>
        <v>-434.69025431844057</v>
      </c>
      <c r="F60" s="6">
        <f t="shared" si="1"/>
        <v>4.5955474786457673E-2</v>
      </c>
    </row>
    <row r="61" spans="1:6" x14ac:dyDescent="0.25">
      <c r="A61" s="4">
        <v>44619</v>
      </c>
      <c r="B61" s="4" t="s">
        <v>116</v>
      </c>
      <c r="C61" s="2">
        <v>10552.217228</v>
      </c>
      <c r="D61" s="2">
        <v>10353.491424162599</v>
      </c>
      <c r="E61" s="5">
        <f t="shared" si="0"/>
        <v>198.72580383740024</v>
      </c>
      <c r="F61" s="6">
        <f t="shared" si="1"/>
        <v>1.8832611151150976E-2</v>
      </c>
    </row>
    <row r="62" spans="1:6" x14ac:dyDescent="0.25">
      <c r="A62" s="4">
        <v>44626</v>
      </c>
      <c r="B62" s="4" t="s">
        <v>116</v>
      </c>
      <c r="C62" s="2">
        <v>10003.761347</v>
      </c>
      <c r="D62" s="2">
        <v>9552.2907001761105</v>
      </c>
      <c r="E62" s="5">
        <f t="shared" si="0"/>
        <v>451.47064682388918</v>
      </c>
      <c r="F62" s="6">
        <f t="shared" si="1"/>
        <v>4.5130089689642536E-2</v>
      </c>
    </row>
    <row r="63" spans="1:6" x14ac:dyDescent="0.25">
      <c r="A63" s="4">
        <v>44633</v>
      </c>
      <c r="B63" s="4" t="s">
        <v>116</v>
      </c>
      <c r="C63" s="2">
        <v>10297.294512</v>
      </c>
      <c r="D63" s="2">
        <v>9266.0073773735094</v>
      </c>
      <c r="E63" s="5">
        <f t="shared" si="0"/>
        <v>1031.287134626491</v>
      </c>
      <c r="F63" s="6">
        <f t="shared" si="1"/>
        <v>0.10015127113482826</v>
      </c>
    </row>
    <row r="64" spans="1:6" x14ac:dyDescent="0.25">
      <c r="A64" s="4">
        <v>44640</v>
      </c>
      <c r="B64" s="4" t="s">
        <v>116</v>
      </c>
      <c r="C64" s="2">
        <v>10874.989299999999</v>
      </c>
      <c r="D64" s="2">
        <v>10054.459328482801</v>
      </c>
      <c r="E64" s="5">
        <f t="shared" si="0"/>
        <v>820.52997151719865</v>
      </c>
      <c r="F64" s="6">
        <f t="shared" si="1"/>
        <v>7.5451106100600823E-2</v>
      </c>
    </row>
    <row r="65" spans="1:6" x14ac:dyDescent="0.25">
      <c r="A65" s="4">
        <v>44647</v>
      </c>
      <c r="B65" s="4" t="s">
        <v>116</v>
      </c>
      <c r="C65" s="2">
        <v>10896.973701000001</v>
      </c>
      <c r="D65" s="2">
        <v>10415.4859249575</v>
      </c>
      <c r="E65" s="5">
        <f t="shared" si="0"/>
        <v>481.48777604250063</v>
      </c>
      <c r="F65" s="6">
        <f t="shared" si="1"/>
        <v>4.4185458206466549E-2</v>
      </c>
    </row>
    <row r="66" spans="1:6" x14ac:dyDescent="0.25">
      <c r="A66" s="4">
        <v>44654</v>
      </c>
      <c r="B66" s="4" t="s">
        <v>116</v>
      </c>
      <c r="C66" s="2">
        <v>10384.478562</v>
      </c>
      <c r="D66" s="2">
        <v>9939.8302670461198</v>
      </c>
      <c r="E66" s="5">
        <f t="shared" si="0"/>
        <v>444.6482949538804</v>
      </c>
      <c r="F66" s="6">
        <f t="shared" si="1"/>
        <v>4.2818548114778261E-2</v>
      </c>
    </row>
    <row r="67" spans="1:6" x14ac:dyDescent="0.25">
      <c r="A67" s="4">
        <v>44661</v>
      </c>
      <c r="B67" s="4" t="s">
        <v>116</v>
      </c>
      <c r="C67" s="2">
        <v>9970.1329580000001</v>
      </c>
      <c r="D67" s="2">
        <v>9428.5965693494709</v>
      </c>
      <c r="E67" s="5">
        <f t="shared" ref="E67:E105" si="2">C67-D67</f>
        <v>541.53638865052926</v>
      </c>
      <c r="F67" s="6">
        <f t="shared" ref="F67:F105" si="3">ABS((C67-D67)/C67)</f>
        <v>5.4315864285039685E-2</v>
      </c>
    </row>
    <row r="68" spans="1:6" x14ac:dyDescent="0.25">
      <c r="A68" s="4">
        <v>44668</v>
      </c>
      <c r="B68" s="4" t="s">
        <v>116</v>
      </c>
      <c r="C68" s="2">
        <v>9998.7911260000001</v>
      </c>
      <c r="D68" s="2">
        <v>9556.95446176529</v>
      </c>
      <c r="E68" s="5">
        <f t="shared" si="2"/>
        <v>441.83666423471004</v>
      </c>
      <c r="F68" s="6">
        <f t="shared" si="3"/>
        <v>4.4189008317795118E-2</v>
      </c>
    </row>
    <row r="69" spans="1:6" x14ac:dyDescent="0.25">
      <c r="A69" s="4">
        <v>44675</v>
      </c>
      <c r="B69" s="4" t="s">
        <v>116</v>
      </c>
      <c r="C69" s="2">
        <v>9057.4508530000003</v>
      </c>
      <c r="D69" s="2">
        <v>9272.7247772816499</v>
      </c>
      <c r="E69" s="5">
        <f t="shared" si="2"/>
        <v>-215.27392428164967</v>
      </c>
      <c r="F69" s="6">
        <f t="shared" si="3"/>
        <v>2.3767606115173878E-2</v>
      </c>
    </row>
    <row r="70" spans="1:6" x14ac:dyDescent="0.25">
      <c r="A70" s="4">
        <v>44682</v>
      </c>
      <c r="B70" s="4" t="s">
        <v>116</v>
      </c>
      <c r="C70" s="2">
        <v>9561.3426130000007</v>
      </c>
      <c r="D70" s="2">
        <v>9541.6165232448293</v>
      </c>
      <c r="E70" s="5">
        <f t="shared" si="2"/>
        <v>19.726089755171415</v>
      </c>
      <c r="F70" s="6">
        <f t="shared" si="3"/>
        <v>2.063108765535815E-3</v>
      </c>
    </row>
    <row r="71" spans="1:6" x14ac:dyDescent="0.25">
      <c r="A71" s="4">
        <v>44689</v>
      </c>
      <c r="B71" s="4" t="s">
        <v>116</v>
      </c>
      <c r="C71" s="2">
        <v>9198.3990329999997</v>
      </c>
      <c r="D71" s="2">
        <v>9182.8285455855294</v>
      </c>
      <c r="E71" s="5">
        <f t="shared" si="2"/>
        <v>15.570487414470335</v>
      </c>
      <c r="F71" s="6">
        <f t="shared" si="3"/>
        <v>1.6927388514686038E-3</v>
      </c>
    </row>
    <row r="72" spans="1:6" x14ac:dyDescent="0.25">
      <c r="A72" s="4">
        <v>44696</v>
      </c>
      <c r="B72" s="4" t="s">
        <v>116</v>
      </c>
      <c r="C72" s="2">
        <v>9052.5910690000001</v>
      </c>
      <c r="D72" s="2">
        <v>9248.7356546355895</v>
      </c>
      <c r="E72" s="5">
        <f t="shared" si="2"/>
        <v>-196.14458563558946</v>
      </c>
      <c r="F72" s="6">
        <f t="shared" si="3"/>
        <v>2.1667231419220254E-2</v>
      </c>
    </row>
    <row r="73" spans="1:6" x14ac:dyDescent="0.25">
      <c r="A73" s="4">
        <v>44703</v>
      </c>
      <c r="B73" s="4" t="s">
        <v>116</v>
      </c>
      <c r="C73" s="2">
        <v>8747.640942</v>
      </c>
      <c r="D73" s="2">
        <v>9151.0845829219907</v>
      </c>
      <c r="E73" s="5">
        <f t="shared" si="2"/>
        <v>-403.44364092199066</v>
      </c>
      <c r="F73" s="6">
        <f t="shared" si="3"/>
        <v>4.6120279009731521E-2</v>
      </c>
    </row>
    <row r="74" spans="1:6" x14ac:dyDescent="0.25">
      <c r="A74" s="4">
        <v>44710</v>
      </c>
      <c r="B74" s="4" t="s">
        <v>116</v>
      </c>
      <c r="C74" s="2">
        <v>8681.4696650000005</v>
      </c>
      <c r="D74" s="2">
        <v>8918.5016752650408</v>
      </c>
      <c r="E74" s="5">
        <f t="shared" si="2"/>
        <v>-237.0320102650403</v>
      </c>
      <c r="F74" s="6">
        <f t="shared" si="3"/>
        <v>2.730321240661045E-2</v>
      </c>
    </row>
    <row r="75" spans="1:6" x14ac:dyDescent="0.25">
      <c r="A75" s="4">
        <v>44717</v>
      </c>
      <c r="B75" s="4" t="s">
        <v>116</v>
      </c>
      <c r="C75" s="2">
        <v>8632.0044870000002</v>
      </c>
      <c r="D75" s="2">
        <v>8783.6573580818695</v>
      </c>
      <c r="E75" s="5">
        <f t="shared" si="2"/>
        <v>-151.65287108186931</v>
      </c>
      <c r="F75" s="6">
        <f t="shared" si="3"/>
        <v>1.7568673801115611E-2</v>
      </c>
    </row>
    <row r="76" spans="1:6" x14ac:dyDescent="0.25">
      <c r="A76" s="4">
        <v>44724</v>
      </c>
      <c r="B76" s="4" t="s">
        <v>116</v>
      </c>
      <c r="C76" s="2">
        <v>8914.5639859999992</v>
      </c>
      <c r="D76" s="2">
        <v>9384.5743168528006</v>
      </c>
      <c r="E76" s="5">
        <f t="shared" si="2"/>
        <v>-470.01033085280142</v>
      </c>
      <c r="F76" s="6">
        <f t="shared" si="3"/>
        <v>5.2723872035798459E-2</v>
      </c>
    </row>
    <row r="77" spans="1:6" x14ac:dyDescent="0.25">
      <c r="A77" s="4">
        <v>44731</v>
      </c>
      <c r="B77" s="4" t="s">
        <v>116</v>
      </c>
      <c r="C77" s="2">
        <v>9659.5075020000004</v>
      </c>
      <c r="D77" s="2">
        <v>10220.968916272401</v>
      </c>
      <c r="E77" s="5">
        <f t="shared" si="2"/>
        <v>-561.46141427240036</v>
      </c>
      <c r="F77" s="6">
        <f t="shared" si="3"/>
        <v>5.8125263027763045E-2</v>
      </c>
    </row>
    <row r="78" spans="1:6" x14ac:dyDescent="0.25">
      <c r="A78" s="4">
        <v>44738</v>
      </c>
      <c r="B78" s="4" t="s">
        <v>116</v>
      </c>
      <c r="C78" s="2">
        <v>9289.6635330000008</v>
      </c>
      <c r="D78" s="2">
        <v>10206.9985642554</v>
      </c>
      <c r="E78" s="5">
        <f t="shared" si="2"/>
        <v>-917.33503125539937</v>
      </c>
      <c r="F78" s="6">
        <f t="shared" si="3"/>
        <v>9.8747928597921517E-2</v>
      </c>
    </row>
    <row r="79" spans="1:6" x14ac:dyDescent="0.25">
      <c r="A79" s="4">
        <v>44745</v>
      </c>
      <c r="B79" s="4" t="s">
        <v>116</v>
      </c>
      <c r="C79" s="2">
        <v>8863.8561389999995</v>
      </c>
      <c r="D79" s="2">
        <v>9217.0824967029203</v>
      </c>
      <c r="E79" s="5">
        <f t="shared" si="2"/>
        <v>-353.22635770292072</v>
      </c>
      <c r="F79" s="6">
        <f t="shared" si="3"/>
        <v>3.9850190725542502E-2</v>
      </c>
    </row>
    <row r="80" spans="1:6" x14ac:dyDescent="0.25">
      <c r="A80" s="4">
        <v>44752</v>
      </c>
      <c r="B80" s="4" t="s">
        <v>116</v>
      </c>
      <c r="C80" s="2">
        <v>8728.9671030000009</v>
      </c>
      <c r="D80" s="2">
        <v>8746.5413627664802</v>
      </c>
      <c r="E80" s="5">
        <f t="shared" si="2"/>
        <v>-17.574259766479372</v>
      </c>
      <c r="F80" s="6">
        <f t="shared" si="3"/>
        <v>2.0133263831913621E-3</v>
      </c>
    </row>
    <row r="81" spans="1:6" x14ac:dyDescent="0.25">
      <c r="A81" s="4">
        <v>44759</v>
      </c>
      <c r="B81" s="4" t="s">
        <v>116</v>
      </c>
      <c r="C81" s="2">
        <v>8667.9061099999999</v>
      </c>
      <c r="D81" s="2">
        <v>8343.3072756866404</v>
      </c>
      <c r="E81" s="5">
        <f t="shared" si="2"/>
        <v>324.59883431335948</v>
      </c>
      <c r="F81" s="6">
        <f t="shared" si="3"/>
        <v>3.7448356061318654E-2</v>
      </c>
    </row>
    <row r="82" spans="1:6" x14ac:dyDescent="0.25">
      <c r="A82" s="4">
        <v>44766</v>
      </c>
      <c r="B82" s="4" t="s">
        <v>116</v>
      </c>
      <c r="C82" s="2">
        <v>8014.2858020000003</v>
      </c>
      <c r="D82" s="2">
        <v>7857.7695199170203</v>
      </c>
      <c r="E82" s="5">
        <f t="shared" si="2"/>
        <v>156.51628208298007</v>
      </c>
      <c r="F82" s="6">
        <f t="shared" si="3"/>
        <v>1.9529660652221902E-2</v>
      </c>
    </row>
    <row r="83" spans="1:6" x14ac:dyDescent="0.25">
      <c r="A83" s="4">
        <v>44773</v>
      </c>
      <c r="B83" s="4" t="s">
        <v>116</v>
      </c>
      <c r="C83" s="2">
        <v>7506.1942170000002</v>
      </c>
      <c r="D83" s="2">
        <v>7782.8454686004497</v>
      </c>
      <c r="E83" s="5">
        <f t="shared" si="2"/>
        <v>-276.65125160044954</v>
      </c>
      <c r="F83" s="6">
        <f t="shared" si="3"/>
        <v>3.6856394013079337E-2</v>
      </c>
    </row>
    <row r="84" spans="1:6" x14ac:dyDescent="0.25">
      <c r="A84" s="4">
        <v>44780</v>
      </c>
      <c r="B84" s="4" t="s">
        <v>116</v>
      </c>
      <c r="C84" s="2">
        <v>7162.7279829999998</v>
      </c>
      <c r="D84" s="2">
        <v>7399.0776510518799</v>
      </c>
      <c r="E84" s="5">
        <f t="shared" si="2"/>
        <v>-236.34966805188014</v>
      </c>
      <c r="F84" s="6">
        <f t="shared" si="3"/>
        <v>3.2997158151591384E-2</v>
      </c>
    </row>
    <row r="85" spans="1:6" x14ac:dyDescent="0.25">
      <c r="A85" s="4">
        <v>44787</v>
      </c>
      <c r="B85" s="4" t="s">
        <v>116</v>
      </c>
      <c r="C85" s="2">
        <v>6894.4896200000003</v>
      </c>
      <c r="D85" s="2">
        <v>7487.8340226830596</v>
      </c>
      <c r="E85" s="5">
        <f t="shared" si="2"/>
        <v>-593.34440268305934</v>
      </c>
      <c r="F85" s="6">
        <f t="shared" si="3"/>
        <v>8.6060670968572631E-2</v>
      </c>
    </row>
    <row r="86" spans="1:6" x14ac:dyDescent="0.25">
      <c r="A86" s="4">
        <v>44794</v>
      </c>
      <c r="B86" s="4" t="s">
        <v>116</v>
      </c>
      <c r="C86" s="2">
        <v>6760.365272</v>
      </c>
      <c r="D86" s="2">
        <v>6840.4242274276803</v>
      </c>
      <c r="E86" s="5">
        <f t="shared" si="2"/>
        <v>-80.058955427680303</v>
      </c>
      <c r="F86" s="6">
        <f t="shared" si="3"/>
        <v>1.1842400847668324E-2</v>
      </c>
    </row>
    <row r="87" spans="1:6" x14ac:dyDescent="0.25">
      <c r="A87" s="4">
        <v>44801</v>
      </c>
      <c r="B87" s="4" t="s">
        <v>116</v>
      </c>
      <c r="C87" s="2">
        <v>6752.791776</v>
      </c>
      <c r="D87" s="2">
        <v>6913.5932891093898</v>
      </c>
      <c r="E87" s="5">
        <f t="shared" si="2"/>
        <v>-160.80151310938982</v>
      </c>
      <c r="F87" s="6">
        <f t="shared" si="3"/>
        <v>2.3812597580883828E-2</v>
      </c>
    </row>
    <row r="88" spans="1:6" x14ac:dyDescent="0.25">
      <c r="A88" s="4">
        <v>44808</v>
      </c>
      <c r="B88" s="4" t="s">
        <v>116</v>
      </c>
      <c r="C88" s="2">
        <v>6612.9058610000002</v>
      </c>
      <c r="D88" s="2">
        <v>7292.5731016546697</v>
      </c>
      <c r="E88" s="5">
        <f t="shared" si="2"/>
        <v>-679.66724065466951</v>
      </c>
      <c r="F88" s="6">
        <f t="shared" si="3"/>
        <v>0.10277890763016102</v>
      </c>
    </row>
    <row r="89" spans="1:6" x14ac:dyDescent="0.25">
      <c r="A89" s="4">
        <v>44815</v>
      </c>
      <c r="B89" s="4" t="s">
        <v>116</v>
      </c>
      <c r="C89" s="2">
        <v>6591.9362760000004</v>
      </c>
      <c r="D89" s="2">
        <v>6865.1444962241603</v>
      </c>
      <c r="E89" s="5">
        <f t="shared" si="2"/>
        <v>-273.20822022415996</v>
      </c>
      <c r="F89" s="6">
        <f t="shared" si="3"/>
        <v>4.1445822408638824E-2</v>
      </c>
    </row>
    <row r="90" spans="1:6" x14ac:dyDescent="0.25">
      <c r="A90" s="4">
        <v>44822</v>
      </c>
      <c r="B90" s="4" t="s">
        <v>116</v>
      </c>
      <c r="C90" s="2">
        <v>7460.7074499999999</v>
      </c>
      <c r="D90" s="2">
        <v>7332.4361870529301</v>
      </c>
      <c r="E90" s="5">
        <f t="shared" si="2"/>
        <v>128.27126294706977</v>
      </c>
      <c r="F90" s="6">
        <f t="shared" si="3"/>
        <v>1.71929088235553E-2</v>
      </c>
    </row>
    <row r="91" spans="1:6" x14ac:dyDescent="0.25">
      <c r="A91" s="4">
        <v>44829</v>
      </c>
      <c r="B91" s="4" t="s">
        <v>116</v>
      </c>
      <c r="C91" s="2">
        <v>8307.1408859999992</v>
      </c>
      <c r="D91" s="2">
        <v>8497.6937370219002</v>
      </c>
      <c r="E91" s="5">
        <f t="shared" si="2"/>
        <v>-190.55285102190101</v>
      </c>
      <c r="F91" s="6">
        <f t="shared" si="3"/>
        <v>2.2938439787754072E-2</v>
      </c>
    </row>
    <row r="92" spans="1:6" x14ac:dyDescent="0.25">
      <c r="A92" s="4">
        <v>44836</v>
      </c>
      <c r="B92" s="4" t="s">
        <v>116</v>
      </c>
      <c r="C92" s="2">
        <v>9225.1433479999996</v>
      </c>
      <c r="D92" s="2">
        <v>9040.0349916452105</v>
      </c>
      <c r="E92" s="5">
        <f t="shared" si="2"/>
        <v>185.10835635478907</v>
      </c>
      <c r="F92" s="6">
        <f t="shared" si="3"/>
        <v>2.0065634686849645E-2</v>
      </c>
    </row>
    <row r="93" spans="1:6" x14ac:dyDescent="0.25">
      <c r="A93" s="4">
        <v>44843</v>
      </c>
      <c r="B93" s="4" t="s">
        <v>116</v>
      </c>
      <c r="C93" s="2">
        <v>8794.2827450000004</v>
      </c>
      <c r="D93" s="2">
        <v>9146.3779726066696</v>
      </c>
      <c r="E93" s="5">
        <f t="shared" si="2"/>
        <v>-352.09522760666914</v>
      </c>
      <c r="F93" s="6">
        <f t="shared" si="3"/>
        <v>4.0036832771479097E-2</v>
      </c>
    </row>
    <row r="94" spans="1:6" x14ac:dyDescent="0.25">
      <c r="A94" s="4">
        <v>44850</v>
      </c>
      <c r="B94" s="4" t="s">
        <v>116</v>
      </c>
      <c r="C94" s="2">
        <v>8742.2680870000004</v>
      </c>
      <c r="D94" s="2">
        <v>8738.5220169333497</v>
      </c>
      <c r="E94" s="5">
        <f t="shared" si="2"/>
        <v>3.7460700666506455</v>
      </c>
      <c r="F94" s="6">
        <f t="shared" si="3"/>
        <v>4.2850093698466619E-4</v>
      </c>
    </row>
    <row r="95" spans="1:6" x14ac:dyDescent="0.25">
      <c r="A95" s="4">
        <v>44857</v>
      </c>
      <c r="B95" s="4" t="s">
        <v>116</v>
      </c>
      <c r="C95" s="2">
        <v>8349.7275800000007</v>
      </c>
      <c r="D95" s="2">
        <v>8427.9786375765707</v>
      </c>
      <c r="E95" s="5">
        <f t="shared" si="2"/>
        <v>-78.25105757657002</v>
      </c>
      <c r="F95" s="6">
        <f t="shared" si="3"/>
        <v>9.3716898936923171E-3</v>
      </c>
    </row>
    <row r="96" spans="1:6" x14ac:dyDescent="0.25">
      <c r="A96" s="4">
        <v>44864</v>
      </c>
      <c r="B96" s="4" t="s">
        <v>116</v>
      </c>
      <c r="C96" s="2">
        <v>8049.3448859999999</v>
      </c>
      <c r="D96" s="2">
        <v>8271.79458082561</v>
      </c>
      <c r="E96" s="5">
        <f t="shared" si="2"/>
        <v>-222.44969482561009</v>
      </c>
      <c r="F96" s="6">
        <f t="shared" si="3"/>
        <v>2.7635751477429003E-2</v>
      </c>
    </row>
    <row r="97" spans="1:6" x14ac:dyDescent="0.25">
      <c r="A97" s="4">
        <v>44871</v>
      </c>
      <c r="B97" s="4" t="s">
        <v>116</v>
      </c>
      <c r="C97" s="2">
        <v>8219.4283369999994</v>
      </c>
      <c r="D97" s="2">
        <v>8415.3668488638505</v>
      </c>
      <c r="E97" s="5">
        <f t="shared" si="2"/>
        <v>-195.93851186385109</v>
      </c>
      <c r="F97" s="6">
        <f t="shared" si="3"/>
        <v>2.3838459784584785E-2</v>
      </c>
    </row>
    <row r="98" spans="1:6" x14ac:dyDescent="0.25">
      <c r="A98" s="4">
        <v>44878</v>
      </c>
      <c r="B98" s="4" t="s">
        <v>116</v>
      </c>
      <c r="C98" s="2">
        <v>8135.2419520000003</v>
      </c>
      <c r="D98" s="2">
        <v>8055.7524335783801</v>
      </c>
      <c r="E98" s="5">
        <f t="shared" si="2"/>
        <v>79.489518421620232</v>
      </c>
      <c r="F98" s="6">
        <f t="shared" si="3"/>
        <v>9.7710085195533997E-3</v>
      </c>
    </row>
    <row r="99" spans="1:6" x14ac:dyDescent="0.25">
      <c r="A99" s="4">
        <v>44885</v>
      </c>
      <c r="B99" s="4" t="s">
        <v>116</v>
      </c>
      <c r="C99" s="2">
        <v>8244.7802900000006</v>
      </c>
      <c r="D99" s="2">
        <v>7860.7550157519099</v>
      </c>
      <c r="E99" s="5">
        <f t="shared" si="2"/>
        <v>384.02527424809068</v>
      </c>
      <c r="F99" s="6">
        <f t="shared" si="3"/>
        <v>4.6577987616464506E-2</v>
      </c>
    </row>
    <row r="100" spans="1:6" x14ac:dyDescent="0.25">
      <c r="A100" s="4">
        <v>44892</v>
      </c>
      <c r="B100" s="4" t="s">
        <v>116</v>
      </c>
      <c r="C100" s="2">
        <v>9068.0374709999996</v>
      </c>
      <c r="D100" s="2">
        <v>8336.9307367515994</v>
      </c>
      <c r="E100" s="5">
        <f t="shared" si="2"/>
        <v>731.10673424840024</v>
      </c>
      <c r="F100" s="6">
        <f t="shared" si="3"/>
        <v>8.0624582395751362E-2</v>
      </c>
    </row>
    <row r="101" spans="1:6" x14ac:dyDescent="0.25">
      <c r="A101" s="4">
        <v>44899</v>
      </c>
      <c r="B101" s="4" t="s">
        <v>116</v>
      </c>
      <c r="C101" s="2">
        <v>9441.6597750000001</v>
      </c>
      <c r="D101" s="2">
        <v>10346.6224551667</v>
      </c>
      <c r="E101" s="5">
        <f t="shared" si="2"/>
        <v>-904.96268016670001</v>
      </c>
      <c r="F101" s="6">
        <f t="shared" si="3"/>
        <v>9.584783838143543E-2</v>
      </c>
    </row>
    <row r="102" spans="1:6" x14ac:dyDescent="0.25">
      <c r="A102" s="4">
        <v>44906</v>
      </c>
      <c r="B102" s="4" t="s">
        <v>116</v>
      </c>
      <c r="C102" s="2">
        <v>10459.829221</v>
      </c>
      <c r="D102" s="2">
        <v>10616.5913620872</v>
      </c>
      <c r="E102" s="5">
        <f t="shared" si="2"/>
        <v>-156.76214108719978</v>
      </c>
      <c r="F102" s="6">
        <f t="shared" si="3"/>
        <v>1.4987065063401936E-2</v>
      </c>
    </row>
    <row r="103" spans="1:6" x14ac:dyDescent="0.25">
      <c r="A103" s="4">
        <v>44913</v>
      </c>
      <c r="B103" s="4" t="s">
        <v>116</v>
      </c>
      <c r="C103" s="2">
        <v>12032.764493000001</v>
      </c>
      <c r="D103" s="2">
        <v>11718.897149827801</v>
      </c>
      <c r="E103" s="5">
        <f t="shared" si="2"/>
        <v>313.86734317219998</v>
      </c>
      <c r="F103" s="6">
        <f t="shared" si="3"/>
        <v>2.6084391775039784E-2</v>
      </c>
    </row>
    <row r="104" spans="1:6" x14ac:dyDescent="0.25">
      <c r="A104" s="4">
        <v>44920</v>
      </c>
      <c r="B104" s="4" t="s">
        <v>116</v>
      </c>
      <c r="C104" s="2">
        <v>13012.121580999999</v>
      </c>
      <c r="D104" s="2">
        <v>12519.7066356756</v>
      </c>
      <c r="E104" s="5">
        <f t="shared" si="2"/>
        <v>492.41494532439901</v>
      </c>
      <c r="F104" s="6">
        <f t="shared" si="3"/>
        <v>3.7842786993583892E-2</v>
      </c>
    </row>
    <row r="105" spans="1:6" x14ac:dyDescent="0.25">
      <c r="A105" s="4">
        <v>44927</v>
      </c>
      <c r="B105" s="4" t="s">
        <v>116</v>
      </c>
      <c r="C105" s="2">
        <v>9279.2826949999999</v>
      </c>
      <c r="D105" s="2">
        <v>8244.3624357660792</v>
      </c>
      <c r="E105" s="5">
        <f t="shared" si="2"/>
        <v>1034.9202592339207</v>
      </c>
      <c r="F105" s="6">
        <f t="shared" si="3"/>
        <v>0.11153020047460907</v>
      </c>
    </row>
    <row r="106" spans="1:6" x14ac:dyDescent="0.25">
      <c r="C106" t="s">
        <v>92</v>
      </c>
      <c r="D106" t="s">
        <v>119</v>
      </c>
    </row>
    <row r="107" spans="1:6" x14ac:dyDescent="0.25">
      <c r="B107" s="37" t="s">
        <v>115</v>
      </c>
      <c r="C107" s="38">
        <f>SUM(C2:C53)</f>
        <v>468570.51338700007</v>
      </c>
      <c r="D107" s="38">
        <f>SUM(D2:D53)</f>
        <v>465974.76197513141</v>
      </c>
    </row>
    <row r="108" spans="1:6" x14ac:dyDescent="0.25">
      <c r="B108" s="37" t="s">
        <v>116</v>
      </c>
      <c r="C108" s="38">
        <f>SUM(C54:C105)</f>
        <v>471011.99137200002</v>
      </c>
      <c r="D108" s="38">
        <f>SUM(D54:D105)</f>
        <v>473607.74278386857</v>
      </c>
    </row>
  </sheetData>
  <mergeCells count="2">
    <mergeCell ref="H1:I1"/>
    <mergeCell ref="K1:L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5670-5C69-4CC0-9AB1-C818E4F9EDE9}">
  <dimension ref="A1:AU49"/>
  <sheetViews>
    <sheetView showGridLines="0" tabSelected="1"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Q20" sqref="Q20"/>
    </sheetView>
  </sheetViews>
  <sheetFormatPr defaultColWidth="8.7109375" defaultRowHeight="12" outlineLevelCol="1" x14ac:dyDescent="0.2"/>
  <cols>
    <col min="1" max="1" width="8.7109375" style="7"/>
    <col min="2" max="2" width="20.28515625" style="7" customWidth="1"/>
    <col min="3" max="4" width="13.7109375" style="7" customWidth="1" outlineLevel="1"/>
    <col min="5" max="5" width="0.42578125" style="7" customWidth="1"/>
    <col min="6" max="7" width="9.28515625" style="7" customWidth="1" outlineLevel="1"/>
    <col min="8" max="8" width="0.42578125" style="7" customWidth="1"/>
    <col min="9" max="9" width="17.42578125" style="52" customWidth="1" outlineLevel="1"/>
    <col min="10" max="10" width="0.42578125" style="7" customWidth="1"/>
    <col min="11" max="12" width="9.85546875" style="7" customWidth="1" outlineLevel="1"/>
    <col min="13" max="13" width="0.42578125" style="7" customWidth="1"/>
    <col min="14" max="15" width="10.7109375" style="7" customWidth="1" outlineLevel="1"/>
    <col min="16" max="16" width="9.7109375" style="7" customWidth="1" outlineLevel="1"/>
    <col min="17" max="17" width="6.5703125" style="7" bestFit="1" customWidth="1" outlineLevel="1"/>
    <col min="18" max="18" width="5" style="7" customWidth="1" outlineLevel="1"/>
    <col min="19" max="19" width="0.42578125" style="7" customWidth="1"/>
    <col min="20" max="20" width="11.7109375" style="7" customWidth="1" outlineLevel="1"/>
    <col min="21" max="21" width="10.140625" style="7" customWidth="1" outlineLevel="1"/>
    <col min="22" max="22" width="0.42578125" style="7" customWidth="1"/>
    <col min="23" max="24" width="8.85546875" style="7" customWidth="1" outlineLevel="1"/>
    <col min="25" max="25" width="0.42578125" style="7" customWidth="1"/>
    <col min="26" max="27" width="10.85546875" style="7" customWidth="1" outlineLevel="1"/>
    <col min="28" max="28" width="0.42578125" style="7" customWidth="1"/>
    <col min="29" max="29" width="8.7109375" style="7" customWidth="1"/>
    <col min="30" max="32" width="4" style="7" bestFit="1" customWidth="1"/>
    <col min="33" max="35" width="9.85546875" style="7" bestFit="1" customWidth="1"/>
    <col min="36" max="36" width="8.7109375" style="7"/>
    <col min="37" max="37" width="7.85546875" style="7" bestFit="1" customWidth="1"/>
    <col min="38" max="38" width="12.28515625" style="7" bestFit="1" customWidth="1"/>
    <col min="39" max="45" width="8.7109375" style="7"/>
    <col min="46" max="47" width="6.85546875" style="7" bestFit="1" customWidth="1"/>
    <col min="48" max="16384" width="8.7109375" style="7"/>
  </cols>
  <sheetData>
    <row r="1" spans="1:47" ht="12.75" x14ac:dyDescent="0.2">
      <c r="B1" s="11"/>
      <c r="C1" s="44"/>
      <c r="N1" s="108" t="s">
        <v>73</v>
      </c>
      <c r="O1" s="108"/>
      <c r="P1" s="108"/>
      <c r="Q1" s="108"/>
      <c r="T1" s="100" t="s">
        <v>74</v>
      </c>
      <c r="U1" s="100"/>
      <c r="W1" s="93"/>
      <c r="X1" s="93"/>
      <c r="Z1" s="100" t="s">
        <v>75</v>
      </c>
      <c r="AA1" s="100"/>
      <c r="AB1" s="46"/>
    </row>
    <row r="2" spans="1:47" x14ac:dyDescent="0.2">
      <c r="B2" s="11"/>
      <c r="N2" s="8">
        <v>1.4067129090891002</v>
      </c>
      <c r="O2" s="8">
        <v>1.4934693020255387</v>
      </c>
      <c r="P2" s="8">
        <v>1.4067129090891002</v>
      </c>
      <c r="Q2" s="8">
        <v>1.4934693020255387</v>
      </c>
      <c r="T2" s="9">
        <v>121.49632761619576</v>
      </c>
      <c r="U2" s="9">
        <v>142.38195045464533</v>
      </c>
      <c r="W2" s="93"/>
      <c r="X2" s="93"/>
      <c r="Z2" s="10">
        <v>0.48915046297558074</v>
      </c>
      <c r="AA2" s="10">
        <v>0.46050533203778166</v>
      </c>
      <c r="AB2" s="47"/>
    </row>
    <row r="3" spans="1:47" ht="15" customHeight="1" x14ac:dyDescent="0.2">
      <c r="A3" s="104" t="s">
        <v>82</v>
      </c>
      <c r="B3" s="102" t="s">
        <v>81</v>
      </c>
      <c r="C3" s="101" t="s">
        <v>76</v>
      </c>
      <c r="D3" s="107"/>
      <c r="E3" s="91"/>
      <c r="F3" s="107" t="s">
        <v>117</v>
      </c>
      <c r="G3" s="107"/>
      <c r="H3" s="91"/>
      <c r="I3" s="90" t="s">
        <v>77</v>
      </c>
      <c r="J3" s="92"/>
      <c r="K3" s="107" t="s">
        <v>121</v>
      </c>
      <c r="L3" s="107"/>
      <c r="M3" s="92"/>
      <c r="N3" s="101" t="s">
        <v>122</v>
      </c>
      <c r="O3" s="101"/>
      <c r="P3" s="101" t="s">
        <v>78</v>
      </c>
      <c r="Q3" s="101"/>
      <c r="R3" s="107"/>
      <c r="S3" s="92"/>
      <c r="T3" s="101" t="s">
        <v>79</v>
      </c>
      <c r="U3" s="101"/>
      <c r="V3" s="92"/>
      <c r="W3" s="107" t="s">
        <v>80</v>
      </c>
      <c r="X3" s="107"/>
      <c r="Y3" s="92"/>
      <c r="Z3" s="101" t="s">
        <v>123</v>
      </c>
      <c r="AA3" s="101"/>
      <c r="AB3" s="43"/>
      <c r="AE3" s="109"/>
      <c r="AF3" s="109"/>
      <c r="AG3" s="109"/>
      <c r="AH3" s="109"/>
      <c r="AI3" s="109"/>
      <c r="AK3" s="109"/>
      <c r="AL3" s="109"/>
    </row>
    <row r="4" spans="1:47" x14ac:dyDescent="0.2">
      <c r="A4" s="105"/>
      <c r="B4" s="103"/>
      <c r="C4" s="70" t="s">
        <v>113</v>
      </c>
      <c r="D4" s="70" t="s">
        <v>114</v>
      </c>
      <c r="E4" s="71"/>
      <c r="F4" s="70" t="s">
        <v>113</v>
      </c>
      <c r="G4" s="70" t="s">
        <v>114</v>
      </c>
      <c r="H4" s="71"/>
      <c r="I4" s="72" t="s">
        <v>120</v>
      </c>
      <c r="J4" s="71"/>
      <c r="K4" s="70" t="s">
        <v>113</v>
      </c>
      <c r="L4" s="70" t="s">
        <v>114</v>
      </c>
      <c r="M4" s="71"/>
      <c r="N4" s="70" t="s">
        <v>113</v>
      </c>
      <c r="O4" s="70" t="s">
        <v>114</v>
      </c>
      <c r="P4" s="70" t="s">
        <v>113</v>
      </c>
      <c r="Q4" s="70" t="s">
        <v>114</v>
      </c>
      <c r="R4" s="70" t="s">
        <v>83</v>
      </c>
      <c r="S4" s="71"/>
      <c r="T4" s="70" t="s">
        <v>113</v>
      </c>
      <c r="U4" s="70" t="s">
        <v>114</v>
      </c>
      <c r="V4" s="71"/>
      <c r="W4" s="70" t="s">
        <v>113</v>
      </c>
      <c r="X4" s="70" t="s">
        <v>114</v>
      </c>
      <c r="Y4" s="71"/>
      <c r="Z4" s="70" t="s">
        <v>113</v>
      </c>
      <c r="AA4" s="70" t="s">
        <v>114</v>
      </c>
      <c r="AB4" s="71"/>
      <c r="AC4" s="55"/>
      <c r="AE4" s="44"/>
      <c r="AF4" s="44"/>
      <c r="AG4" s="44"/>
      <c r="AH4" s="44"/>
      <c r="AI4" s="44"/>
      <c r="AT4" s="7" t="s">
        <v>84</v>
      </c>
      <c r="AU4" s="7" t="s">
        <v>85</v>
      </c>
    </row>
    <row r="5" spans="1:47" x14ac:dyDescent="0.2">
      <c r="A5" s="106" t="s">
        <v>111</v>
      </c>
      <c r="B5" s="65" t="s">
        <v>143</v>
      </c>
      <c r="C5" s="73">
        <f>IFERROR(VLOOKUP(B5,'Decomps total'!$J$2:$L$26,2,FALSE),0)</f>
        <v>397.4596217600008</v>
      </c>
      <c r="D5" s="73">
        <f>IFERROR(VLOOKUP(B5,'Decomps total'!$J$2:$L$26,3,FALSE),0)</f>
        <v>1.5272855270093001E-13</v>
      </c>
      <c r="E5" s="71"/>
      <c r="F5" s="97">
        <f>IFERROR(C5/C$31,"-")</f>
        <v>8.4823865438526296E-4</v>
      </c>
      <c r="G5" s="97">
        <f>IFERROR(D5/D$31,"-")</f>
        <v>3.2425618773749373E-19</v>
      </c>
      <c r="H5" s="71"/>
      <c r="I5" s="74">
        <f>(D5-C5)/$C$31</f>
        <v>-8.4823865438526263E-4</v>
      </c>
      <c r="J5" s="71"/>
      <c r="K5" s="73">
        <v>9391.768</v>
      </c>
      <c r="L5" s="73">
        <v>0</v>
      </c>
      <c r="M5" s="71"/>
      <c r="N5" s="73">
        <v>82859.400718999997</v>
      </c>
      <c r="O5" s="73">
        <v>0</v>
      </c>
      <c r="P5" s="75">
        <f>N5/SUM($N$5:$N$24)</f>
        <v>2.8560438151844194E-2</v>
      </c>
      <c r="Q5" s="76">
        <f>O5/SUM($O$5:$O$24)</f>
        <v>0</v>
      </c>
      <c r="R5" s="76">
        <f>SUM(N5:O5)/SUM($N$5:$O$24)</f>
        <v>2.1455340497737098E-2</v>
      </c>
      <c r="S5" s="71"/>
      <c r="T5" s="94">
        <f>IFERROR((C5/N5)*T$2*N$2*Z$2,"-")</f>
        <v>0.401016571640328</v>
      </c>
      <c r="U5" s="94" t="str">
        <f>IFERROR((D5/O5)*U$2*O$2*AA$2,"-")</f>
        <v>-</v>
      </c>
      <c r="V5" s="71"/>
      <c r="W5" s="77">
        <f>IFERROR(C5/K5*1000,"-")</f>
        <v>42.320000000000086</v>
      </c>
      <c r="X5" s="77" t="str">
        <f>IFERROR(D5/L5*1000,"-")</f>
        <v>-</v>
      </c>
      <c r="Y5" s="71"/>
      <c r="Z5" s="73">
        <f>IFERROR(N5/K5*1000,"")</f>
        <v>8822.5561703611074</v>
      </c>
      <c r="AA5" s="73" t="str">
        <f>IFERROR(O5/L5*1000,"")</f>
        <v/>
      </c>
      <c r="AB5" s="71"/>
      <c r="AC5" s="40"/>
      <c r="AD5" s="41"/>
      <c r="AE5" s="42"/>
      <c r="AF5" s="42"/>
      <c r="AG5" s="42"/>
      <c r="AH5" s="42"/>
      <c r="AI5" s="42"/>
      <c r="AK5" s="40"/>
      <c r="AL5" s="40"/>
      <c r="AT5" s="56" t="e">
        <f>(D5-#REF!)</f>
        <v>#REF!</v>
      </c>
      <c r="AU5" s="56" t="e">
        <f>#REF!</f>
        <v>#REF!</v>
      </c>
    </row>
    <row r="6" spans="1:47" x14ac:dyDescent="0.2">
      <c r="A6" s="106"/>
      <c r="B6" s="65" t="s">
        <v>17</v>
      </c>
      <c r="C6" s="73">
        <f>IFERROR(VLOOKUP(B6,'Decomps total'!$J$2:$L$26,2,FALSE),0)</f>
        <v>8974.6194567420098</v>
      </c>
      <c r="D6" s="73">
        <f>IFERROR(VLOOKUP(B6,'Decomps total'!$J$2:$L$26,3,FALSE),0)</f>
        <v>455.92035104798651</v>
      </c>
      <c r="E6" s="71"/>
      <c r="F6" s="97">
        <f>IFERROR(C6/C$31,"-")</f>
        <v>1.9153188688443408E-2</v>
      </c>
      <c r="G6" s="97">
        <f>IFERROR(D6/D$31,"-")</f>
        <v>9.6795911653957379E-4</v>
      </c>
      <c r="H6" s="71"/>
      <c r="I6" s="74">
        <f>(D6-C6)/$C$31</f>
        <v>-1.8180186038847669E-2</v>
      </c>
      <c r="J6" s="71"/>
      <c r="K6" s="73">
        <v>320055.45399999997</v>
      </c>
      <c r="L6" s="73">
        <v>51214.404000000002</v>
      </c>
      <c r="M6" s="71"/>
      <c r="N6" s="73">
        <v>784887.75973200006</v>
      </c>
      <c r="O6" s="73">
        <v>145611.02999800001</v>
      </c>
      <c r="P6" s="75">
        <f t="shared" ref="P6:P24" si="0">N6/SUM($N$5:$N$24)</f>
        <v>0.2705394695526091</v>
      </c>
      <c r="Q6" s="76">
        <f t="shared" ref="Q6:Q24" si="1">O6/SUM($O$5:$O$24)</f>
        <v>0.15155934217362255</v>
      </c>
      <c r="R6" s="76">
        <f t="shared" ref="R6:R24" si="2">SUM(N6:O6)/SUM($N$5:$O$24)</f>
        <v>0.24094029395763614</v>
      </c>
      <c r="S6" s="71"/>
      <c r="T6" s="94">
        <f t="shared" ref="T6:U24" si="3">IFERROR((C6/N6)*T$2*N$2*Z$2,"-")</f>
        <v>0.95591566604023792</v>
      </c>
      <c r="U6" s="94">
        <f>IFERROR((D6/O6)*U$2*O$2*AA$2,"-")</f>
        <v>0.30660596917231714</v>
      </c>
      <c r="V6" s="71"/>
      <c r="W6" s="77">
        <f t="shared" ref="W6:X24" si="4">IFERROR(C6/K6*1000,"-")</f>
        <v>28.040826502341094</v>
      </c>
      <c r="X6" s="124">
        <f t="shared" si="4"/>
        <v>8.9021899200073964</v>
      </c>
      <c r="Y6" s="71"/>
      <c r="Z6" s="73">
        <f t="shared" ref="Z6:AA24" si="5">IFERROR(N6/K6*1000,"")</f>
        <v>2452.3492723607833</v>
      </c>
      <c r="AA6" s="73">
        <f t="shared" si="5"/>
        <v>2843.1655672103498</v>
      </c>
      <c r="AB6" s="71"/>
      <c r="AC6" s="40"/>
      <c r="AD6" s="41"/>
      <c r="AE6" s="42"/>
      <c r="AF6" s="42"/>
      <c r="AG6" s="42"/>
      <c r="AH6" s="42"/>
      <c r="AI6" s="42"/>
      <c r="AK6" s="40"/>
      <c r="AL6" s="40"/>
      <c r="AT6" s="56" t="e">
        <f>(D6-#REF!)</f>
        <v>#REF!</v>
      </c>
      <c r="AU6" s="56" t="e">
        <f>#REF!</f>
        <v>#REF!</v>
      </c>
    </row>
    <row r="7" spans="1:47" s="45" customFormat="1" x14ac:dyDescent="0.2">
      <c r="A7" s="106"/>
      <c r="B7" s="65" t="s">
        <v>39</v>
      </c>
      <c r="C7" s="73">
        <f>IFERROR(VLOOKUP(B7,'Decomps total'!$J$2:$L$26,2,FALSE),0)</f>
        <v>55.657442881958524</v>
      </c>
      <c r="D7" s="73">
        <f>IFERROR(VLOOKUP(B7,'Decomps total'!$J$2:$L$26,3,FALSE),0)</f>
        <v>3.5804088395591133E-7</v>
      </c>
      <c r="E7" s="78"/>
      <c r="F7" s="97">
        <f>IFERROR(C7/C$31,"-")</f>
        <v>1.1878136009806945E-4</v>
      </c>
      <c r="G7" s="97">
        <f>IFERROR(D7/D$31,"-")</f>
        <v>7.6015237512952112E-13</v>
      </c>
      <c r="H7" s="78"/>
      <c r="I7" s="74">
        <f>(D7-C7)/$C$31</f>
        <v>-1.1878135933395631E-4</v>
      </c>
      <c r="J7" s="78"/>
      <c r="K7" s="73">
        <v>426.10200000000003</v>
      </c>
      <c r="L7" s="79">
        <v>0</v>
      </c>
      <c r="M7" s="78"/>
      <c r="N7" s="79">
        <v>5612</v>
      </c>
      <c r="O7" s="79">
        <v>0</v>
      </c>
      <c r="P7" s="75">
        <f t="shared" si="0"/>
        <v>1.9343753094680119E-3</v>
      </c>
      <c r="Q7" s="76">
        <f t="shared" si="1"/>
        <v>0</v>
      </c>
      <c r="R7" s="76">
        <f t="shared" si="2"/>
        <v>1.4531528085948453E-3</v>
      </c>
      <c r="S7" s="78"/>
      <c r="T7" s="94">
        <f t="shared" si="3"/>
        <v>0.82911864159348625</v>
      </c>
      <c r="U7" s="94" t="str">
        <f t="shared" si="3"/>
        <v>-</v>
      </c>
      <c r="V7" s="78"/>
      <c r="W7" s="77">
        <f t="shared" si="4"/>
        <v>130.61999915972825</v>
      </c>
      <c r="X7" s="77" t="str">
        <f t="shared" si="4"/>
        <v>-</v>
      </c>
      <c r="Y7" s="78"/>
      <c r="Z7" s="73">
        <f t="shared" si="5"/>
        <v>13170.555406921347</v>
      </c>
      <c r="AA7" s="73" t="str">
        <f t="shared" si="5"/>
        <v/>
      </c>
      <c r="AB7" s="78"/>
      <c r="AC7" s="57"/>
      <c r="AD7" s="58"/>
      <c r="AE7" s="59"/>
      <c r="AF7" s="59"/>
      <c r="AG7" s="59"/>
      <c r="AH7" s="59"/>
      <c r="AI7" s="59"/>
      <c r="AK7" s="57"/>
      <c r="AL7" s="57"/>
      <c r="AT7" s="56" t="e">
        <f>(D7-#REF!)</f>
        <v>#REF!</v>
      </c>
      <c r="AU7" s="56" t="e">
        <f>#REF!</f>
        <v>#REF!</v>
      </c>
    </row>
    <row r="8" spans="1:47" x14ac:dyDescent="0.2">
      <c r="A8" s="106"/>
      <c r="B8" s="65" t="s">
        <v>40</v>
      </c>
      <c r="C8" s="73">
        <f>IFERROR(VLOOKUP(B8,'Decomps total'!$J$2:$L$26,2,FALSE),0)</f>
        <v>14.97717214499758</v>
      </c>
      <c r="D8" s="73">
        <f>IFERROR(VLOOKUP(B8,'Decomps total'!$J$2:$L$26,3,FALSE),0)</f>
        <v>9.9768008154905782E-14</v>
      </c>
      <c r="E8" s="71"/>
      <c r="F8" s="97">
        <f>IFERROR(C8/C$31,"-")</f>
        <v>3.1963539567902103E-5</v>
      </c>
      <c r="G8" s="97">
        <f>IFERROR(D8/D$31,"-")</f>
        <v>2.1181628065199326E-19</v>
      </c>
      <c r="H8" s="71"/>
      <c r="I8" s="74">
        <f>(D8-C8)/$C$31</f>
        <v>-3.1963539567901893E-5</v>
      </c>
      <c r="J8" s="71"/>
      <c r="K8" s="73">
        <v>1213.7092500000001</v>
      </c>
      <c r="L8" s="73">
        <v>0</v>
      </c>
      <c r="M8" s="71"/>
      <c r="N8" s="79">
        <v>18758.74581</v>
      </c>
      <c r="O8" s="79">
        <v>0</v>
      </c>
      <c r="P8" s="75">
        <f t="shared" si="0"/>
        <v>6.4658686264167002E-3</v>
      </c>
      <c r="Q8" s="76">
        <f t="shared" si="1"/>
        <v>0</v>
      </c>
      <c r="R8" s="76">
        <f t="shared" si="2"/>
        <v>4.8573278972769574E-3</v>
      </c>
      <c r="S8" s="71"/>
      <c r="T8" s="125">
        <f t="shared" si="3"/>
        <v>6.6747824566744773E-2</v>
      </c>
      <c r="U8" s="94" t="str">
        <f t="shared" si="3"/>
        <v>-</v>
      </c>
      <c r="V8" s="71"/>
      <c r="W8" s="77">
        <f t="shared" si="4"/>
        <v>12.339999999998005</v>
      </c>
      <c r="X8" s="77" t="str">
        <f t="shared" si="4"/>
        <v>-</v>
      </c>
      <c r="Y8" s="71"/>
      <c r="Z8" s="73">
        <f t="shared" si="5"/>
        <v>15455.7162763652</v>
      </c>
      <c r="AA8" s="73" t="str">
        <f t="shared" si="5"/>
        <v/>
      </c>
      <c r="AB8" s="71"/>
      <c r="AC8" s="40"/>
      <c r="AD8" s="60">
        <f t="shared" ref="AD8:AE14" si="6">SUM(C8)/SUM(C$8:C$14)</f>
        <v>1.1067831844429614E-3</v>
      </c>
      <c r="AE8" s="60">
        <f t="shared" si="6"/>
        <v>6.4651191847171731E-17</v>
      </c>
      <c r="AF8" s="60">
        <f t="shared" ref="AF8:AF14" si="7">SUM(C8:D8)/SUM($C$8:$D$13)</f>
        <v>1.1565671375647682E-3</v>
      </c>
      <c r="AG8" s="42"/>
      <c r="AH8" s="42"/>
      <c r="AI8" s="42"/>
      <c r="AK8" s="40"/>
      <c r="AL8" s="40"/>
      <c r="AT8" s="56" t="e">
        <f>(D8-#REF!)</f>
        <v>#REF!</v>
      </c>
      <c r="AU8" s="56" t="e">
        <f>#REF!</f>
        <v>#REF!</v>
      </c>
    </row>
    <row r="9" spans="1:47" x14ac:dyDescent="0.2">
      <c r="A9" s="106"/>
      <c r="B9" s="65" t="s">
        <v>41</v>
      </c>
      <c r="C9" s="73">
        <f>IFERROR(VLOOKUP(B9,'Decomps total'!$J$2:$L$26,2,FALSE),0)</f>
        <v>0.50441247999356298</v>
      </c>
      <c r="D9" s="73">
        <f>IFERROR(VLOOKUP(B9,'Decomps total'!$J$2:$L$26,3,FALSE),0)</f>
        <v>3.3639366967995383E-32</v>
      </c>
      <c r="E9" s="71"/>
      <c r="F9" s="97">
        <f>IFERROR(C9/C$31,"-")</f>
        <v>1.0764921513039393E-6</v>
      </c>
      <c r="G9" s="97">
        <f>IFERROR(D9/D$31,"-")</f>
        <v>7.1419342998058376E-38</v>
      </c>
      <c r="H9" s="71"/>
      <c r="I9" s="74">
        <f>(D9-C9)/$C$31</f>
        <v>-1.0764921513039393E-6</v>
      </c>
      <c r="J9" s="71"/>
      <c r="K9" s="73">
        <v>15.704000000000001</v>
      </c>
      <c r="L9" s="73">
        <v>0</v>
      </c>
      <c r="M9" s="71"/>
      <c r="N9" s="79"/>
      <c r="O9" s="79"/>
      <c r="P9" s="75">
        <f t="shared" si="0"/>
        <v>0</v>
      </c>
      <c r="Q9" s="76">
        <f t="shared" si="1"/>
        <v>0</v>
      </c>
      <c r="R9" s="76">
        <f t="shared" si="2"/>
        <v>0</v>
      </c>
      <c r="S9" s="71"/>
      <c r="T9" s="94" t="str">
        <f t="shared" si="3"/>
        <v>-</v>
      </c>
      <c r="U9" s="94" t="str">
        <f t="shared" si="3"/>
        <v>-</v>
      </c>
      <c r="V9" s="71"/>
      <c r="W9" s="77">
        <f t="shared" si="4"/>
        <v>32.1199999995901</v>
      </c>
      <c r="X9" s="77" t="str">
        <f t="shared" si="4"/>
        <v>-</v>
      </c>
      <c r="Y9" s="71"/>
      <c r="Z9" s="73">
        <f t="shared" si="5"/>
        <v>0</v>
      </c>
      <c r="AA9" s="73" t="str">
        <f t="shared" si="5"/>
        <v/>
      </c>
      <c r="AB9" s="71"/>
      <c r="AC9" s="40"/>
      <c r="AD9" s="60">
        <f t="shared" si="6"/>
        <v>3.7275077396136678E-5</v>
      </c>
      <c r="AE9" s="60">
        <f t="shared" si="6"/>
        <v>2.1798823166726123E-35</v>
      </c>
      <c r="AF9" s="60">
        <f t="shared" si="7"/>
        <v>3.8951738852313993E-5</v>
      </c>
      <c r="AG9" s="42"/>
      <c r="AH9" s="42"/>
      <c r="AI9" s="42"/>
      <c r="AK9" s="40"/>
      <c r="AL9" s="40"/>
      <c r="AT9" s="56" t="e">
        <f>(D9-#REF!)</f>
        <v>#REF!</v>
      </c>
      <c r="AU9" s="56" t="e">
        <f>#REF!</f>
        <v>#REF!</v>
      </c>
    </row>
    <row r="10" spans="1:47" x14ac:dyDescent="0.2">
      <c r="A10" s="106"/>
      <c r="B10" s="65" t="s">
        <v>42</v>
      </c>
      <c r="C10" s="73">
        <f>IFERROR(VLOOKUP(B10,'Decomps total'!$J$2:$L$26,2,FALSE),0)</f>
        <v>1483.9067786213629</v>
      </c>
      <c r="D10" s="73">
        <f>IFERROR(VLOOKUP(B10,'Decomps total'!$J$2:$L$26,3,FALSE),0)</f>
        <v>64.792712308237526</v>
      </c>
      <c r="E10" s="71"/>
      <c r="F10" s="97">
        <f>IFERROR(C10/C$31,"-")</f>
        <v>3.1668804080204251E-3</v>
      </c>
      <c r="G10" s="97">
        <f>IFERROR(D10/D$31,"-")</f>
        <v>1.3756064281825252E-4</v>
      </c>
      <c r="H10" s="71"/>
      <c r="I10" s="74">
        <f>(D10-C10)/$C$31</f>
        <v>-3.0286030080195333E-3</v>
      </c>
      <c r="J10" s="71"/>
      <c r="K10" s="73">
        <v>53980.660999999986</v>
      </c>
      <c r="L10" s="73">
        <v>2356.9900000000002</v>
      </c>
      <c r="M10" s="71"/>
      <c r="N10" s="79">
        <v>254767.04451057187</v>
      </c>
      <c r="O10" s="79">
        <v>25331.233200000002</v>
      </c>
      <c r="P10" s="75">
        <f t="shared" si="0"/>
        <v>8.7814518989199605E-2</v>
      </c>
      <c r="Q10" s="76">
        <f t="shared" si="1"/>
        <v>2.6366031751106765E-2</v>
      </c>
      <c r="R10" s="76">
        <f t="shared" si="2"/>
        <v>7.2527726111492608E-2</v>
      </c>
      <c r="S10" s="71"/>
      <c r="T10" s="94">
        <f t="shared" si="3"/>
        <v>0.48693889132757373</v>
      </c>
      <c r="U10" s="94">
        <f t="shared" si="3"/>
        <v>0.25047000742445619</v>
      </c>
      <c r="V10" s="71"/>
      <c r="W10" s="77">
        <f t="shared" si="4"/>
        <v>27.489599999921513</v>
      </c>
      <c r="X10" s="77">
        <f t="shared" si="4"/>
        <v>27.489600001797854</v>
      </c>
      <c r="Y10" s="71"/>
      <c r="Z10" s="73">
        <f t="shared" si="5"/>
        <v>4719.5984597256402</v>
      </c>
      <c r="AA10" s="73">
        <f t="shared" si="5"/>
        <v>10747.280726689549</v>
      </c>
      <c r="AB10" s="71"/>
      <c r="AC10" s="40"/>
      <c r="AD10" s="60">
        <f t="shared" si="6"/>
        <v>0.10965775474561817</v>
      </c>
      <c r="AE10" s="60">
        <f t="shared" si="6"/>
        <v>4.1986666379411841E-2</v>
      </c>
      <c r="AF10" s="60">
        <f t="shared" si="7"/>
        <v>0.11959366693736692</v>
      </c>
      <c r="AG10" s="61"/>
      <c r="AH10" s="42"/>
      <c r="AI10" s="42"/>
      <c r="AK10" s="40"/>
      <c r="AL10" s="40"/>
      <c r="AT10" s="56" t="e">
        <f>(D10-#REF!)</f>
        <v>#REF!</v>
      </c>
      <c r="AU10" s="56" t="e">
        <f>#REF!</f>
        <v>#REF!</v>
      </c>
    </row>
    <row r="11" spans="1:47" x14ac:dyDescent="0.2">
      <c r="A11" s="106"/>
      <c r="B11" s="65" t="s">
        <v>43</v>
      </c>
      <c r="C11" s="73">
        <f>IFERROR(VLOOKUP(B11,'Decomps total'!$J$2:$L$26,2,FALSE),0)</f>
        <v>7471.2666240292183</v>
      </c>
      <c r="D11" s="73">
        <f>IFERROR(VLOOKUP(B11,'Decomps total'!$J$2:$L$26,3,FALSE),0)</f>
        <v>883.57198428816423</v>
      </c>
      <c r="E11" s="71"/>
      <c r="F11" s="97">
        <f>IFERROR(C11/C$31,"-")</f>
        <v>1.5944807474171079E-2</v>
      </c>
      <c r="G11" s="97">
        <f>IFERROR(D11/D$31,"-")</f>
        <v>1.8759012519286985E-3</v>
      </c>
      <c r="H11" s="71"/>
      <c r="I11" s="74">
        <f>(D11-C11)/$C$31</f>
        <v>-1.4059131873499196E-2</v>
      </c>
      <c r="J11" s="71"/>
      <c r="K11" s="73">
        <v>151999.69200000001</v>
      </c>
      <c r="L11" s="73">
        <v>17969.561999999998</v>
      </c>
      <c r="M11" s="71"/>
      <c r="N11" s="79">
        <v>742022.36325109249</v>
      </c>
      <c r="O11" s="79">
        <v>147001.13037299996</v>
      </c>
      <c r="P11" s="75">
        <f t="shared" si="0"/>
        <v>0.25576438676871305</v>
      </c>
      <c r="Q11" s="76">
        <f>O11/SUM($O$5:$O$24)</f>
        <v>0.15300622911888481</v>
      </c>
      <c r="R11" s="76">
        <f t="shared" si="2"/>
        <v>0.23020081729626718</v>
      </c>
      <c r="S11" s="71"/>
      <c r="T11" s="94">
        <f t="shared" si="3"/>
        <v>0.84176009537779006</v>
      </c>
      <c r="U11" s="94">
        <f t="shared" si="3"/>
        <v>0.58858225432914424</v>
      </c>
      <c r="V11" s="71"/>
      <c r="W11" s="77">
        <f t="shared" si="4"/>
        <v>49.153169494772513</v>
      </c>
      <c r="X11" s="77">
        <f t="shared" si="4"/>
        <v>49.170479741696781</v>
      </c>
      <c r="Y11" s="71"/>
      <c r="Z11" s="73">
        <f t="shared" si="5"/>
        <v>4881.7359659590129</v>
      </c>
      <c r="AA11" s="73">
        <f t="shared" si="5"/>
        <v>8180.5627968561494</v>
      </c>
      <c r="AB11" s="71"/>
      <c r="AC11" s="40"/>
      <c r="AD11" s="60">
        <f t="shared" si="6"/>
        <v>0.5521117194828643</v>
      </c>
      <c r="AE11" s="60">
        <f t="shared" si="6"/>
        <v>0.57256813003930274</v>
      </c>
      <c r="AF11" s="60">
        <f t="shared" si="7"/>
        <v>0.64517731922208232</v>
      </c>
      <c r="AG11" s="42"/>
      <c r="AH11" s="42"/>
      <c r="AI11" s="42"/>
      <c r="AK11" s="40"/>
      <c r="AL11" s="40"/>
      <c r="AT11" s="56" t="e">
        <f>(D11-#REF!)</f>
        <v>#REF!</v>
      </c>
      <c r="AU11" s="56" t="e">
        <f>#REF!</f>
        <v>#REF!</v>
      </c>
    </row>
    <row r="12" spans="1:47" x14ac:dyDescent="0.2">
      <c r="A12" s="106"/>
      <c r="B12" s="65" t="s">
        <v>44</v>
      </c>
      <c r="C12" s="73">
        <f>IFERROR(VLOOKUP(B12,'Decomps total'!$J$2:$L$26,2,FALSE),0)</f>
        <v>2990.1379502909404</v>
      </c>
      <c r="D12" s="73">
        <f>IFERROR(VLOOKUP(B12,'Decomps total'!$J$2:$L$26,3,FALSE),0)</f>
        <v>1.8076641054202373E-2</v>
      </c>
      <c r="E12" s="71"/>
      <c r="F12" s="97">
        <f>IFERROR(C12/C$31,"-")</f>
        <v>6.3814044308446198E-3</v>
      </c>
      <c r="G12" s="97">
        <f>IFERROR(D12/D$31,"-")</f>
        <v>3.837830328172185E-8</v>
      </c>
      <c r="H12" s="71"/>
      <c r="I12" s="74">
        <f>(D12-C12)/$C$31</f>
        <v>-6.3813658525718993E-3</v>
      </c>
      <c r="J12" s="71"/>
      <c r="K12" s="73">
        <v>92186.337</v>
      </c>
      <c r="L12" s="73">
        <v>0</v>
      </c>
      <c r="M12" s="71"/>
      <c r="N12" s="79">
        <v>242076.72999999998</v>
      </c>
      <c r="O12" s="79">
        <v>0</v>
      </c>
      <c r="P12" s="75">
        <f t="shared" si="0"/>
        <v>8.3440350945964775E-2</v>
      </c>
      <c r="Q12" s="76">
        <f t="shared" si="1"/>
        <v>0</v>
      </c>
      <c r="R12" s="76">
        <f t="shared" si="2"/>
        <v>6.2682551691902358E-2</v>
      </c>
      <c r="S12" s="71"/>
      <c r="T12" s="94">
        <f t="shared" si="3"/>
        <v>1.0326407844074792</v>
      </c>
      <c r="U12" s="94" t="str">
        <f t="shared" si="3"/>
        <v>-</v>
      </c>
      <c r="V12" s="71"/>
      <c r="W12" s="77">
        <f t="shared" si="4"/>
        <v>32.435803911928296</v>
      </c>
      <c r="X12" s="77" t="str">
        <f t="shared" si="4"/>
        <v>-</v>
      </c>
      <c r="Y12" s="71"/>
      <c r="Z12" s="73">
        <f t="shared" si="5"/>
        <v>2625.9501991059697</v>
      </c>
      <c r="AA12" s="73" t="str">
        <f t="shared" si="5"/>
        <v/>
      </c>
      <c r="AB12" s="71"/>
      <c r="AC12" s="40"/>
      <c r="AD12" s="60">
        <f t="shared" si="6"/>
        <v>0.22096523766351431</v>
      </c>
      <c r="AE12" s="60">
        <f t="shared" si="6"/>
        <v>1.1713939271325746E-5</v>
      </c>
      <c r="AF12" s="60">
        <f t="shared" si="7"/>
        <v>0.23090581876605068</v>
      </c>
      <c r="AG12" s="42"/>
      <c r="AH12" s="42"/>
      <c r="AI12" s="42"/>
      <c r="AK12" s="40"/>
      <c r="AL12" s="40"/>
      <c r="AT12" s="56" t="e">
        <f>(D12-#REF!)</f>
        <v>#REF!</v>
      </c>
      <c r="AU12" s="56" t="e">
        <f>#REF!</f>
        <v>#REF!</v>
      </c>
    </row>
    <row r="13" spans="1:47" x14ac:dyDescent="0.2">
      <c r="A13" s="106"/>
      <c r="B13" s="65" t="s">
        <v>45</v>
      </c>
      <c r="C13" s="73">
        <f>IFERROR(VLOOKUP(B13,'Decomps total'!$J$2:$L$26,2,FALSE),0)</f>
        <v>40.502399999991617</v>
      </c>
      <c r="D13" s="73">
        <f>IFERROR(VLOOKUP(B13,'Decomps total'!$J$2:$L$26,3,FALSE),0)</f>
        <v>5.398490543484118E-12</v>
      </c>
      <c r="E13" s="71"/>
      <c r="F13" s="97">
        <f>IFERROR(C13/C$31,"-")</f>
        <v>8.6438217606194147E-5</v>
      </c>
      <c r="G13" s="97">
        <f>IFERROR(D13/D$31,"-")</f>
        <v>1.1461471559904406E-17</v>
      </c>
      <c r="H13" s="71"/>
      <c r="I13" s="74">
        <f>(D13-C13)/$C$31</f>
        <v>-8.6438217606182613E-5</v>
      </c>
      <c r="J13" s="71"/>
      <c r="K13" s="73">
        <v>506280</v>
      </c>
      <c r="L13" s="73">
        <v>0</v>
      </c>
      <c r="M13" s="71"/>
      <c r="N13" s="79">
        <v>1578.72</v>
      </c>
      <c r="O13" s="79">
        <v>0</v>
      </c>
      <c r="P13" s="75">
        <f t="shared" si="0"/>
        <v>5.441619723028046E-4</v>
      </c>
      <c r="Q13" s="76">
        <f t="shared" si="1"/>
        <v>0</v>
      </c>
      <c r="R13" s="76">
        <f t="shared" si="2"/>
        <v>4.0878856058176302E-4</v>
      </c>
      <c r="S13" s="71"/>
      <c r="T13" s="94">
        <f>IFERROR((C13/N13)*T$2*N$2*Z$2,"-")</f>
        <v>2.1447997008441102</v>
      </c>
      <c r="U13" s="94" t="str">
        <f t="shared" si="3"/>
        <v>-</v>
      </c>
      <c r="V13" s="71"/>
      <c r="W13" s="77">
        <f t="shared" si="4"/>
        <v>7.9999999999983445E-2</v>
      </c>
      <c r="X13" s="77" t="str">
        <f t="shared" si="4"/>
        <v>-</v>
      </c>
      <c r="Y13" s="71"/>
      <c r="Z13" s="73">
        <f t="shared" si="5"/>
        <v>3.1182744726238445</v>
      </c>
      <c r="AA13" s="73" t="str">
        <f t="shared" si="5"/>
        <v/>
      </c>
      <c r="AB13" s="71"/>
      <c r="AC13" s="40"/>
      <c r="AD13" s="60">
        <f t="shared" si="6"/>
        <v>2.9930466723349907E-3</v>
      </c>
      <c r="AE13" s="60">
        <f t="shared" si="6"/>
        <v>3.4983042587161459E-15</v>
      </c>
      <c r="AF13" s="60">
        <f t="shared" si="7"/>
        <v>3.1276761980829244E-3</v>
      </c>
      <c r="AG13" s="42"/>
      <c r="AH13" s="42"/>
      <c r="AI13" s="42"/>
      <c r="AK13" s="40"/>
      <c r="AL13" s="40"/>
      <c r="AT13" s="56" t="e">
        <f>(D13-#REF!)</f>
        <v>#REF!</v>
      </c>
      <c r="AU13" s="56" t="e">
        <f>#REF!</f>
        <v>#REF!</v>
      </c>
    </row>
    <row r="14" spans="1:47" x14ac:dyDescent="0.2">
      <c r="A14" s="106"/>
      <c r="B14" s="65" t="s">
        <v>46</v>
      </c>
      <c r="C14" s="73">
        <f>IFERROR(VLOOKUP(B14,'Decomps total'!$J$2:$L$26,2,FALSE),0)</f>
        <v>1530.869187082933</v>
      </c>
      <c r="D14" s="73">
        <f>IFERROR(VLOOKUP(B14,'Decomps total'!$J$2:$L$26,3,FALSE),0)</f>
        <v>594.79076006330638</v>
      </c>
      <c r="E14" s="71"/>
      <c r="F14" s="97">
        <f>IFERROR(C14/C$31,"-")</f>
        <v>3.2671052559779044E-3</v>
      </c>
      <c r="G14" s="97">
        <f>IFERROR(D14/D$31,"-")</f>
        <v>1.2627932429719125E-3</v>
      </c>
      <c r="H14" s="71"/>
      <c r="I14" s="74">
        <f>(D14-C14)/$C$31</f>
        <v>-1.9977322521925406E-3</v>
      </c>
      <c r="J14" s="71"/>
      <c r="K14" s="73">
        <v>35568.659000000007</v>
      </c>
      <c r="L14" s="73">
        <v>13880.679</v>
      </c>
      <c r="M14" s="71"/>
      <c r="N14" s="79">
        <v>129726.65999999997</v>
      </c>
      <c r="O14" s="79">
        <v>102648.30371000002</v>
      </c>
      <c r="P14" s="75">
        <f t="shared" si="0"/>
        <v>4.4714905218059785E-2</v>
      </c>
      <c r="Q14" s="76">
        <f t="shared" si="1"/>
        <v>0.1068415585394836</v>
      </c>
      <c r="R14" s="76">
        <f t="shared" si="2"/>
        <v>6.0170408261281491E-2</v>
      </c>
      <c r="S14" s="71"/>
      <c r="T14" s="94">
        <f t="shared" si="3"/>
        <v>0.9865519013593097</v>
      </c>
      <c r="U14" s="94">
        <f t="shared" si="3"/>
        <v>0.56741176644690328</v>
      </c>
      <c r="V14" s="71"/>
      <c r="W14" s="77">
        <f t="shared" si="4"/>
        <v>43.039834228300052</v>
      </c>
      <c r="X14" s="77">
        <f t="shared" si="4"/>
        <v>42.850264029829255</v>
      </c>
      <c r="Y14" s="71"/>
      <c r="Z14" s="73">
        <f t="shared" si="5"/>
        <v>3647.2181872248811</v>
      </c>
      <c r="AA14" s="73">
        <f t="shared" si="5"/>
        <v>7395.0491694246384</v>
      </c>
      <c r="AB14" s="71"/>
      <c r="AC14" s="40"/>
      <c r="AD14" s="60">
        <f t="shared" si="6"/>
        <v>0.11312818317382904</v>
      </c>
      <c r="AE14" s="60">
        <f t="shared" si="6"/>
        <v>0.38543348964201063</v>
      </c>
      <c r="AF14" s="60">
        <f t="shared" si="7"/>
        <v>0.16414770536827422</v>
      </c>
      <c r="AG14" s="42"/>
      <c r="AH14" s="42"/>
      <c r="AI14" s="42"/>
      <c r="AK14" s="40"/>
      <c r="AL14" s="40"/>
      <c r="AT14" s="56" t="e">
        <f>(D14-#REF!)</f>
        <v>#REF!</v>
      </c>
      <c r="AU14" s="56" t="e">
        <f>#REF!</f>
        <v>#REF!</v>
      </c>
    </row>
    <row r="15" spans="1:47" x14ac:dyDescent="0.2">
      <c r="A15" s="106"/>
      <c r="B15" s="65" t="s">
        <v>47</v>
      </c>
      <c r="C15" s="73">
        <f>IFERROR(VLOOKUP(B15,'Decomps total'!$J$2:$L$26,2,FALSE),0)</f>
        <v>1734.6469645103598</v>
      </c>
      <c r="D15" s="73">
        <f>IFERROR(VLOOKUP(B15,'Decomps total'!$J$2:$L$26,3,FALSE),0)</f>
        <v>9.8166224639842425E-2</v>
      </c>
      <c r="E15" s="71"/>
      <c r="F15" s="97">
        <f>IFERROR(C15/C$31,"-")</f>
        <v>3.7019977035509413E-3</v>
      </c>
      <c r="G15" s="97">
        <f>IFERROR(D15/D$31,"-")</f>
        <v>2.0841555297540576E-7</v>
      </c>
      <c r="H15" s="71"/>
      <c r="I15" s="74">
        <f>(D15-C15)/$C$31</f>
        <v>-3.7017882020525853E-3</v>
      </c>
      <c r="J15" s="71"/>
      <c r="K15" s="73">
        <v>88259.736999999994</v>
      </c>
      <c r="L15" s="73">
        <v>0</v>
      </c>
      <c r="M15" s="71"/>
      <c r="N15" s="73">
        <v>258260.12276923071</v>
      </c>
      <c r="O15" s="73">
        <v>0</v>
      </c>
      <c r="P15" s="75">
        <f t="shared" si="0"/>
        <v>8.9018532591763608E-2</v>
      </c>
      <c r="Q15" s="76">
        <f t="shared" si="1"/>
        <v>0</v>
      </c>
      <c r="R15" s="76">
        <f t="shared" si="2"/>
        <v>6.6873026149350881E-2</v>
      </c>
      <c r="S15" s="71"/>
      <c r="T15" s="94">
        <f t="shared" si="3"/>
        <v>0.56151949673781631</v>
      </c>
      <c r="U15" s="94" t="str">
        <f t="shared" si="3"/>
        <v>-</v>
      </c>
      <c r="V15" s="71"/>
      <c r="W15" s="77">
        <f t="shared" si="4"/>
        <v>19.653887757566736</v>
      </c>
      <c r="X15" s="77" t="str">
        <f t="shared" si="4"/>
        <v>-</v>
      </c>
      <c r="Y15" s="71"/>
      <c r="Z15" s="73">
        <f t="shared" si="5"/>
        <v>2926.1374614024821</v>
      </c>
      <c r="AA15" s="73" t="str">
        <f t="shared" si="5"/>
        <v/>
      </c>
      <c r="AB15" s="71"/>
      <c r="AC15" s="40"/>
      <c r="AD15" s="41"/>
      <c r="AE15" s="42"/>
      <c r="AF15" s="42"/>
      <c r="AG15" s="42"/>
      <c r="AH15" s="42"/>
      <c r="AI15" s="42"/>
      <c r="AK15" s="40"/>
      <c r="AL15" s="40"/>
      <c r="AT15" s="56" t="e">
        <f>(D15-#REF!)</f>
        <v>#REF!</v>
      </c>
      <c r="AU15" s="56" t="e">
        <f>#REF!</f>
        <v>#REF!</v>
      </c>
    </row>
    <row r="16" spans="1:47" x14ac:dyDescent="0.2">
      <c r="A16" s="106"/>
      <c r="B16" s="65" t="s">
        <v>18</v>
      </c>
      <c r="C16" s="73">
        <f>IFERROR(VLOOKUP(B16,'Decomps total'!$J$2:$L$26,2,FALSE),0)</f>
        <v>422.35828833803822</v>
      </c>
      <c r="D16" s="73">
        <f>IFERROR(VLOOKUP(B16,'Decomps total'!$J$2:$L$26,3,FALSE),0)</f>
        <v>1.0735029605964726E-3</v>
      </c>
      <c r="E16" s="71"/>
      <c r="F16" s="97">
        <f>IFERROR(C16/C$31,"-")</f>
        <v>9.0137615635494674E-4</v>
      </c>
      <c r="G16" s="97">
        <f>IFERROR(D16/D$31,"-")</f>
        <v>2.2791414661641428E-9</v>
      </c>
      <c r="H16" s="71"/>
      <c r="I16" s="74">
        <f>(D16-C16)/$C$31</f>
        <v>-9.0137386533805611E-4</v>
      </c>
      <c r="J16" s="71"/>
      <c r="K16" s="73">
        <v>12383.362999999999</v>
      </c>
      <c r="L16" s="73">
        <v>0</v>
      </c>
      <c r="M16" s="71"/>
      <c r="N16" s="73">
        <v>34500</v>
      </c>
      <c r="O16" s="73">
        <v>0</v>
      </c>
      <c r="P16" s="75">
        <f t="shared" si="0"/>
        <v>1.189165149263122E-2</v>
      </c>
      <c r="Q16" s="76">
        <f t="shared" si="1"/>
        <v>0</v>
      </c>
      <c r="R16" s="76">
        <f t="shared" si="2"/>
        <v>8.9333164462797859E-3</v>
      </c>
      <c r="S16" s="71"/>
      <c r="T16" s="94">
        <f t="shared" si="3"/>
        <v>1.0234650553698337</v>
      </c>
      <c r="U16" s="94" t="str">
        <f t="shared" si="3"/>
        <v>-</v>
      </c>
      <c r="V16" s="71"/>
      <c r="W16" s="77">
        <f t="shared" si="4"/>
        <v>34.106913310870254</v>
      </c>
      <c r="X16" s="77" t="str">
        <f t="shared" si="4"/>
        <v>-</v>
      </c>
      <c r="Y16" s="71"/>
      <c r="Z16" s="73">
        <f t="shared" si="5"/>
        <v>2785.9960173985046</v>
      </c>
      <c r="AA16" s="73" t="str">
        <f t="shared" si="5"/>
        <v/>
      </c>
      <c r="AB16" s="71"/>
      <c r="AC16" s="40"/>
      <c r="AD16" s="41"/>
      <c r="AE16" s="42"/>
      <c r="AF16" s="42"/>
      <c r="AG16" s="42"/>
      <c r="AH16" s="42"/>
      <c r="AI16" s="42"/>
      <c r="AK16" s="40"/>
      <c r="AL16" s="40"/>
      <c r="AT16" s="56" t="e">
        <f>(D16-#REF!)</f>
        <v>#REF!</v>
      </c>
      <c r="AU16" s="56" t="e">
        <f>#REF!</f>
        <v>#REF!</v>
      </c>
    </row>
    <row r="17" spans="1:47" x14ac:dyDescent="0.2">
      <c r="A17" s="106"/>
      <c r="B17" s="65" t="s">
        <v>16</v>
      </c>
      <c r="C17" s="73">
        <f>IFERROR(VLOOKUP(B17,'Decomps total'!$J$2:$L$26,2,FALSE),0)</f>
        <v>447.98382400940727</v>
      </c>
      <c r="D17" s="73">
        <f>IFERROR(VLOOKUP(B17,'Decomps total'!$J$2:$L$26,3,FALSE),0)</f>
        <v>2.2401034733459336E-8</v>
      </c>
      <c r="E17" s="71"/>
      <c r="F17" s="97">
        <f>IFERROR(C17/C$31,"-")</f>
        <v>9.5606490637068766E-4</v>
      </c>
      <c r="G17" s="97">
        <f>IFERROR(D17/D$31,"-")</f>
        <v>4.7559372465673062E-14</v>
      </c>
      <c r="H17" s="71"/>
      <c r="I17" s="74">
        <f>(D17-C17)/$C$31</f>
        <v>-9.5606490632288053E-4</v>
      </c>
      <c r="J17" s="71"/>
      <c r="K17" s="73">
        <v>19273.260999999999</v>
      </c>
      <c r="L17" s="73">
        <v>0</v>
      </c>
      <c r="M17" s="71"/>
      <c r="N17" s="73">
        <v>46676.025640000014</v>
      </c>
      <c r="O17" s="73">
        <v>0</v>
      </c>
      <c r="P17" s="75">
        <f t="shared" si="0"/>
        <v>1.6088551593391284E-2</v>
      </c>
      <c r="Q17" s="76">
        <f t="shared" si="1"/>
        <v>0</v>
      </c>
      <c r="R17" s="76">
        <f t="shared" si="2"/>
        <v>1.2086136449182293E-2</v>
      </c>
      <c r="S17" s="71"/>
      <c r="T17" s="94">
        <f t="shared" si="3"/>
        <v>0.80237900362047943</v>
      </c>
      <c r="U17" s="94" t="str">
        <f t="shared" si="3"/>
        <v>-</v>
      </c>
      <c r="V17" s="71"/>
      <c r="W17" s="77">
        <f>IFERROR(C17/K17*1000,"-")</f>
        <v>23.243799998838146</v>
      </c>
      <c r="X17" s="77" t="str">
        <f t="shared" si="4"/>
        <v>-</v>
      </c>
      <c r="Y17" s="71"/>
      <c r="Z17" s="73">
        <f t="shared" si="5"/>
        <v>2421.8021869781151</v>
      </c>
      <c r="AA17" s="73" t="str">
        <f t="shared" si="5"/>
        <v/>
      </c>
      <c r="AB17" s="71"/>
      <c r="AC17" s="40"/>
      <c r="AD17" s="41"/>
      <c r="AE17" s="42"/>
      <c r="AF17" s="42"/>
      <c r="AG17" s="42"/>
      <c r="AH17" s="42"/>
      <c r="AI17" s="42"/>
      <c r="AK17" s="40"/>
      <c r="AL17" s="40"/>
      <c r="AT17" s="56"/>
      <c r="AU17" s="56"/>
    </row>
    <row r="18" spans="1:47" x14ac:dyDescent="0.2">
      <c r="A18" s="106"/>
      <c r="B18" s="65" t="s">
        <v>48</v>
      </c>
      <c r="C18" s="73">
        <f>IFERROR(VLOOKUP(B18,'Decomps total'!$J$2:$L$26,2,FALSE),0)</f>
        <v>690.80991512999981</v>
      </c>
      <c r="D18" s="73">
        <f>IFERROR(VLOOKUP(B18,'Decomps total'!$J$2:$L$26,3,FALSE),0)</f>
        <v>4234.7100439902379</v>
      </c>
      <c r="E18" s="71"/>
      <c r="F18" s="97">
        <f>IFERROR(C18/C$31,"-")</f>
        <v>1.4742923325169815E-3</v>
      </c>
      <c r="G18" s="97">
        <f>IFERROR(D18/D$31,"-")</f>
        <v>8.99066291636238E-3</v>
      </c>
      <c r="H18" s="71"/>
      <c r="I18" s="74">
        <f>(D18-C18)/$C$31</f>
        <v>7.56321626652011E-3</v>
      </c>
      <c r="J18" s="71"/>
      <c r="K18" s="73">
        <v>3067.1309999999999</v>
      </c>
      <c r="L18" s="73">
        <v>18801.713999999996</v>
      </c>
      <c r="M18" s="71"/>
      <c r="N18" s="73">
        <v>74702.239999999991</v>
      </c>
      <c r="O18" s="73">
        <v>464284.32000000076</v>
      </c>
      <c r="P18" s="75">
        <f t="shared" si="0"/>
        <v>2.5748782718808566E-2</v>
      </c>
      <c r="Q18" s="76">
        <f t="shared" si="1"/>
        <v>0.4832506584267296</v>
      </c>
      <c r="R18" s="76">
        <f t="shared" si="2"/>
        <v>0.13956340581947169</v>
      </c>
      <c r="S18" s="71"/>
      <c r="T18" s="94">
        <f t="shared" si="3"/>
        <v>0.77310063595709577</v>
      </c>
      <c r="U18" s="94">
        <f t="shared" si="3"/>
        <v>0.89315238749439918</v>
      </c>
      <c r="V18" s="71"/>
      <c r="W18" s="77">
        <f t="shared" si="4"/>
        <v>225.22999999999996</v>
      </c>
      <c r="X18" s="77">
        <f t="shared" si="4"/>
        <v>225.22999998777976</v>
      </c>
      <c r="Y18" s="71"/>
      <c r="Z18" s="73">
        <f t="shared" si="5"/>
        <v>24355.738310492769</v>
      </c>
      <c r="AA18" s="73">
        <f t="shared" si="5"/>
        <v>24693.723136092849</v>
      </c>
      <c r="AB18" s="71"/>
      <c r="AC18" s="40"/>
      <c r="AD18" s="41"/>
      <c r="AE18" s="42"/>
      <c r="AF18" s="42"/>
      <c r="AG18" s="42"/>
      <c r="AH18" s="42"/>
      <c r="AI18" s="42"/>
      <c r="AK18" s="40"/>
      <c r="AL18" s="40"/>
      <c r="AT18" s="56"/>
      <c r="AU18" s="56"/>
    </row>
    <row r="19" spans="1:47" x14ac:dyDescent="0.2">
      <c r="A19" s="106"/>
      <c r="B19" s="65" t="s">
        <v>49</v>
      </c>
      <c r="C19" s="73">
        <f>IFERROR(VLOOKUP(B19,'Decomps total'!$J$2:$L$26,2,FALSE),0)</f>
        <v>204.01325684004897</v>
      </c>
      <c r="D19" s="73">
        <f>IFERROR(VLOOKUP(B19,'Decomps total'!$J$2:$L$26,3,FALSE),0)</f>
        <v>3.159950737614321E-6</v>
      </c>
      <c r="E19" s="71"/>
      <c r="F19" s="97">
        <f>IFERROR(C19/C$31,"-")</f>
        <v>4.3539499608152057E-4</v>
      </c>
      <c r="G19" s="97">
        <f>IFERROR(D19/D$31,"-")</f>
        <v>6.7088541173012875E-12</v>
      </c>
      <c r="H19" s="71"/>
      <c r="I19" s="74">
        <f>(D19-C19)/$C$31</f>
        <v>-4.3539498933771003E-4</v>
      </c>
      <c r="J19" s="71"/>
      <c r="K19" s="73">
        <v>87</v>
      </c>
      <c r="L19" s="73">
        <v>0</v>
      </c>
      <c r="M19" s="71"/>
      <c r="N19" s="73">
        <v>224767.2</v>
      </c>
      <c r="O19" s="73">
        <v>0</v>
      </c>
      <c r="P19" s="75">
        <f t="shared" si="0"/>
        <v>7.7474006068827247E-2</v>
      </c>
      <c r="Q19" s="76">
        <f t="shared" si="1"/>
        <v>0</v>
      </c>
      <c r="R19" s="76">
        <f>SUM(N19:O19)/SUM($N$5:$O$24)</f>
        <v>5.8200478966500234E-2</v>
      </c>
      <c r="S19" s="71"/>
      <c r="T19" s="94">
        <f t="shared" si="3"/>
        <v>7.5881611649766284E-2</v>
      </c>
      <c r="U19" s="94" t="str">
        <f t="shared" si="3"/>
        <v>-</v>
      </c>
      <c r="V19" s="71"/>
      <c r="W19" s="80">
        <f>IFERROR(C19/K19,"-")</f>
        <v>2.3449799636787239</v>
      </c>
      <c r="X19" s="80" t="str">
        <f>IFERROR(D19/L19,"-")</f>
        <v>-</v>
      </c>
      <c r="Y19" s="71"/>
      <c r="Z19" s="73">
        <f>IFERROR(N19/K19,"")</f>
        <v>2583.531034482759</v>
      </c>
      <c r="AA19" s="73" t="str">
        <f>IFERROR(O19/L19,"")</f>
        <v/>
      </c>
      <c r="AB19" s="71"/>
      <c r="AC19" s="40"/>
      <c r="AD19" s="41"/>
      <c r="AE19" s="42"/>
      <c r="AF19" s="42"/>
      <c r="AG19" s="42"/>
      <c r="AH19" s="42"/>
      <c r="AI19" s="42"/>
      <c r="AK19" s="40"/>
      <c r="AL19" s="40"/>
      <c r="AT19" s="56"/>
      <c r="AU19" s="56"/>
    </row>
    <row r="20" spans="1:47" x14ac:dyDescent="0.2">
      <c r="A20" s="106"/>
      <c r="B20" s="65" t="s">
        <v>50</v>
      </c>
      <c r="C20" s="73">
        <f>IFERROR(VLOOKUP(B20,'Decomps total'!$J$2:$L$26,2,FALSE),0)</f>
        <v>0</v>
      </c>
      <c r="D20" s="73">
        <f>IFERROR(VLOOKUP(B20,'Decomps total'!$J$2:$L$26,3,FALSE),0)</f>
        <v>1401.9737399999519</v>
      </c>
      <c r="E20" s="71"/>
      <c r="F20" s="97">
        <f>IFERROR(C20/C$31,"-")</f>
        <v>0</v>
      </c>
      <c r="G20" s="97">
        <f>IFERROR(D20/D$31,"-")</f>
        <v>2.9765139013046668E-3</v>
      </c>
      <c r="H20" s="71"/>
      <c r="I20" s="74">
        <f>(D20-C20)/$C$31</f>
        <v>2.9920229718809446E-3</v>
      </c>
      <c r="J20" s="71"/>
      <c r="K20" s="73">
        <v>0</v>
      </c>
      <c r="L20" s="73">
        <v>63975</v>
      </c>
      <c r="M20" s="71"/>
      <c r="N20" s="73">
        <v>0</v>
      </c>
      <c r="O20" s="73">
        <v>75876.569195599994</v>
      </c>
      <c r="P20" s="75">
        <f t="shared" si="0"/>
        <v>0</v>
      </c>
      <c r="Q20" s="76">
        <f t="shared" si="1"/>
        <v>7.8976179990172715E-2</v>
      </c>
      <c r="R20" s="76">
        <f t="shared" si="2"/>
        <v>1.9647229086444628E-2</v>
      </c>
      <c r="S20" s="71"/>
      <c r="T20" s="94" t="str">
        <f t="shared" si="3"/>
        <v>-</v>
      </c>
      <c r="U20" s="94">
        <f t="shared" si="3"/>
        <v>1.8093312929473953</v>
      </c>
      <c r="V20" s="71"/>
      <c r="W20" s="77" t="str">
        <f t="shared" si="4"/>
        <v>-</v>
      </c>
      <c r="X20" s="77">
        <f t="shared" si="4"/>
        <v>21.914399999999247</v>
      </c>
      <c r="Y20" s="71"/>
      <c r="Z20" s="73" t="str">
        <f t="shared" si="5"/>
        <v/>
      </c>
      <c r="AA20" s="73">
        <f t="shared" si="5"/>
        <v>1186.0346884814378</v>
      </c>
      <c r="AB20" s="71"/>
      <c r="AC20" s="40"/>
      <c r="AD20" s="41"/>
      <c r="AE20" s="42"/>
      <c r="AF20" s="42"/>
      <c r="AG20" s="42"/>
      <c r="AH20" s="42"/>
      <c r="AI20" s="42"/>
      <c r="AK20" s="40"/>
      <c r="AL20" s="40"/>
      <c r="AT20" s="56"/>
      <c r="AU20" s="56"/>
    </row>
    <row r="21" spans="1:47" x14ac:dyDescent="0.2">
      <c r="A21" s="106" t="s">
        <v>112</v>
      </c>
      <c r="B21" s="65" t="s">
        <v>54</v>
      </c>
      <c r="C21" s="73">
        <f>IFERROR(VLOOKUP(B21,'Decomps total'!$J$2:$L$26,2,FALSE),0)</f>
        <v>0</v>
      </c>
      <c r="D21" s="73">
        <f>IFERROR(VLOOKUP(B21,'Decomps total'!$J$2:$L$26,3,FALSE),0)</f>
        <v>5.2073681869463524</v>
      </c>
      <c r="E21" s="71"/>
      <c r="F21" s="97">
        <f>IFERROR(C21/C$31,"-")</f>
        <v>0</v>
      </c>
      <c r="G21" s="97">
        <f>IFERROR(D21/D$31,"-")</f>
        <v>1.1055701940364468E-5</v>
      </c>
      <c r="H21" s="71"/>
      <c r="I21" s="74">
        <f>(D21-C21)/$C$31</f>
        <v>1.11133074706421E-5</v>
      </c>
      <c r="J21" s="71"/>
      <c r="K21" s="73">
        <v>16.143000000000001</v>
      </c>
      <c r="L21" s="73">
        <v>342.6040000000001</v>
      </c>
      <c r="M21" s="71"/>
      <c r="N21" s="73">
        <v>0</v>
      </c>
      <c r="O21" s="73">
        <v>0</v>
      </c>
      <c r="P21" s="75">
        <f t="shared" si="0"/>
        <v>0</v>
      </c>
      <c r="Q21" s="75">
        <f t="shared" si="1"/>
        <v>0</v>
      </c>
      <c r="R21" s="76">
        <f t="shared" si="2"/>
        <v>0</v>
      </c>
      <c r="S21" s="71"/>
      <c r="T21" s="94" t="str">
        <f t="shared" si="3"/>
        <v>-</v>
      </c>
      <c r="U21" s="94" t="str">
        <f t="shared" si="3"/>
        <v>-</v>
      </c>
      <c r="V21" s="71"/>
      <c r="W21" s="77">
        <f t="shared" si="4"/>
        <v>0</v>
      </c>
      <c r="X21" s="77">
        <f t="shared" si="4"/>
        <v>15.199379420398918</v>
      </c>
      <c r="Y21" s="71"/>
      <c r="Z21" s="73">
        <f t="shared" si="5"/>
        <v>0</v>
      </c>
      <c r="AA21" s="73">
        <f t="shared" si="5"/>
        <v>0</v>
      </c>
      <c r="AB21" s="71"/>
      <c r="AC21" s="40"/>
      <c r="AD21" s="41"/>
      <c r="AE21" s="42"/>
      <c r="AF21" s="42"/>
      <c r="AG21" s="42"/>
      <c r="AH21" s="42"/>
      <c r="AI21" s="42"/>
      <c r="AK21" s="40"/>
      <c r="AL21" s="40"/>
      <c r="AT21" s="56"/>
      <c r="AU21" s="56"/>
    </row>
    <row r="22" spans="1:47" x14ac:dyDescent="0.2">
      <c r="A22" s="106"/>
      <c r="B22" s="65" t="s">
        <v>55</v>
      </c>
      <c r="C22" s="73">
        <f>IFERROR(VLOOKUP(B22,'Decomps total'!$J$2:$L$26,2,FALSE),0)</f>
        <v>5.6242211999999707</v>
      </c>
      <c r="D22" s="73">
        <f>IFERROR(VLOOKUP(B22,'Decomps total'!$J$2:$L$26,3,FALSE),0)</f>
        <v>119.36317585059052</v>
      </c>
      <c r="E22" s="71"/>
      <c r="F22" s="97">
        <f>IFERROR(C22/C$31,"-")</f>
        <v>1.2002934540942473E-5</v>
      </c>
      <c r="G22" s="97">
        <f>IFERROR(D22/D$31,"-")</f>
        <v>2.5341854992460015E-4</v>
      </c>
      <c r="H22" s="71"/>
      <c r="I22" s="74">
        <f>(D22-C22)/$C$31</f>
        <v>2.4273604804630908E-4</v>
      </c>
      <c r="J22" s="71"/>
      <c r="K22" s="73">
        <v>270.74399999999997</v>
      </c>
      <c r="L22" s="73">
        <v>12268.066999999999</v>
      </c>
      <c r="M22" s="71"/>
      <c r="N22" s="73">
        <v>0</v>
      </c>
      <c r="O22" s="73">
        <v>0</v>
      </c>
      <c r="P22" s="75">
        <f t="shared" si="0"/>
        <v>0</v>
      </c>
      <c r="Q22" s="75">
        <f t="shared" si="1"/>
        <v>0</v>
      </c>
      <c r="R22" s="76">
        <f t="shared" si="2"/>
        <v>0</v>
      </c>
      <c r="S22" s="71"/>
      <c r="T22" s="94" t="str">
        <f t="shared" si="3"/>
        <v>-</v>
      </c>
      <c r="U22" s="94" t="str">
        <f t="shared" si="3"/>
        <v>-</v>
      </c>
      <c r="V22" s="71"/>
      <c r="W22" s="77">
        <f t="shared" si="4"/>
        <v>20.773207162485487</v>
      </c>
      <c r="X22" s="77">
        <f t="shared" si="4"/>
        <v>9.7295829775457321</v>
      </c>
      <c r="Y22" s="71"/>
      <c r="Z22" s="73">
        <f t="shared" si="5"/>
        <v>0</v>
      </c>
      <c r="AA22" s="73">
        <f t="shared" si="5"/>
        <v>0</v>
      </c>
      <c r="AB22" s="71"/>
      <c r="AC22" s="40"/>
      <c r="AD22" s="41"/>
      <c r="AE22" s="42"/>
      <c r="AF22" s="42"/>
      <c r="AG22" s="42"/>
      <c r="AH22" s="42"/>
      <c r="AI22" s="42"/>
      <c r="AK22" s="40"/>
      <c r="AL22" s="40"/>
      <c r="AT22" s="56"/>
      <c r="AU22" s="56"/>
    </row>
    <row r="23" spans="1:47" x14ac:dyDescent="0.2">
      <c r="A23" s="106"/>
      <c r="B23" s="65" t="s">
        <v>56</v>
      </c>
      <c r="C23" s="73">
        <f>IFERROR(VLOOKUP(B23,'Decomps total'!$J$2:$L$26,2,FALSE),0)</f>
        <v>2037.7299391239665</v>
      </c>
      <c r="D23" s="73">
        <f>IFERROR(VLOOKUP(B23,'Decomps total'!$J$2:$L$26,3,FALSE),0)</f>
        <v>1.8899603120856874E-9</v>
      </c>
      <c r="E23" s="71"/>
      <c r="F23" s="97">
        <f>IFERROR(C23/C$31,"-")</f>
        <v>4.348822388319966E-3</v>
      </c>
      <c r="G23" s="97">
        <f>IFERROR(D23/D$31,"-")</f>
        <v>4.012552433284056E-15</v>
      </c>
      <c r="H23" s="71"/>
      <c r="I23" s="74">
        <f>(D23-C23)/$C$31</f>
        <v>-4.3488223883159328E-3</v>
      </c>
      <c r="J23" s="71"/>
      <c r="K23" s="73">
        <v>324</v>
      </c>
      <c r="L23" s="73">
        <v>0</v>
      </c>
      <c r="M23" s="71"/>
      <c r="N23" s="73">
        <v>0</v>
      </c>
      <c r="O23" s="73">
        <v>0</v>
      </c>
      <c r="P23" s="75">
        <f t="shared" si="0"/>
        <v>0</v>
      </c>
      <c r="Q23" s="75">
        <f t="shared" si="1"/>
        <v>0</v>
      </c>
      <c r="R23" s="76">
        <f t="shared" si="2"/>
        <v>0</v>
      </c>
      <c r="S23" s="71"/>
      <c r="T23" s="94" t="str">
        <f t="shared" si="3"/>
        <v>-</v>
      </c>
      <c r="U23" s="94" t="str">
        <f t="shared" si="3"/>
        <v>-</v>
      </c>
      <c r="V23" s="71"/>
      <c r="W23" s="77">
        <f t="shared" si="4"/>
        <v>6289.2899355677973</v>
      </c>
      <c r="X23" s="77" t="str">
        <f t="shared" si="4"/>
        <v>-</v>
      </c>
      <c r="Y23" s="71"/>
      <c r="Z23" s="73">
        <f t="shared" si="5"/>
        <v>0</v>
      </c>
      <c r="AA23" s="73" t="str">
        <f t="shared" si="5"/>
        <v/>
      </c>
      <c r="AB23" s="71"/>
      <c r="AC23" s="40"/>
      <c r="AD23" s="41"/>
      <c r="AE23" s="42"/>
      <c r="AF23" s="42"/>
      <c r="AG23" s="42"/>
      <c r="AH23" s="42"/>
      <c r="AI23" s="42"/>
      <c r="AK23" s="40"/>
      <c r="AL23" s="40"/>
      <c r="AT23" s="56"/>
      <c r="AU23" s="56"/>
    </row>
    <row r="24" spans="1:47" x14ac:dyDescent="0.2">
      <c r="A24" s="106"/>
      <c r="B24" s="65" t="s">
        <v>57</v>
      </c>
      <c r="C24" s="73">
        <f>IFERROR(VLOOKUP(B24,'Decomps total'!$J$2:$L$26,2,FALSE),0)</f>
        <v>41.294029636718655</v>
      </c>
      <c r="D24" s="73">
        <f>IFERROR(VLOOKUP(B24,'Decomps total'!$J$2:$L$26,3,FALSE),0)</f>
        <v>107.96641235145769</v>
      </c>
      <c r="E24" s="71"/>
      <c r="F24" s="97">
        <f>IFERROR(C24/C$31,"-")</f>
        <v>8.8127674398950576E-5</v>
      </c>
      <c r="G24" s="97">
        <f>IFERROR(D24/D$31,"-")</f>
        <v>2.2922221584415465E-4</v>
      </c>
      <c r="H24" s="71"/>
      <c r="I24" s="74">
        <f>(D24-C24)/$C$31</f>
        <v>1.4228889955709444E-4</v>
      </c>
      <c r="J24" s="71"/>
      <c r="K24" s="73">
        <v>627.64400000000001</v>
      </c>
      <c r="L24" s="73">
        <v>1612.239</v>
      </c>
      <c r="M24" s="71"/>
      <c r="N24" s="73">
        <v>0</v>
      </c>
      <c r="O24" s="73">
        <v>0</v>
      </c>
      <c r="P24" s="75">
        <f t="shared" si="0"/>
        <v>0</v>
      </c>
      <c r="Q24" s="75">
        <f t="shared" si="1"/>
        <v>0</v>
      </c>
      <c r="R24" s="76">
        <f t="shared" si="2"/>
        <v>0</v>
      </c>
      <c r="S24" s="71"/>
      <c r="T24" s="94" t="str">
        <f t="shared" si="3"/>
        <v>-</v>
      </c>
      <c r="U24" s="94" t="str">
        <f t="shared" si="3"/>
        <v>-</v>
      </c>
      <c r="V24" s="71"/>
      <c r="W24" s="77">
        <f t="shared" si="4"/>
        <v>65.792120432472316</v>
      </c>
      <c r="X24" s="77">
        <f t="shared" si="4"/>
        <v>66.966753906497544</v>
      </c>
      <c r="Y24" s="71"/>
      <c r="Z24" s="73">
        <f t="shared" si="5"/>
        <v>0</v>
      </c>
      <c r="AA24" s="73">
        <f t="shared" si="5"/>
        <v>0</v>
      </c>
      <c r="AB24" s="71"/>
      <c r="AC24" s="40"/>
      <c r="AD24" s="41"/>
      <c r="AE24" s="42"/>
      <c r="AF24" s="42"/>
      <c r="AG24" s="42"/>
      <c r="AH24" s="42"/>
      <c r="AI24" s="42"/>
      <c r="AK24" s="40"/>
      <c r="AL24" s="40"/>
      <c r="AT24" s="56"/>
      <c r="AU24" s="56"/>
    </row>
    <row r="25" spans="1:47" x14ac:dyDescent="0.2">
      <c r="A25" s="66"/>
      <c r="B25" s="67" t="s">
        <v>87</v>
      </c>
      <c r="C25" s="81">
        <f>SUM(C5:C24)</f>
        <v>28544.361484821944</v>
      </c>
      <c r="D25" s="81">
        <f>SUM(D5:D24)</f>
        <v>7868.4138679978232</v>
      </c>
      <c r="E25" s="82"/>
      <c r="F25" s="98">
        <f>IFERROR(C25/C$31,"-")</f>
        <v>6.0917963613401099E-2</v>
      </c>
      <c r="G25" s="98">
        <f>IFERROR(D25/D$31,"-")</f>
        <v>1.670533662015292E-2</v>
      </c>
      <c r="H25" s="82"/>
      <c r="I25" s="83">
        <f>(D25-C25)/$C$31</f>
        <v>-4.4125584146067501E-2</v>
      </c>
      <c r="J25" s="82"/>
      <c r="K25" s="84">
        <f>SUM(K5:K24)</f>
        <v>1295427.1092499997</v>
      </c>
      <c r="L25" s="84">
        <f>SUM(L5:L24)</f>
        <v>182421.25899999999</v>
      </c>
      <c r="M25" s="82"/>
      <c r="N25" s="85">
        <f>SUM(M5:N24)</f>
        <v>2901195.0124318954</v>
      </c>
      <c r="O25" s="85">
        <f>SUM(O5:O24)</f>
        <v>960752.58647660073</v>
      </c>
      <c r="P25" s="75">
        <f>N25/SUM($N$5:$N$24)</f>
        <v>1</v>
      </c>
      <c r="Q25" s="75">
        <f>O25/SUM($O$5:$O$24)</f>
        <v>1</v>
      </c>
      <c r="R25" s="76">
        <f t="shared" ref="R25" si="8">SUM(N25:O25)/SUM($N$5:$O$24)</f>
        <v>1</v>
      </c>
      <c r="S25" s="82"/>
      <c r="T25" s="94">
        <f t="shared" ref="T25" si="9">IFERROR((C25/N25)*T$2*N$2*Z$2,"-")</f>
        <v>0.82253522052593819</v>
      </c>
      <c r="U25" s="94">
        <f t="shared" ref="U25" si="10">IFERROR((D25/O25)*U$2*O$2*AA$2,"-")</f>
        <v>0.80197629975931251</v>
      </c>
      <c r="V25" s="82"/>
      <c r="W25" s="77">
        <f t="shared" ref="W25" si="11">IFERROR(C25/K25*1000,"-")</f>
        <v>22.034710622466424</v>
      </c>
      <c r="X25" s="77">
        <f t="shared" ref="X25" si="12">IFERROR(D25/L25*1000,"-")</f>
        <v>43.133206683974393</v>
      </c>
      <c r="Y25" s="82"/>
      <c r="Z25" s="73">
        <f t="shared" ref="Z25" si="13">IFERROR(N25/K25*1000,"")</f>
        <v>2239.566388348605</v>
      </c>
      <c r="AA25" s="73">
        <f t="shared" ref="AA25" si="14">IFERROR(O25/L25*1000,"")</f>
        <v>5266.6700786041656</v>
      </c>
      <c r="AB25" s="82"/>
      <c r="AC25" s="62"/>
      <c r="AD25" s="63"/>
      <c r="AE25" s="64"/>
      <c r="AF25" s="64"/>
      <c r="AG25" s="42"/>
      <c r="AH25" s="42"/>
      <c r="AI25" s="42"/>
      <c r="AK25" s="40"/>
      <c r="AL25" s="40"/>
      <c r="AT25" s="56" t="e">
        <f>(D25-#REF!)</f>
        <v>#REF!</v>
      </c>
      <c r="AU25" s="56" t="e">
        <f>#REF!</f>
        <v>#REF!</v>
      </c>
    </row>
    <row r="26" spans="1:47" x14ac:dyDescent="0.2">
      <c r="A26" s="66"/>
      <c r="B26" s="67" t="s">
        <v>88</v>
      </c>
      <c r="C26" s="81">
        <f>'Decomps total'!K27</f>
        <v>27171.804000459801</v>
      </c>
      <c r="D26" s="81">
        <f>'Decomps total'!L27</f>
        <v>13269.678495144633</v>
      </c>
      <c r="E26" s="82"/>
      <c r="F26" s="98">
        <f>IFERROR(C26/C$31,"-")</f>
        <v>5.7988719358484604E-2</v>
      </c>
      <c r="G26" s="98">
        <f>IFERROR(D26/D$31,"-")</f>
        <v>2.8172697804341864E-2</v>
      </c>
      <c r="H26" s="82"/>
      <c r="I26" s="83">
        <f>(D26-C26)/$C$31</f>
        <v>-2.9669228233815844E-2</v>
      </c>
      <c r="J26" s="82"/>
      <c r="K26" s="66"/>
      <c r="L26" s="66"/>
      <c r="M26" s="82"/>
      <c r="N26" s="66"/>
      <c r="O26" s="66"/>
      <c r="P26" s="66"/>
      <c r="Q26" s="66"/>
      <c r="R26" s="66"/>
      <c r="S26" s="82"/>
      <c r="T26" s="95"/>
      <c r="U26" s="95"/>
      <c r="V26" s="82"/>
      <c r="W26" s="66"/>
      <c r="X26" s="66"/>
      <c r="Y26" s="82"/>
      <c r="Z26" s="66"/>
      <c r="AA26" s="66"/>
      <c r="AB26" s="82"/>
      <c r="AC26" s="44"/>
      <c r="AD26" s="44"/>
      <c r="AE26" s="44"/>
      <c r="AF26" s="44"/>
    </row>
    <row r="27" spans="1:47" x14ac:dyDescent="0.2">
      <c r="A27" s="68"/>
      <c r="B27" s="69" t="s">
        <v>89</v>
      </c>
      <c r="C27" s="86">
        <f>SUM(C25:C26)</f>
        <v>55716.165485281745</v>
      </c>
      <c r="D27" s="86">
        <f>SUM(D25:D26)</f>
        <v>21138.092363142456</v>
      </c>
      <c r="E27" s="71"/>
      <c r="F27" s="97">
        <f>IFERROR(C27/C$31,"-")</f>
        <v>0.11890668297188571</v>
      </c>
      <c r="G27" s="97">
        <f>IFERROR(D27/D$31,"-")</f>
        <v>4.4878034424494784E-2</v>
      </c>
      <c r="H27" s="71"/>
      <c r="I27" s="87">
        <f>(D27-C27)/$C$31</f>
        <v>-7.3794812379883362E-2</v>
      </c>
      <c r="J27" s="71"/>
      <c r="K27" s="68"/>
      <c r="L27" s="68"/>
      <c r="M27" s="71"/>
      <c r="N27" s="68"/>
      <c r="O27" s="68"/>
      <c r="P27" s="68"/>
      <c r="Q27" s="68"/>
      <c r="R27" s="68"/>
      <c r="S27" s="71"/>
      <c r="T27" s="96"/>
      <c r="U27" s="96"/>
      <c r="V27" s="71"/>
      <c r="W27" s="68"/>
      <c r="X27" s="68"/>
      <c r="Y27" s="71"/>
      <c r="Z27" s="68"/>
      <c r="AA27" s="68"/>
      <c r="AB27" s="71"/>
    </row>
    <row r="28" spans="1:47" x14ac:dyDescent="0.2">
      <c r="A28" s="68"/>
      <c r="B28" s="69" t="s">
        <v>90</v>
      </c>
      <c r="C28" s="86">
        <f>C31-C27</f>
        <v>412854.34790171834</v>
      </c>
      <c r="D28" s="86">
        <f>D31-D27</f>
        <v>449873.89900885755</v>
      </c>
      <c r="E28" s="71"/>
      <c r="F28" s="97">
        <f>IFERROR(C28/C$31,"-")</f>
        <v>0.88109331702811433</v>
      </c>
      <c r="G28" s="97">
        <f>IFERROR(D28/D$31,"-")</f>
        <v>0.95512196557550522</v>
      </c>
      <c r="H28" s="71"/>
      <c r="I28" s="87">
        <f>(D28-C28)/$C$31</f>
        <v>7.9005293866121179E-2</v>
      </c>
      <c r="J28" s="71"/>
      <c r="K28" s="68"/>
      <c r="L28" s="68"/>
      <c r="M28" s="71"/>
      <c r="N28" s="88"/>
      <c r="O28" s="88"/>
      <c r="P28" s="89"/>
      <c r="Q28" s="68"/>
      <c r="R28" s="68"/>
      <c r="S28" s="71"/>
      <c r="T28" s="96"/>
      <c r="U28" s="96"/>
      <c r="V28" s="71"/>
      <c r="W28" s="68"/>
      <c r="X28" s="68"/>
      <c r="Y28" s="71"/>
      <c r="Z28" s="68"/>
      <c r="AA28" s="68"/>
      <c r="AB28" s="71"/>
    </row>
    <row r="29" spans="1:47" hidden="1" x14ac:dyDescent="0.2">
      <c r="C29" s="12">
        <f>C30-(SUM(C5:C25))</f>
        <v>412426.87604356214</v>
      </c>
      <c r="D29" s="12">
        <f>D30-(SUM(D5:D25))</f>
        <v>454330.07800979866</v>
      </c>
      <c r="E29" s="47"/>
      <c r="F29" s="13">
        <f>IFERROR(C29/C$30,"-")</f>
        <v>0.87840931570829839</v>
      </c>
      <c r="G29" s="13">
        <f>IFERROR(D29/D$30,"-")</f>
        <v>0.96652215345594672</v>
      </c>
      <c r="H29" s="47"/>
      <c r="I29" s="13"/>
      <c r="J29" s="47"/>
      <c r="M29" s="47"/>
      <c r="N29" s="15" t="e">
        <f>#REF!/N31</f>
        <v>#REF!</v>
      </c>
      <c r="O29" s="15" t="e">
        <f>#REF!/O31</f>
        <v>#REF!</v>
      </c>
      <c r="S29" s="47"/>
      <c r="V29" s="47"/>
      <c r="Y29" s="47"/>
      <c r="AB29" s="47"/>
    </row>
    <row r="30" spans="1:47" x14ac:dyDescent="0.2">
      <c r="B30" s="7" t="s">
        <v>91</v>
      </c>
      <c r="C30" s="12">
        <v>469515.59901320603</v>
      </c>
      <c r="D30" s="12">
        <v>470066.9057457943</v>
      </c>
      <c r="E30" s="47"/>
      <c r="H30" s="47"/>
      <c r="I30" s="13"/>
      <c r="J30" s="47"/>
      <c r="L30" s="114"/>
      <c r="M30" s="114"/>
      <c r="N30" s="114">
        <v>2021</v>
      </c>
      <c r="O30" s="114">
        <v>2022</v>
      </c>
      <c r="S30" s="47"/>
      <c r="V30" s="47"/>
      <c r="Y30" s="47"/>
      <c r="AB30" s="47"/>
    </row>
    <row r="31" spans="1:47" x14ac:dyDescent="0.2">
      <c r="B31" s="7" t="s">
        <v>92</v>
      </c>
      <c r="C31" s="12">
        <v>468570.51338700007</v>
      </c>
      <c r="D31" s="12">
        <v>471011.99137200002</v>
      </c>
      <c r="E31" s="47"/>
      <c r="H31" s="47"/>
      <c r="I31" s="13"/>
      <c r="J31" s="47"/>
      <c r="L31" s="117" t="s">
        <v>139</v>
      </c>
      <c r="M31" s="114"/>
      <c r="N31" s="115">
        <v>80083598.454551965</v>
      </c>
      <c r="O31" s="115">
        <v>100157436.87261909</v>
      </c>
      <c r="P31" s="110">
        <f>O31/N31-1</f>
        <v>0.25066104427686509</v>
      </c>
      <c r="S31" s="47"/>
      <c r="T31" s="14"/>
      <c r="U31" s="14"/>
      <c r="V31" s="47"/>
      <c r="Y31" s="47"/>
      <c r="AB31" s="47"/>
    </row>
    <row r="32" spans="1:47" x14ac:dyDescent="0.2">
      <c r="E32" s="48"/>
      <c r="H32" s="48"/>
      <c r="I32" s="49"/>
      <c r="J32" s="48"/>
      <c r="L32" s="118" t="s">
        <v>138</v>
      </c>
      <c r="M32" s="114"/>
      <c r="N32" s="116">
        <f>N25/N31</f>
        <v>3.6227081055534051E-2</v>
      </c>
      <c r="O32" s="116">
        <f>O25/O31</f>
        <v>9.5924238526440362E-3</v>
      </c>
      <c r="S32" s="48"/>
      <c r="V32" s="48"/>
      <c r="Y32" s="48"/>
      <c r="AB32" s="48"/>
    </row>
    <row r="33" spans="2:28" x14ac:dyDescent="0.2">
      <c r="B33" s="44" t="s">
        <v>137</v>
      </c>
      <c r="D33" s="113">
        <f>D31/C31-1</f>
        <v>5.2104814862379278E-3</v>
      </c>
      <c r="E33" s="48"/>
      <c r="H33" s="48"/>
      <c r="I33" s="49"/>
      <c r="J33" s="48"/>
      <c r="L33" s="118"/>
      <c r="M33" s="114"/>
      <c r="N33" s="116"/>
      <c r="O33" s="116"/>
      <c r="S33" s="48"/>
      <c r="V33" s="48"/>
      <c r="Y33" s="48"/>
      <c r="AB33" s="48"/>
    </row>
    <row r="34" spans="2:28" x14ac:dyDescent="0.2">
      <c r="C34" s="53">
        <v>33309.221349129999</v>
      </c>
      <c r="D34" s="50"/>
      <c r="F34" s="51"/>
      <c r="G34" s="51"/>
      <c r="N34" s="53"/>
      <c r="O34" s="53"/>
      <c r="T34" s="54"/>
      <c r="U34" s="54"/>
    </row>
    <row r="35" spans="2:28" x14ac:dyDescent="0.2">
      <c r="C35" s="50"/>
      <c r="D35" s="50"/>
      <c r="F35" s="51"/>
      <c r="G35" s="51"/>
      <c r="N35" s="53"/>
      <c r="O35" s="53"/>
      <c r="T35" s="54"/>
      <c r="U35" s="54"/>
    </row>
    <row r="36" spans="2:28" ht="15" x14ac:dyDescent="0.25">
      <c r="B36" t="s">
        <v>102</v>
      </c>
      <c r="C36" s="38">
        <v>-228927.71967963976</v>
      </c>
      <c r="D36" s="38">
        <v>-175637.09683066935</v>
      </c>
      <c r="F36" s="51"/>
      <c r="G36" s="51"/>
      <c r="I36" s="112">
        <f>(D36-C36)/$C$31</f>
        <v>0.1137302099181747</v>
      </c>
      <c r="K36" s="7">
        <f>D36/C36-1</f>
        <v>-0.23278361800635161</v>
      </c>
      <c r="L36" s="14">
        <f>D36-C36</f>
        <v>53290.622848970408</v>
      </c>
      <c r="N36" s="53"/>
      <c r="O36" s="53"/>
      <c r="T36" s="54"/>
      <c r="U36" s="54"/>
    </row>
    <row r="37" spans="2:28" ht="15" x14ac:dyDescent="0.25">
      <c r="B37" t="s">
        <v>125</v>
      </c>
      <c r="C37" s="38">
        <v>4915.9073810647442</v>
      </c>
      <c r="D37" s="38">
        <v>11347.971616472047</v>
      </c>
      <c r="F37" s="51"/>
      <c r="G37" s="51"/>
      <c r="I37" s="112">
        <f t="shared" ref="I37:I42" si="15">(D37-C37)/$C$31</f>
        <v>1.3726993166757285E-2</v>
      </c>
      <c r="N37" s="53"/>
      <c r="O37" s="53">
        <v>2110018.4132600003</v>
      </c>
      <c r="T37" s="94">
        <f>IFERROR((C34/O37)*T$2*N$2*Z$2,"-")</f>
        <v>1.3197428815240235</v>
      </c>
      <c r="U37" s="94">
        <f t="shared" ref="U37" si="16">IFERROR((D37/O37)*U$2*O$2*AA$2,"-")</f>
        <v>0.52664491700874549</v>
      </c>
    </row>
    <row r="38" spans="2:28" ht="15" x14ac:dyDescent="0.25">
      <c r="B38" t="s">
        <v>19</v>
      </c>
      <c r="C38" s="38">
        <v>375291.2450136863</v>
      </c>
      <c r="D38" s="38">
        <v>349733.05520015268</v>
      </c>
      <c r="F38" s="51"/>
      <c r="G38" s="51"/>
      <c r="I38" s="112">
        <f t="shared" si="15"/>
        <v>-5.4545023818911742E-2</v>
      </c>
      <c r="N38" s="53"/>
      <c r="O38" s="53"/>
      <c r="T38" s="54"/>
      <c r="U38" s="54"/>
    </row>
    <row r="39" spans="2:28" ht="15" x14ac:dyDescent="0.25">
      <c r="B39" t="s">
        <v>126</v>
      </c>
      <c r="C39" s="38">
        <v>2819.3192956499902</v>
      </c>
      <c r="D39" s="38">
        <v>0</v>
      </c>
      <c r="F39" s="51"/>
      <c r="G39" s="51"/>
      <c r="I39" s="112">
        <f t="shared" si="15"/>
        <v>-6.0168517119673472E-3</v>
      </c>
      <c r="N39" s="53"/>
      <c r="O39" s="53"/>
      <c r="T39" s="54"/>
      <c r="U39" s="54"/>
    </row>
    <row r="40" spans="2:28" ht="15" x14ac:dyDescent="0.25">
      <c r="B40" t="s">
        <v>127</v>
      </c>
      <c r="C40" s="38">
        <v>0</v>
      </c>
      <c r="D40" s="38">
        <v>9578.4508051830999</v>
      </c>
      <c r="F40" s="51"/>
      <c r="G40" s="51"/>
      <c r="I40" s="112">
        <f t="shared" si="15"/>
        <v>2.0441855668523683E-2</v>
      </c>
      <c r="N40" s="53"/>
      <c r="O40" s="53"/>
      <c r="T40" s="54"/>
      <c r="U40" s="54"/>
    </row>
    <row r="41" spans="2:28" ht="15" x14ac:dyDescent="0.25">
      <c r="B41" t="s">
        <v>86</v>
      </c>
      <c r="C41" s="38">
        <v>-5964.3845666714278</v>
      </c>
      <c r="D41" s="38">
        <v>-7008.0835431473424</v>
      </c>
      <c r="I41" s="112">
        <f t="shared" si="15"/>
        <v>-2.2274107026745544E-3</v>
      </c>
    </row>
    <row r="42" spans="2:28" ht="15" x14ac:dyDescent="0.25">
      <c r="B42" t="s">
        <v>109</v>
      </c>
      <c r="C42" s="38">
        <v>-103185.16057894018</v>
      </c>
      <c r="D42" s="38">
        <v>-103537.26734867724</v>
      </c>
      <c r="I42" s="112">
        <f t="shared" si="15"/>
        <v>-7.5144884212176018E-4</v>
      </c>
    </row>
    <row r="43" spans="2:28" x14ac:dyDescent="0.2">
      <c r="B43" s="7" t="s">
        <v>136</v>
      </c>
      <c r="C43" s="14">
        <f>C31-SUM(C27,C36:C42)</f>
        <v>367905.14103656862</v>
      </c>
      <c r="D43" s="14">
        <f>D31-SUM(D27,D36:D42)</f>
        <v>365396.86910954362</v>
      </c>
      <c r="I43" s="112">
        <f>(D43-C43)/$C$31</f>
        <v>-5.3530298116590443E-3</v>
      </c>
    </row>
    <row r="46" spans="2:28" ht="15" x14ac:dyDescent="0.25">
      <c r="C46"/>
      <c r="D46"/>
    </row>
    <row r="47" spans="2:28" x14ac:dyDescent="0.2">
      <c r="C47" s="119"/>
      <c r="D47" s="119"/>
      <c r="E47" s="120"/>
      <c r="F47" s="120"/>
      <c r="G47" s="120"/>
      <c r="H47" s="120"/>
      <c r="I47" s="121"/>
    </row>
    <row r="48" spans="2:28" ht="15" x14ac:dyDescent="0.25">
      <c r="C48"/>
      <c r="D48"/>
    </row>
    <row r="49" spans="3:9" x14ac:dyDescent="0.2">
      <c r="C49" s="14"/>
      <c r="D49" s="14"/>
      <c r="I49" s="7"/>
    </row>
  </sheetData>
  <dataConsolidate link="1"/>
  <mergeCells count="20">
    <mergeCell ref="L32:L33"/>
    <mergeCell ref="N32:N33"/>
    <mergeCell ref="O32:O33"/>
    <mergeCell ref="AE3:AI3"/>
    <mergeCell ref="AK3:AL3"/>
    <mergeCell ref="A5:A20"/>
    <mergeCell ref="C3:D3"/>
    <mergeCell ref="F3:G3"/>
    <mergeCell ref="K3:L3"/>
    <mergeCell ref="N3:O3"/>
    <mergeCell ref="T3:U3"/>
    <mergeCell ref="Z1:AA1"/>
    <mergeCell ref="Z3:AA3"/>
    <mergeCell ref="B3:B4"/>
    <mergeCell ref="A3:A4"/>
    <mergeCell ref="A21:A24"/>
    <mergeCell ref="P3:R3"/>
    <mergeCell ref="W3:X3"/>
    <mergeCell ref="T1:U1"/>
    <mergeCell ref="N1:Q1"/>
  </mergeCells>
  <conditionalFormatting sqref="I5:I28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{7FE4E4D5-945C-400F-81EB-69EBA961E770}</x14:id>
        </ext>
      </extLst>
    </cfRule>
  </conditionalFormatting>
  <conditionalFormatting sqref="R5:R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{3DC32D57-2EAB-4B92-AF16-A2A410F8D678}</x14:id>
        </ext>
      </extLst>
    </cfRule>
  </conditionalFormatting>
  <conditionalFormatting sqref="I36:I4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{189EC9C9-FC4F-4CA5-9CBA-62F836B114C9}</x14:id>
        </ext>
      </extLst>
    </cfRule>
  </conditionalFormatting>
  <conditionalFormatting sqref="I4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{28786706-12C2-4238-9CD7-0EAC7A70F8B5}</x14:id>
        </ext>
      </extLst>
    </cfRule>
  </conditionalFormatting>
  <conditionalFormatting sqref="Q5:Q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E4E4D5-945C-400F-81EB-69EBA961E7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I5:I28</xm:sqref>
        </x14:conditionalFormatting>
        <x14:conditionalFormatting xmlns:xm="http://schemas.microsoft.com/office/excel/2006/main">
          <x14:cfRule type="dataBar" id="{3DC32D57-2EAB-4B92-AF16-A2A410F8D6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I43</xm:sqref>
        </x14:conditionalFormatting>
        <x14:conditionalFormatting xmlns:xm="http://schemas.microsoft.com/office/excel/2006/main">
          <x14:cfRule type="dataBar" id="{189EC9C9-FC4F-4CA5-9CBA-62F836B11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I36:I42</xm:sqref>
        </x14:conditionalFormatting>
        <x14:conditionalFormatting xmlns:xm="http://schemas.microsoft.com/office/excel/2006/main">
          <x14:cfRule type="dataBar" id="{28786706-12C2-4238-9CD7-0EAC7A70F8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2E08-9953-4E2F-8F50-018256A7A275}">
  <dimension ref="A1:AU49"/>
  <sheetViews>
    <sheetView showGridLines="0" zoomScaleNormal="100" workbookViewId="0">
      <pane xSplit="2" ySplit="3" topLeftCell="C7" activePane="bottomRight" state="frozen"/>
      <selection pane="topRight" activeCell="C1" sqref="C1"/>
      <selection pane="bottomLeft" activeCell="A3" sqref="A3"/>
      <selection pane="bottomRight" activeCell="Q20" sqref="Q20"/>
    </sheetView>
  </sheetViews>
  <sheetFormatPr defaultColWidth="8.7109375" defaultRowHeight="12" outlineLevelCol="1" x14ac:dyDescent="0.2"/>
  <cols>
    <col min="1" max="1" width="8.7109375" style="7"/>
    <col min="2" max="2" width="20.28515625" style="7" customWidth="1"/>
    <col min="3" max="4" width="13.7109375" style="7" customWidth="1" outlineLevel="1"/>
    <col min="5" max="5" width="0.42578125" style="7" customWidth="1"/>
    <col min="6" max="7" width="9.28515625" style="7" customWidth="1" outlineLevel="1"/>
    <col min="8" max="8" width="0.42578125" style="7" customWidth="1"/>
    <col min="9" max="9" width="17.42578125" style="52" customWidth="1" outlineLevel="1"/>
    <col min="10" max="10" width="0.42578125" style="7" customWidth="1"/>
    <col min="11" max="12" width="9.85546875" style="7" customWidth="1" outlineLevel="1"/>
    <col min="13" max="13" width="0.42578125" style="7" customWidth="1"/>
    <col min="14" max="15" width="10.7109375" style="7" customWidth="1" outlineLevel="1"/>
    <col min="16" max="16" width="9.7109375" style="7" customWidth="1" outlineLevel="1"/>
    <col min="17" max="17" width="6.5703125" style="7" bestFit="1" customWidth="1" outlineLevel="1"/>
    <col min="18" max="18" width="5" style="7" customWidth="1" outlineLevel="1"/>
    <col min="19" max="19" width="0.42578125" style="7" customWidth="1"/>
    <col min="20" max="20" width="11.7109375" style="7" customWidth="1" outlineLevel="1"/>
    <col min="21" max="21" width="10.140625" style="7" customWidth="1" outlineLevel="1"/>
    <col min="22" max="22" width="0.42578125" style="7" customWidth="1"/>
    <col min="23" max="24" width="8.85546875" style="7" customWidth="1" outlineLevel="1"/>
    <col min="25" max="25" width="0.42578125" style="7" customWidth="1"/>
    <col min="26" max="27" width="10.85546875" style="7" customWidth="1" outlineLevel="1"/>
    <col min="28" max="28" width="0.42578125" style="7" customWidth="1"/>
    <col min="29" max="29" width="8.7109375" style="7" customWidth="1"/>
    <col min="30" max="32" width="4" style="7" bestFit="1" customWidth="1"/>
    <col min="33" max="35" width="9.85546875" style="7" bestFit="1" customWidth="1"/>
    <col min="36" max="36" width="8.7109375" style="7"/>
    <col min="37" max="37" width="7.85546875" style="7" bestFit="1" customWidth="1"/>
    <col min="38" max="38" width="12.28515625" style="7" bestFit="1" customWidth="1"/>
    <col min="39" max="45" width="8.7109375" style="7"/>
    <col min="46" max="47" width="6.85546875" style="7" bestFit="1" customWidth="1"/>
    <col min="48" max="16384" width="8.7109375" style="7"/>
  </cols>
  <sheetData>
    <row r="1" spans="1:47" ht="12.75" x14ac:dyDescent="0.2">
      <c r="B1" s="11"/>
      <c r="C1" s="44"/>
      <c r="N1" s="108" t="s">
        <v>73</v>
      </c>
      <c r="O1" s="108"/>
      <c r="P1" s="108"/>
      <c r="Q1" s="108"/>
      <c r="T1" s="100" t="s">
        <v>74</v>
      </c>
      <c r="U1" s="100"/>
      <c r="W1" s="93"/>
      <c r="X1" s="93"/>
      <c r="Z1" s="100" t="s">
        <v>75</v>
      </c>
      <c r="AA1" s="100"/>
      <c r="AB1" s="46"/>
    </row>
    <row r="2" spans="1:47" x14ac:dyDescent="0.2">
      <c r="B2" s="11"/>
      <c r="N2" s="8">
        <v>1.4067129090891002</v>
      </c>
      <c r="O2" s="8">
        <v>1.4934693020255387</v>
      </c>
      <c r="P2" s="8">
        <v>1.4067129090891002</v>
      </c>
      <c r="Q2" s="8">
        <v>1.4934693020255387</v>
      </c>
      <c r="T2" s="9">
        <v>121.49632761619576</v>
      </c>
      <c r="U2" s="9">
        <v>142.38195045464533</v>
      </c>
      <c r="W2" s="93"/>
      <c r="X2" s="93"/>
      <c r="Z2" s="10">
        <v>0.48915046297558074</v>
      </c>
      <c r="AA2" s="10">
        <v>0.46050533203778166</v>
      </c>
      <c r="AB2" s="47"/>
    </row>
    <row r="3" spans="1:47" ht="15" customHeight="1" x14ac:dyDescent="0.2">
      <c r="A3" s="104" t="s">
        <v>82</v>
      </c>
      <c r="B3" s="102" t="s">
        <v>81</v>
      </c>
      <c r="C3" s="101" t="s">
        <v>76</v>
      </c>
      <c r="D3" s="107"/>
      <c r="E3" s="91"/>
      <c r="F3" s="107" t="s">
        <v>117</v>
      </c>
      <c r="G3" s="107"/>
      <c r="H3" s="91"/>
      <c r="I3" s="90" t="s">
        <v>77</v>
      </c>
      <c r="J3" s="92"/>
      <c r="K3" s="107" t="s">
        <v>121</v>
      </c>
      <c r="L3" s="107"/>
      <c r="M3" s="92"/>
      <c r="N3" s="101" t="s">
        <v>122</v>
      </c>
      <c r="O3" s="101"/>
      <c r="P3" s="101" t="s">
        <v>78</v>
      </c>
      <c r="Q3" s="101"/>
      <c r="R3" s="107"/>
      <c r="S3" s="92"/>
      <c r="T3" s="101" t="s">
        <v>79</v>
      </c>
      <c r="U3" s="101"/>
      <c r="V3" s="92"/>
      <c r="W3" s="107" t="s">
        <v>80</v>
      </c>
      <c r="X3" s="107"/>
      <c r="Y3" s="92"/>
      <c r="Z3" s="101" t="s">
        <v>123</v>
      </c>
      <c r="AA3" s="101"/>
      <c r="AB3" s="43"/>
      <c r="AE3" s="109"/>
      <c r="AF3" s="109"/>
      <c r="AG3" s="109"/>
      <c r="AH3" s="109"/>
      <c r="AI3" s="109"/>
      <c r="AK3" s="109"/>
      <c r="AL3" s="109"/>
    </row>
    <row r="4" spans="1:47" x14ac:dyDescent="0.2">
      <c r="A4" s="105"/>
      <c r="B4" s="103"/>
      <c r="C4" s="70" t="s">
        <v>113</v>
      </c>
      <c r="D4" s="70" t="s">
        <v>114</v>
      </c>
      <c r="E4" s="71"/>
      <c r="F4" s="70" t="s">
        <v>113</v>
      </c>
      <c r="G4" s="70" t="s">
        <v>114</v>
      </c>
      <c r="H4" s="71"/>
      <c r="I4" s="72" t="s">
        <v>120</v>
      </c>
      <c r="J4" s="71"/>
      <c r="K4" s="70" t="s">
        <v>113</v>
      </c>
      <c r="L4" s="70" t="s">
        <v>114</v>
      </c>
      <c r="M4" s="71"/>
      <c r="N4" s="70" t="s">
        <v>113</v>
      </c>
      <c r="O4" s="70" t="s">
        <v>114</v>
      </c>
      <c r="P4" s="70" t="s">
        <v>113</v>
      </c>
      <c r="Q4" s="70" t="s">
        <v>114</v>
      </c>
      <c r="R4" s="70" t="s">
        <v>83</v>
      </c>
      <c r="S4" s="71"/>
      <c r="T4" s="70" t="s">
        <v>113</v>
      </c>
      <c r="U4" s="70" t="s">
        <v>114</v>
      </c>
      <c r="V4" s="71"/>
      <c r="W4" s="70" t="s">
        <v>113</v>
      </c>
      <c r="X4" s="70" t="s">
        <v>114</v>
      </c>
      <c r="Y4" s="71"/>
      <c r="Z4" s="70" t="s">
        <v>113</v>
      </c>
      <c r="AA4" s="70" t="s">
        <v>114</v>
      </c>
      <c r="AB4" s="71"/>
      <c r="AC4" s="55"/>
      <c r="AE4" s="44"/>
      <c r="AF4" s="44"/>
      <c r="AG4" s="44"/>
      <c r="AH4" s="44"/>
      <c r="AI4" s="44"/>
      <c r="AT4" s="7" t="s">
        <v>84</v>
      </c>
      <c r="AU4" s="7" t="s">
        <v>85</v>
      </c>
    </row>
    <row r="5" spans="1:47" x14ac:dyDescent="0.2">
      <c r="A5" s="106" t="s">
        <v>111</v>
      </c>
      <c r="B5" s="65" t="s">
        <v>143</v>
      </c>
      <c r="C5" s="73">
        <f>IFERROR(VLOOKUP(B5,'Decomps total'!$J$2:$L$26,2,FALSE),0)</f>
        <v>397.4596217600008</v>
      </c>
      <c r="D5" s="73">
        <f>IFERROR(VLOOKUP(B5,'Decomps total'!$J$2:$L$26,3,FALSE),0)</f>
        <v>1.5272855270093001E-13</v>
      </c>
      <c r="E5" s="71"/>
      <c r="F5" s="97">
        <f>IFERROR(C5/C$31,"-")</f>
        <v>8.4823865438526296E-4</v>
      </c>
      <c r="G5" s="97">
        <f>IFERROR(D5/D$31,"-")</f>
        <v>3.2425618773749373E-19</v>
      </c>
      <c r="H5" s="71"/>
      <c r="I5" s="74">
        <f>(D5-C5)/$C$31</f>
        <v>-8.4823865438526263E-4</v>
      </c>
      <c r="J5" s="71"/>
      <c r="K5" s="73">
        <v>9391.768</v>
      </c>
      <c r="L5" s="73">
        <v>0</v>
      </c>
      <c r="M5" s="71"/>
      <c r="N5" s="73">
        <v>82859.400718999997</v>
      </c>
      <c r="O5" s="73">
        <v>0</v>
      </c>
      <c r="P5" s="75">
        <f>N5/SUM($N$5:$N$24)</f>
        <v>2.8560438151844194E-2</v>
      </c>
      <c r="Q5" s="76">
        <f>O5/SUM($O$5:$O$24)</f>
        <v>0</v>
      </c>
      <c r="R5" s="76">
        <f>SUM(N5:O5)/SUM($N$5:$O$24)</f>
        <v>2.1455340497737098E-2</v>
      </c>
      <c r="S5" s="71"/>
      <c r="T5" s="94">
        <f>IFERROR((C5/N5)*T$2*N$2*Z$2,"-")</f>
        <v>0.401016571640328</v>
      </c>
      <c r="U5" s="94" t="str">
        <f>IFERROR((D5/O5)*U$2*O$2*AA$2,"-")</f>
        <v>-</v>
      </c>
      <c r="V5" s="71"/>
      <c r="W5" s="77">
        <f>IFERROR(C5/K5*1000,"-")</f>
        <v>42.320000000000086</v>
      </c>
      <c r="X5" s="77" t="str">
        <f>IFERROR(D5/L5*1000,"-")</f>
        <v>-</v>
      </c>
      <c r="Y5" s="71"/>
      <c r="Z5" s="73">
        <f>IFERROR(N5/K5*1000,"")</f>
        <v>8822.5561703611074</v>
      </c>
      <c r="AA5" s="73" t="str">
        <f>IFERROR(O5/L5*1000,"")</f>
        <v/>
      </c>
      <c r="AB5" s="71"/>
      <c r="AC5" s="40"/>
      <c r="AD5" s="41"/>
      <c r="AE5" s="42"/>
      <c r="AF5" s="42"/>
      <c r="AG5" s="42"/>
      <c r="AH5" s="42"/>
      <c r="AI5" s="42"/>
      <c r="AK5" s="40"/>
      <c r="AL5" s="40"/>
      <c r="AT5" s="56" t="e">
        <f>(D5-#REF!)</f>
        <v>#REF!</v>
      </c>
      <c r="AU5" s="56" t="e">
        <f>#REF!</f>
        <v>#REF!</v>
      </c>
    </row>
    <row r="6" spans="1:47" x14ac:dyDescent="0.2">
      <c r="A6" s="106"/>
      <c r="B6" s="65" t="s">
        <v>17</v>
      </c>
      <c r="C6" s="73">
        <f>IFERROR(VLOOKUP(B6,'Decomps total'!$J$2:$L$26,2,FALSE),0)</f>
        <v>8974.6194567420098</v>
      </c>
      <c r="D6" s="73">
        <f>IFERROR(VLOOKUP(B6,'Decomps total'!$J$2:$L$26,3,FALSE),0)</f>
        <v>455.92035104798651</v>
      </c>
      <c r="E6" s="71"/>
      <c r="F6" s="97">
        <f>IFERROR(C6/C$31,"-")</f>
        <v>1.9153188688443408E-2</v>
      </c>
      <c r="G6" s="97">
        <f>IFERROR(D6/D$31,"-")</f>
        <v>9.6795911653957379E-4</v>
      </c>
      <c r="H6" s="71"/>
      <c r="I6" s="74">
        <f>(D6-C6)/$C$31</f>
        <v>-1.8180186038847669E-2</v>
      </c>
      <c r="J6" s="71"/>
      <c r="K6" s="73">
        <v>320055.45399999997</v>
      </c>
      <c r="L6" s="73">
        <v>51214.404000000002</v>
      </c>
      <c r="M6" s="71"/>
      <c r="N6" s="73">
        <v>784887.75973200006</v>
      </c>
      <c r="O6" s="73">
        <v>145611.02999800001</v>
      </c>
      <c r="P6" s="75">
        <f t="shared" ref="P6:P24" si="0">N6/SUM($N$5:$N$24)</f>
        <v>0.2705394695526091</v>
      </c>
      <c r="Q6" s="76">
        <f t="shared" ref="Q6:Q24" si="1">O6/SUM($O$5:$O$24)</f>
        <v>0.15155934217362255</v>
      </c>
      <c r="R6" s="76">
        <f t="shared" ref="R6:R25" si="2">SUM(N6:O6)/SUM($N$5:$O$24)</f>
        <v>0.24094029395763614</v>
      </c>
      <c r="S6" s="71"/>
      <c r="T6" s="94">
        <f t="shared" ref="T6:U24" si="3">IFERROR((C6/N6)*T$2*N$2*Z$2,"-")</f>
        <v>0.95591566604023792</v>
      </c>
      <c r="U6" s="94">
        <f>IFERROR((D6/O6)*U$2*O$2*AA$2,"-")</f>
        <v>0.30660596917231714</v>
      </c>
      <c r="V6" s="71"/>
      <c r="W6" s="77">
        <f t="shared" ref="W6:X24" si="4">IFERROR(C6/K6*1000,"-")</f>
        <v>28.040826502341094</v>
      </c>
      <c r="X6" s="124">
        <f t="shared" si="4"/>
        <v>8.9021899200073964</v>
      </c>
      <c r="Y6" s="71"/>
      <c r="Z6" s="73">
        <f t="shared" ref="Z6:AA24" si="5">IFERROR(N6/K6*1000,"")</f>
        <v>2452.3492723607833</v>
      </c>
      <c r="AA6" s="73">
        <f t="shared" si="5"/>
        <v>2843.1655672103498</v>
      </c>
      <c r="AB6" s="71"/>
      <c r="AC6" s="40"/>
      <c r="AD6" s="41"/>
      <c r="AE6" s="42"/>
      <c r="AF6" s="42"/>
      <c r="AG6" s="42"/>
      <c r="AH6" s="42"/>
      <c r="AI6" s="42"/>
      <c r="AK6" s="40"/>
      <c r="AL6" s="40"/>
      <c r="AT6" s="56" t="e">
        <f>(D6-#REF!)</f>
        <v>#REF!</v>
      </c>
      <c r="AU6" s="56" t="e">
        <f>#REF!</f>
        <v>#REF!</v>
      </c>
    </row>
    <row r="7" spans="1:47" s="45" customFormat="1" x14ac:dyDescent="0.2">
      <c r="A7" s="106"/>
      <c r="B7" s="65" t="s">
        <v>39</v>
      </c>
      <c r="C7" s="73">
        <f>IFERROR(VLOOKUP(B7,'Decomps total'!$J$2:$L$26,2,FALSE),0)</f>
        <v>55.657442881958524</v>
      </c>
      <c r="D7" s="73">
        <f>IFERROR(VLOOKUP(B7,'Decomps total'!$J$2:$L$26,3,FALSE),0)</f>
        <v>3.5804088395591133E-7</v>
      </c>
      <c r="E7" s="78"/>
      <c r="F7" s="97">
        <f>IFERROR(C7/C$31,"-")</f>
        <v>1.1878136009806945E-4</v>
      </c>
      <c r="G7" s="97">
        <f>IFERROR(D7/D$31,"-")</f>
        <v>7.6015237512952112E-13</v>
      </c>
      <c r="H7" s="78"/>
      <c r="I7" s="74">
        <f>(D7-C7)/$C$31</f>
        <v>-1.1878135933395631E-4</v>
      </c>
      <c r="J7" s="78"/>
      <c r="K7" s="73">
        <v>426.10200000000003</v>
      </c>
      <c r="L7" s="79">
        <v>0</v>
      </c>
      <c r="M7" s="78"/>
      <c r="N7" s="79">
        <v>5612</v>
      </c>
      <c r="O7" s="79">
        <v>0</v>
      </c>
      <c r="P7" s="75">
        <f t="shared" si="0"/>
        <v>1.9343753094680119E-3</v>
      </c>
      <c r="Q7" s="76">
        <f t="shared" si="1"/>
        <v>0</v>
      </c>
      <c r="R7" s="76">
        <f t="shared" si="2"/>
        <v>1.4531528085948453E-3</v>
      </c>
      <c r="S7" s="78"/>
      <c r="T7" s="94">
        <f t="shared" si="3"/>
        <v>0.82911864159348625</v>
      </c>
      <c r="U7" s="94" t="str">
        <f t="shared" si="3"/>
        <v>-</v>
      </c>
      <c r="V7" s="78"/>
      <c r="W7" s="77">
        <f t="shared" si="4"/>
        <v>130.61999915972825</v>
      </c>
      <c r="X7" s="77" t="str">
        <f t="shared" si="4"/>
        <v>-</v>
      </c>
      <c r="Y7" s="78"/>
      <c r="Z7" s="73">
        <f t="shared" si="5"/>
        <v>13170.555406921347</v>
      </c>
      <c r="AA7" s="73" t="str">
        <f t="shared" si="5"/>
        <v/>
      </c>
      <c r="AB7" s="78"/>
      <c r="AC7" s="57"/>
      <c r="AD7" s="58"/>
      <c r="AE7" s="59"/>
      <c r="AF7" s="59"/>
      <c r="AG7" s="59"/>
      <c r="AH7" s="59"/>
      <c r="AI7" s="59"/>
      <c r="AK7" s="57"/>
      <c r="AL7" s="57"/>
      <c r="AT7" s="56" t="e">
        <f>(D7-#REF!)</f>
        <v>#REF!</v>
      </c>
      <c r="AU7" s="56" t="e">
        <f>#REF!</f>
        <v>#REF!</v>
      </c>
    </row>
    <row r="8" spans="1:47" x14ac:dyDescent="0.2">
      <c r="A8" s="106"/>
      <c r="B8" s="65" t="s">
        <v>40</v>
      </c>
      <c r="C8" s="73">
        <f>IFERROR(VLOOKUP(B8,'Decomps total'!$J$2:$L$26,2,FALSE),0)</f>
        <v>14.97717214499758</v>
      </c>
      <c r="D8" s="73">
        <f>IFERROR(VLOOKUP(B8,'Decomps total'!$J$2:$L$26,3,FALSE),0)</f>
        <v>9.9768008154905782E-14</v>
      </c>
      <c r="E8" s="71"/>
      <c r="F8" s="97">
        <f>IFERROR(C8/C$31,"-")</f>
        <v>3.1963539567902103E-5</v>
      </c>
      <c r="G8" s="97">
        <f>IFERROR(D8/D$31,"-")</f>
        <v>2.1181628065199326E-19</v>
      </c>
      <c r="H8" s="71"/>
      <c r="I8" s="74">
        <f>(D8-C8)/$C$31</f>
        <v>-3.1963539567901893E-5</v>
      </c>
      <c r="J8" s="71"/>
      <c r="K8" s="73">
        <v>1213.7092500000001</v>
      </c>
      <c r="L8" s="73">
        <v>0</v>
      </c>
      <c r="M8" s="71"/>
      <c r="N8" s="79">
        <v>18758.74581</v>
      </c>
      <c r="O8" s="79">
        <v>0</v>
      </c>
      <c r="P8" s="75">
        <f t="shared" si="0"/>
        <v>6.4658686264167002E-3</v>
      </c>
      <c r="Q8" s="76">
        <f t="shared" si="1"/>
        <v>0</v>
      </c>
      <c r="R8" s="76">
        <f t="shared" si="2"/>
        <v>4.8573278972769574E-3</v>
      </c>
      <c r="S8" s="71"/>
      <c r="T8" s="125">
        <f t="shared" si="3"/>
        <v>6.6747824566744773E-2</v>
      </c>
      <c r="U8" s="94" t="str">
        <f t="shared" si="3"/>
        <v>-</v>
      </c>
      <c r="V8" s="71"/>
      <c r="W8" s="77">
        <f t="shared" si="4"/>
        <v>12.339999999998005</v>
      </c>
      <c r="X8" s="77" t="str">
        <f t="shared" si="4"/>
        <v>-</v>
      </c>
      <c r="Y8" s="71"/>
      <c r="Z8" s="73">
        <f t="shared" si="5"/>
        <v>15455.7162763652</v>
      </c>
      <c r="AA8" s="73" t="str">
        <f t="shared" si="5"/>
        <v/>
      </c>
      <c r="AB8" s="71"/>
      <c r="AC8" s="40"/>
      <c r="AD8" s="60">
        <f t="shared" ref="AD8:AE14" si="6">SUM(C8)/SUM(C$8:C$14)</f>
        <v>1.1067831844429614E-3</v>
      </c>
      <c r="AE8" s="60">
        <f t="shared" si="6"/>
        <v>6.4651191847171731E-17</v>
      </c>
      <c r="AF8" s="60">
        <f t="shared" ref="AF8:AF14" si="7">SUM(C8:D8)/SUM($C$8:$D$13)</f>
        <v>1.1565671375647682E-3</v>
      </c>
      <c r="AG8" s="42"/>
      <c r="AH8" s="42"/>
      <c r="AI8" s="42"/>
      <c r="AK8" s="40"/>
      <c r="AL8" s="40"/>
      <c r="AT8" s="56" t="e">
        <f>(D8-#REF!)</f>
        <v>#REF!</v>
      </c>
      <c r="AU8" s="56" t="e">
        <f>#REF!</f>
        <v>#REF!</v>
      </c>
    </row>
    <row r="9" spans="1:47" x14ac:dyDescent="0.2">
      <c r="A9" s="106"/>
      <c r="B9" s="65" t="s">
        <v>41</v>
      </c>
      <c r="C9" s="73">
        <f>IFERROR(VLOOKUP(B9,'Decomps total'!$J$2:$L$26,2,FALSE),0)</f>
        <v>0.50441247999356298</v>
      </c>
      <c r="D9" s="73">
        <f>IFERROR(VLOOKUP(B9,'Decomps total'!$J$2:$L$26,3,FALSE),0)</f>
        <v>3.3639366967995383E-32</v>
      </c>
      <c r="E9" s="71"/>
      <c r="F9" s="97">
        <f>IFERROR(C9/C$31,"-")</f>
        <v>1.0764921513039393E-6</v>
      </c>
      <c r="G9" s="97">
        <f>IFERROR(D9/D$31,"-")</f>
        <v>7.1419342998058376E-38</v>
      </c>
      <c r="H9" s="71"/>
      <c r="I9" s="74">
        <f>(D9-C9)/$C$31</f>
        <v>-1.0764921513039393E-6</v>
      </c>
      <c r="J9" s="71"/>
      <c r="K9" s="73">
        <v>15.704000000000001</v>
      </c>
      <c r="L9" s="73">
        <v>0</v>
      </c>
      <c r="M9" s="71"/>
      <c r="N9" s="79"/>
      <c r="O9" s="79"/>
      <c r="P9" s="75">
        <f t="shared" si="0"/>
        <v>0</v>
      </c>
      <c r="Q9" s="76">
        <f t="shared" si="1"/>
        <v>0</v>
      </c>
      <c r="R9" s="76">
        <f t="shared" si="2"/>
        <v>0</v>
      </c>
      <c r="S9" s="71"/>
      <c r="T9" s="94" t="str">
        <f t="shared" si="3"/>
        <v>-</v>
      </c>
      <c r="U9" s="94" t="str">
        <f t="shared" si="3"/>
        <v>-</v>
      </c>
      <c r="V9" s="71"/>
      <c r="W9" s="77">
        <f t="shared" si="4"/>
        <v>32.1199999995901</v>
      </c>
      <c r="X9" s="77" t="str">
        <f t="shared" si="4"/>
        <v>-</v>
      </c>
      <c r="Y9" s="71"/>
      <c r="Z9" s="73">
        <f t="shared" si="5"/>
        <v>0</v>
      </c>
      <c r="AA9" s="73" t="str">
        <f t="shared" si="5"/>
        <v/>
      </c>
      <c r="AB9" s="71"/>
      <c r="AC9" s="40"/>
      <c r="AD9" s="60">
        <f t="shared" si="6"/>
        <v>3.7275077396136678E-5</v>
      </c>
      <c r="AE9" s="60">
        <f t="shared" si="6"/>
        <v>2.1798823166726123E-35</v>
      </c>
      <c r="AF9" s="60">
        <f t="shared" si="7"/>
        <v>3.8951738852313993E-5</v>
      </c>
      <c r="AG9" s="42"/>
      <c r="AH9" s="42"/>
      <c r="AI9" s="42"/>
      <c r="AK9" s="40"/>
      <c r="AL9" s="40"/>
      <c r="AT9" s="56" t="e">
        <f>(D9-#REF!)</f>
        <v>#REF!</v>
      </c>
      <c r="AU9" s="56" t="e">
        <f>#REF!</f>
        <v>#REF!</v>
      </c>
    </row>
    <row r="10" spans="1:47" x14ac:dyDescent="0.2">
      <c r="A10" s="106"/>
      <c r="B10" s="65" t="s">
        <v>42</v>
      </c>
      <c r="C10" s="73">
        <f>IFERROR(VLOOKUP(B10,'Decomps total'!$J$2:$L$26,2,FALSE),0)</f>
        <v>1483.9067786213629</v>
      </c>
      <c r="D10" s="73">
        <f>IFERROR(VLOOKUP(B10,'Decomps total'!$J$2:$L$26,3,FALSE),0)</f>
        <v>64.792712308237526</v>
      </c>
      <c r="E10" s="71"/>
      <c r="F10" s="97">
        <f>IFERROR(C10/C$31,"-")</f>
        <v>3.1668804080204251E-3</v>
      </c>
      <c r="G10" s="97">
        <f>IFERROR(D10/D$31,"-")</f>
        <v>1.3756064281825252E-4</v>
      </c>
      <c r="H10" s="71"/>
      <c r="I10" s="74">
        <f>(D10-C10)/$C$31</f>
        <v>-3.0286030080195333E-3</v>
      </c>
      <c r="J10" s="71"/>
      <c r="K10" s="73">
        <v>53980.660999999986</v>
      </c>
      <c r="L10" s="73">
        <v>2356.9900000000002</v>
      </c>
      <c r="M10" s="71"/>
      <c r="N10" s="79">
        <v>254767.04451057187</v>
      </c>
      <c r="O10" s="79">
        <v>25331.233200000002</v>
      </c>
      <c r="P10" s="75">
        <f t="shared" si="0"/>
        <v>8.7814518989199605E-2</v>
      </c>
      <c r="Q10" s="76">
        <f t="shared" si="1"/>
        <v>2.6366031751106765E-2</v>
      </c>
      <c r="R10" s="76">
        <f t="shared" si="2"/>
        <v>7.2527726111492608E-2</v>
      </c>
      <c r="S10" s="71"/>
      <c r="T10" s="94">
        <f t="shared" si="3"/>
        <v>0.48693889132757373</v>
      </c>
      <c r="U10" s="94">
        <f t="shared" si="3"/>
        <v>0.25047000742445619</v>
      </c>
      <c r="V10" s="71"/>
      <c r="W10" s="77">
        <f t="shared" si="4"/>
        <v>27.489599999921513</v>
      </c>
      <c r="X10" s="77">
        <f t="shared" si="4"/>
        <v>27.489600001797854</v>
      </c>
      <c r="Y10" s="71"/>
      <c r="Z10" s="73">
        <f t="shared" si="5"/>
        <v>4719.5984597256402</v>
      </c>
      <c r="AA10" s="73">
        <f t="shared" si="5"/>
        <v>10747.280726689549</v>
      </c>
      <c r="AB10" s="71"/>
      <c r="AC10" s="40"/>
      <c r="AD10" s="60">
        <f t="shared" si="6"/>
        <v>0.10965775474561817</v>
      </c>
      <c r="AE10" s="60">
        <f t="shared" si="6"/>
        <v>4.1986666379411841E-2</v>
      </c>
      <c r="AF10" s="60">
        <f t="shared" si="7"/>
        <v>0.11959366693736692</v>
      </c>
      <c r="AG10" s="61"/>
      <c r="AH10" s="42"/>
      <c r="AI10" s="42"/>
      <c r="AK10" s="40"/>
      <c r="AL10" s="40"/>
      <c r="AT10" s="56" t="e">
        <f>(D10-#REF!)</f>
        <v>#REF!</v>
      </c>
      <c r="AU10" s="56" t="e">
        <f>#REF!</f>
        <v>#REF!</v>
      </c>
    </row>
    <row r="11" spans="1:47" x14ac:dyDescent="0.2">
      <c r="A11" s="106"/>
      <c r="B11" s="65" t="s">
        <v>43</v>
      </c>
      <c r="C11" s="73">
        <f>IFERROR(VLOOKUP(B11,'Decomps total'!$J$2:$L$26,2,FALSE),0)</f>
        <v>7471.2666240292183</v>
      </c>
      <c r="D11" s="73">
        <f>IFERROR(VLOOKUP(B11,'Decomps total'!$J$2:$L$26,3,FALSE),0)</f>
        <v>883.57198428816423</v>
      </c>
      <c r="E11" s="71"/>
      <c r="F11" s="97">
        <f>IFERROR(C11/C$31,"-")</f>
        <v>1.5944807474171079E-2</v>
      </c>
      <c r="G11" s="97">
        <f>IFERROR(D11/D$31,"-")</f>
        <v>1.8759012519286985E-3</v>
      </c>
      <c r="H11" s="71"/>
      <c r="I11" s="74">
        <f>(D11-C11)/$C$31</f>
        <v>-1.4059131873499196E-2</v>
      </c>
      <c r="J11" s="71"/>
      <c r="K11" s="73">
        <v>151999.69200000001</v>
      </c>
      <c r="L11" s="73">
        <v>17969.561999999998</v>
      </c>
      <c r="M11" s="71"/>
      <c r="N11" s="79">
        <v>742022.36325109249</v>
      </c>
      <c r="O11" s="79">
        <v>147001.13037299996</v>
      </c>
      <c r="P11" s="75">
        <f t="shared" si="0"/>
        <v>0.25576438676871305</v>
      </c>
      <c r="Q11" s="76">
        <f>O11/SUM($O$5:$O$24)</f>
        <v>0.15300622911888481</v>
      </c>
      <c r="R11" s="76">
        <f t="shared" si="2"/>
        <v>0.23020081729626718</v>
      </c>
      <c r="S11" s="71"/>
      <c r="T11" s="94">
        <f t="shared" si="3"/>
        <v>0.84176009537779006</v>
      </c>
      <c r="U11" s="94">
        <f t="shared" si="3"/>
        <v>0.58858225432914424</v>
      </c>
      <c r="V11" s="71"/>
      <c r="W11" s="77">
        <f t="shared" si="4"/>
        <v>49.153169494772513</v>
      </c>
      <c r="X11" s="77">
        <f t="shared" si="4"/>
        <v>49.170479741696781</v>
      </c>
      <c r="Y11" s="71"/>
      <c r="Z11" s="73">
        <f t="shared" si="5"/>
        <v>4881.7359659590129</v>
      </c>
      <c r="AA11" s="73">
        <f t="shared" si="5"/>
        <v>8180.5627968561494</v>
      </c>
      <c r="AB11" s="71"/>
      <c r="AC11" s="40"/>
      <c r="AD11" s="60">
        <f t="shared" si="6"/>
        <v>0.5521117194828643</v>
      </c>
      <c r="AE11" s="60">
        <f t="shared" si="6"/>
        <v>0.57256813003930274</v>
      </c>
      <c r="AF11" s="60">
        <f t="shared" si="7"/>
        <v>0.64517731922208232</v>
      </c>
      <c r="AG11" s="42"/>
      <c r="AH11" s="42"/>
      <c r="AI11" s="42"/>
      <c r="AK11" s="40"/>
      <c r="AL11" s="40"/>
      <c r="AT11" s="56" t="e">
        <f>(D11-#REF!)</f>
        <v>#REF!</v>
      </c>
      <c r="AU11" s="56" t="e">
        <f>#REF!</f>
        <v>#REF!</v>
      </c>
    </row>
    <row r="12" spans="1:47" x14ac:dyDescent="0.2">
      <c r="A12" s="106"/>
      <c r="B12" s="65" t="s">
        <v>44</v>
      </c>
      <c r="C12" s="73">
        <f>IFERROR(VLOOKUP(B12,'Decomps total'!$J$2:$L$26,2,FALSE),0)</f>
        <v>2990.1379502909404</v>
      </c>
      <c r="D12" s="73">
        <f>IFERROR(VLOOKUP(B12,'Decomps total'!$J$2:$L$26,3,FALSE),0)</f>
        <v>1.8076641054202373E-2</v>
      </c>
      <c r="E12" s="71"/>
      <c r="F12" s="97">
        <f>IFERROR(C12/C$31,"-")</f>
        <v>6.3814044308446198E-3</v>
      </c>
      <c r="G12" s="97">
        <f>IFERROR(D12/D$31,"-")</f>
        <v>3.837830328172185E-8</v>
      </c>
      <c r="H12" s="71"/>
      <c r="I12" s="74">
        <f>(D12-C12)/$C$31</f>
        <v>-6.3813658525718993E-3</v>
      </c>
      <c r="J12" s="71"/>
      <c r="K12" s="73">
        <v>92186.337</v>
      </c>
      <c r="L12" s="73">
        <v>0</v>
      </c>
      <c r="M12" s="71"/>
      <c r="N12" s="79">
        <v>242076.72999999998</v>
      </c>
      <c r="O12" s="79">
        <v>0</v>
      </c>
      <c r="P12" s="75">
        <f t="shared" si="0"/>
        <v>8.3440350945964775E-2</v>
      </c>
      <c r="Q12" s="76">
        <f t="shared" si="1"/>
        <v>0</v>
      </c>
      <c r="R12" s="76">
        <f t="shared" si="2"/>
        <v>6.2682551691902358E-2</v>
      </c>
      <c r="S12" s="71"/>
      <c r="T12" s="94">
        <f t="shared" si="3"/>
        <v>1.0326407844074792</v>
      </c>
      <c r="U12" s="94" t="str">
        <f t="shared" si="3"/>
        <v>-</v>
      </c>
      <c r="V12" s="71"/>
      <c r="W12" s="77">
        <f t="shared" si="4"/>
        <v>32.435803911928296</v>
      </c>
      <c r="X12" s="77" t="str">
        <f t="shared" si="4"/>
        <v>-</v>
      </c>
      <c r="Y12" s="71"/>
      <c r="Z12" s="73">
        <f t="shared" si="5"/>
        <v>2625.9501991059697</v>
      </c>
      <c r="AA12" s="73" t="str">
        <f t="shared" si="5"/>
        <v/>
      </c>
      <c r="AB12" s="71"/>
      <c r="AC12" s="40"/>
      <c r="AD12" s="60">
        <f t="shared" si="6"/>
        <v>0.22096523766351431</v>
      </c>
      <c r="AE12" s="60">
        <f t="shared" si="6"/>
        <v>1.1713939271325746E-5</v>
      </c>
      <c r="AF12" s="60">
        <f t="shared" si="7"/>
        <v>0.23090581876605068</v>
      </c>
      <c r="AG12" s="42"/>
      <c r="AH12" s="42"/>
      <c r="AI12" s="42"/>
      <c r="AK12" s="40"/>
      <c r="AL12" s="40"/>
      <c r="AT12" s="56" t="e">
        <f>(D12-#REF!)</f>
        <v>#REF!</v>
      </c>
      <c r="AU12" s="56" t="e">
        <f>#REF!</f>
        <v>#REF!</v>
      </c>
    </row>
    <row r="13" spans="1:47" x14ac:dyDescent="0.2">
      <c r="A13" s="106"/>
      <c r="B13" s="65" t="s">
        <v>45</v>
      </c>
      <c r="C13" s="73">
        <f>IFERROR(VLOOKUP(B13,'Decomps total'!$J$2:$L$26,2,FALSE),0)</f>
        <v>40.502399999991617</v>
      </c>
      <c r="D13" s="73">
        <f>IFERROR(VLOOKUP(B13,'Decomps total'!$J$2:$L$26,3,FALSE),0)</f>
        <v>5.398490543484118E-12</v>
      </c>
      <c r="E13" s="71"/>
      <c r="F13" s="97">
        <f>IFERROR(C13/C$31,"-")</f>
        <v>8.6438217606194147E-5</v>
      </c>
      <c r="G13" s="97">
        <f>IFERROR(D13/D$31,"-")</f>
        <v>1.1461471559904406E-17</v>
      </c>
      <c r="H13" s="71"/>
      <c r="I13" s="74">
        <f>(D13-C13)/$C$31</f>
        <v>-8.6438217606182613E-5</v>
      </c>
      <c r="J13" s="71"/>
      <c r="K13" s="73">
        <v>506280</v>
      </c>
      <c r="L13" s="73">
        <v>0</v>
      </c>
      <c r="M13" s="71"/>
      <c r="N13" s="79">
        <v>1578.72</v>
      </c>
      <c r="O13" s="79">
        <v>0</v>
      </c>
      <c r="P13" s="75">
        <f t="shared" si="0"/>
        <v>5.441619723028046E-4</v>
      </c>
      <c r="Q13" s="76">
        <f t="shared" si="1"/>
        <v>0</v>
      </c>
      <c r="R13" s="76">
        <f t="shared" si="2"/>
        <v>4.0878856058176302E-4</v>
      </c>
      <c r="S13" s="71"/>
      <c r="T13" s="94">
        <f>IFERROR((C13/N13)*T$2*N$2*Z$2,"-")</f>
        <v>2.1447997008441102</v>
      </c>
      <c r="U13" s="94" t="str">
        <f t="shared" si="3"/>
        <v>-</v>
      </c>
      <c r="V13" s="71"/>
      <c r="W13" s="77">
        <f t="shared" si="4"/>
        <v>7.9999999999983445E-2</v>
      </c>
      <c r="X13" s="77" t="str">
        <f t="shared" si="4"/>
        <v>-</v>
      </c>
      <c r="Y13" s="71"/>
      <c r="Z13" s="73">
        <f t="shared" si="5"/>
        <v>3.1182744726238445</v>
      </c>
      <c r="AA13" s="73" t="str">
        <f t="shared" si="5"/>
        <v/>
      </c>
      <c r="AB13" s="71"/>
      <c r="AC13" s="40"/>
      <c r="AD13" s="60">
        <f t="shared" si="6"/>
        <v>2.9930466723349907E-3</v>
      </c>
      <c r="AE13" s="60">
        <f t="shared" si="6"/>
        <v>3.4983042587161459E-15</v>
      </c>
      <c r="AF13" s="60">
        <f t="shared" si="7"/>
        <v>3.1276761980829244E-3</v>
      </c>
      <c r="AG13" s="42"/>
      <c r="AH13" s="42"/>
      <c r="AI13" s="42"/>
      <c r="AK13" s="40"/>
      <c r="AL13" s="40"/>
      <c r="AT13" s="56" t="e">
        <f>(D13-#REF!)</f>
        <v>#REF!</v>
      </c>
      <c r="AU13" s="56" t="e">
        <f>#REF!</f>
        <v>#REF!</v>
      </c>
    </row>
    <row r="14" spans="1:47" x14ac:dyDescent="0.2">
      <c r="A14" s="106"/>
      <c r="B14" s="65" t="s">
        <v>46</v>
      </c>
      <c r="C14" s="73">
        <f>IFERROR(VLOOKUP(B14,'Decomps total'!$J$2:$L$26,2,FALSE),0)</f>
        <v>1530.869187082933</v>
      </c>
      <c r="D14" s="73">
        <f>IFERROR(VLOOKUP(B14,'Decomps total'!$J$2:$L$26,3,FALSE),0)</f>
        <v>594.79076006330638</v>
      </c>
      <c r="E14" s="71"/>
      <c r="F14" s="97">
        <f>IFERROR(C14/C$31,"-")</f>
        <v>3.2671052559779044E-3</v>
      </c>
      <c r="G14" s="97">
        <f>IFERROR(D14/D$31,"-")</f>
        <v>1.2627932429719125E-3</v>
      </c>
      <c r="H14" s="71"/>
      <c r="I14" s="74">
        <f>(D14-C14)/$C$31</f>
        <v>-1.9977322521925406E-3</v>
      </c>
      <c r="J14" s="71"/>
      <c r="K14" s="73">
        <v>35568.659000000007</v>
      </c>
      <c r="L14" s="73">
        <v>13880.679</v>
      </c>
      <c r="M14" s="71"/>
      <c r="N14" s="79">
        <v>129726.65999999997</v>
      </c>
      <c r="O14" s="79">
        <v>102648.30371000002</v>
      </c>
      <c r="P14" s="75">
        <f t="shared" si="0"/>
        <v>4.4714905218059785E-2</v>
      </c>
      <c r="Q14" s="76">
        <f t="shared" si="1"/>
        <v>0.1068415585394836</v>
      </c>
      <c r="R14" s="76">
        <f t="shared" si="2"/>
        <v>6.0170408261281491E-2</v>
      </c>
      <c r="S14" s="71"/>
      <c r="T14" s="94">
        <f t="shared" si="3"/>
        <v>0.9865519013593097</v>
      </c>
      <c r="U14" s="94">
        <f t="shared" si="3"/>
        <v>0.56741176644690328</v>
      </c>
      <c r="V14" s="71"/>
      <c r="W14" s="77">
        <f t="shared" si="4"/>
        <v>43.039834228300052</v>
      </c>
      <c r="X14" s="77">
        <f t="shared" si="4"/>
        <v>42.850264029829255</v>
      </c>
      <c r="Y14" s="71"/>
      <c r="Z14" s="73">
        <f t="shared" si="5"/>
        <v>3647.2181872248811</v>
      </c>
      <c r="AA14" s="73">
        <f t="shared" si="5"/>
        <v>7395.0491694246384</v>
      </c>
      <c r="AB14" s="71"/>
      <c r="AC14" s="40"/>
      <c r="AD14" s="60">
        <f t="shared" si="6"/>
        <v>0.11312818317382904</v>
      </c>
      <c r="AE14" s="60">
        <f t="shared" si="6"/>
        <v>0.38543348964201063</v>
      </c>
      <c r="AF14" s="60">
        <f t="shared" si="7"/>
        <v>0.16414770536827422</v>
      </c>
      <c r="AG14" s="42"/>
      <c r="AH14" s="42"/>
      <c r="AI14" s="42"/>
      <c r="AK14" s="40"/>
      <c r="AL14" s="40"/>
      <c r="AT14" s="56" t="e">
        <f>(D14-#REF!)</f>
        <v>#REF!</v>
      </c>
      <c r="AU14" s="56" t="e">
        <f>#REF!</f>
        <v>#REF!</v>
      </c>
    </row>
    <row r="15" spans="1:47" x14ac:dyDescent="0.2">
      <c r="A15" s="106"/>
      <c r="B15" s="65" t="s">
        <v>47</v>
      </c>
      <c r="C15" s="73">
        <f>IFERROR(VLOOKUP(B15,'Decomps total'!$J$2:$L$26,2,FALSE),0)</f>
        <v>1734.6469645103598</v>
      </c>
      <c r="D15" s="73">
        <f>IFERROR(VLOOKUP(B15,'Decomps total'!$J$2:$L$26,3,FALSE),0)</f>
        <v>9.8166224639842425E-2</v>
      </c>
      <c r="E15" s="71"/>
      <c r="F15" s="97">
        <f>IFERROR(C15/C$31,"-")</f>
        <v>3.7019977035509413E-3</v>
      </c>
      <c r="G15" s="97">
        <f>IFERROR(D15/D$31,"-")</f>
        <v>2.0841555297540576E-7</v>
      </c>
      <c r="H15" s="71"/>
      <c r="I15" s="74">
        <f>(D15-C15)/$C$31</f>
        <v>-3.7017882020525853E-3</v>
      </c>
      <c r="J15" s="71"/>
      <c r="K15" s="73">
        <v>88259.736999999994</v>
      </c>
      <c r="L15" s="73">
        <v>0</v>
      </c>
      <c r="M15" s="71"/>
      <c r="N15" s="73">
        <v>258260.12276923071</v>
      </c>
      <c r="O15" s="73">
        <v>0</v>
      </c>
      <c r="P15" s="75">
        <f t="shared" si="0"/>
        <v>8.9018532591763608E-2</v>
      </c>
      <c r="Q15" s="76">
        <f t="shared" si="1"/>
        <v>0</v>
      </c>
      <c r="R15" s="76">
        <f t="shared" si="2"/>
        <v>6.6873026149350881E-2</v>
      </c>
      <c r="S15" s="71"/>
      <c r="T15" s="94">
        <f t="shared" si="3"/>
        <v>0.56151949673781631</v>
      </c>
      <c r="U15" s="94" t="str">
        <f t="shared" si="3"/>
        <v>-</v>
      </c>
      <c r="V15" s="71"/>
      <c r="W15" s="77">
        <f t="shared" si="4"/>
        <v>19.653887757566736</v>
      </c>
      <c r="X15" s="77" t="str">
        <f t="shared" si="4"/>
        <v>-</v>
      </c>
      <c r="Y15" s="71"/>
      <c r="Z15" s="73">
        <f t="shared" si="5"/>
        <v>2926.1374614024821</v>
      </c>
      <c r="AA15" s="73" t="str">
        <f t="shared" si="5"/>
        <v/>
      </c>
      <c r="AB15" s="71"/>
      <c r="AC15" s="40"/>
      <c r="AD15" s="41"/>
      <c r="AE15" s="42"/>
      <c r="AF15" s="42"/>
      <c r="AG15" s="42"/>
      <c r="AH15" s="42"/>
      <c r="AI15" s="42"/>
      <c r="AK15" s="40"/>
      <c r="AL15" s="40"/>
      <c r="AT15" s="56" t="e">
        <f>(D15-#REF!)</f>
        <v>#REF!</v>
      </c>
      <c r="AU15" s="56" t="e">
        <f>#REF!</f>
        <v>#REF!</v>
      </c>
    </row>
    <row r="16" spans="1:47" x14ac:dyDescent="0.2">
      <c r="A16" s="106"/>
      <c r="B16" s="65" t="s">
        <v>18</v>
      </c>
      <c r="C16" s="73">
        <f>IFERROR(VLOOKUP(B16,'Decomps total'!$J$2:$L$26,2,FALSE),0)</f>
        <v>422.35828833803822</v>
      </c>
      <c r="D16" s="73">
        <f>IFERROR(VLOOKUP(B16,'Decomps total'!$J$2:$L$26,3,FALSE),0)</f>
        <v>1.0735029605964726E-3</v>
      </c>
      <c r="E16" s="71"/>
      <c r="F16" s="97">
        <f>IFERROR(C16/C$31,"-")</f>
        <v>9.0137615635494674E-4</v>
      </c>
      <c r="G16" s="97">
        <f>IFERROR(D16/D$31,"-")</f>
        <v>2.2791414661641428E-9</v>
      </c>
      <c r="H16" s="71"/>
      <c r="I16" s="74">
        <f>(D16-C16)/$C$31</f>
        <v>-9.0137386533805611E-4</v>
      </c>
      <c r="J16" s="71"/>
      <c r="K16" s="73">
        <v>12383.362999999999</v>
      </c>
      <c r="L16" s="73">
        <v>0</v>
      </c>
      <c r="M16" s="71"/>
      <c r="N16" s="73">
        <v>34500</v>
      </c>
      <c r="O16" s="73">
        <v>0</v>
      </c>
      <c r="P16" s="75">
        <f t="shared" si="0"/>
        <v>1.189165149263122E-2</v>
      </c>
      <c r="Q16" s="76">
        <f t="shared" si="1"/>
        <v>0</v>
      </c>
      <c r="R16" s="76">
        <f t="shared" si="2"/>
        <v>8.9333164462797859E-3</v>
      </c>
      <c r="S16" s="71"/>
      <c r="T16" s="94">
        <f t="shared" si="3"/>
        <v>1.0234650553698337</v>
      </c>
      <c r="U16" s="94" t="str">
        <f t="shared" si="3"/>
        <v>-</v>
      </c>
      <c r="V16" s="71"/>
      <c r="W16" s="77">
        <f t="shared" si="4"/>
        <v>34.106913310870254</v>
      </c>
      <c r="X16" s="77" t="str">
        <f t="shared" si="4"/>
        <v>-</v>
      </c>
      <c r="Y16" s="71"/>
      <c r="Z16" s="73">
        <f t="shared" si="5"/>
        <v>2785.9960173985046</v>
      </c>
      <c r="AA16" s="73" t="str">
        <f t="shared" si="5"/>
        <v/>
      </c>
      <c r="AB16" s="71"/>
      <c r="AC16" s="40"/>
      <c r="AD16" s="41"/>
      <c r="AE16" s="42"/>
      <c r="AF16" s="42"/>
      <c r="AG16" s="42"/>
      <c r="AH16" s="42"/>
      <c r="AI16" s="42"/>
      <c r="AK16" s="40"/>
      <c r="AL16" s="40"/>
      <c r="AT16" s="56" t="e">
        <f>(D16-#REF!)</f>
        <v>#REF!</v>
      </c>
      <c r="AU16" s="56" t="e">
        <f>#REF!</f>
        <v>#REF!</v>
      </c>
    </row>
    <row r="17" spans="1:47" x14ac:dyDescent="0.2">
      <c r="A17" s="106"/>
      <c r="B17" s="65" t="s">
        <v>16</v>
      </c>
      <c r="C17" s="73">
        <f>IFERROR(VLOOKUP(B17,'Decomps total'!$J$2:$L$26,2,FALSE),0)</f>
        <v>447.98382400940727</v>
      </c>
      <c r="D17" s="73">
        <f>IFERROR(VLOOKUP(B17,'Decomps total'!$J$2:$L$26,3,FALSE),0)</f>
        <v>2.2401034733459336E-8</v>
      </c>
      <c r="E17" s="71"/>
      <c r="F17" s="97">
        <f>IFERROR(C17/C$31,"-")</f>
        <v>9.5606490637068766E-4</v>
      </c>
      <c r="G17" s="97">
        <f>IFERROR(D17/D$31,"-")</f>
        <v>4.7559372465673062E-14</v>
      </c>
      <c r="H17" s="71"/>
      <c r="I17" s="74">
        <f>(D17-C17)/$C$31</f>
        <v>-9.5606490632288053E-4</v>
      </c>
      <c r="J17" s="71"/>
      <c r="K17" s="73">
        <v>19273.260999999999</v>
      </c>
      <c r="L17" s="73">
        <v>0</v>
      </c>
      <c r="M17" s="71"/>
      <c r="N17" s="73">
        <v>46676.025640000014</v>
      </c>
      <c r="O17" s="73">
        <v>0</v>
      </c>
      <c r="P17" s="75">
        <f t="shared" si="0"/>
        <v>1.6088551593391284E-2</v>
      </c>
      <c r="Q17" s="76">
        <f t="shared" si="1"/>
        <v>0</v>
      </c>
      <c r="R17" s="76">
        <f t="shared" si="2"/>
        <v>1.2086136449182293E-2</v>
      </c>
      <c r="S17" s="71"/>
      <c r="T17" s="94">
        <f t="shared" si="3"/>
        <v>0.80237900362047943</v>
      </c>
      <c r="U17" s="94" t="str">
        <f t="shared" si="3"/>
        <v>-</v>
      </c>
      <c r="V17" s="71"/>
      <c r="W17" s="77">
        <f>IFERROR(C17/K17*1000,"-")</f>
        <v>23.243799998838146</v>
      </c>
      <c r="X17" s="77" t="str">
        <f t="shared" si="4"/>
        <v>-</v>
      </c>
      <c r="Y17" s="71"/>
      <c r="Z17" s="73">
        <f t="shared" si="5"/>
        <v>2421.8021869781151</v>
      </c>
      <c r="AA17" s="73" t="str">
        <f t="shared" si="5"/>
        <v/>
      </c>
      <c r="AB17" s="71"/>
      <c r="AC17" s="40"/>
      <c r="AD17" s="41"/>
      <c r="AE17" s="42"/>
      <c r="AF17" s="42"/>
      <c r="AG17" s="42"/>
      <c r="AH17" s="42"/>
      <c r="AI17" s="42"/>
      <c r="AK17" s="40"/>
      <c r="AL17" s="40"/>
      <c r="AT17" s="56"/>
      <c r="AU17" s="56"/>
    </row>
    <row r="18" spans="1:47" x14ac:dyDescent="0.2">
      <c r="A18" s="106"/>
      <c r="B18" s="65" t="s">
        <v>48</v>
      </c>
      <c r="C18" s="73">
        <f>IFERROR(VLOOKUP(B18,'Decomps total'!$J$2:$L$26,2,FALSE),0)</f>
        <v>690.80991512999981</v>
      </c>
      <c r="D18" s="73">
        <f>IFERROR(VLOOKUP(B18,'Decomps total'!$J$2:$L$26,3,FALSE),0)</f>
        <v>4234.7100439902379</v>
      </c>
      <c r="E18" s="71"/>
      <c r="F18" s="97">
        <f>IFERROR(C18/C$31,"-")</f>
        <v>1.4742923325169815E-3</v>
      </c>
      <c r="G18" s="97">
        <f>IFERROR(D18/D$31,"-")</f>
        <v>8.99066291636238E-3</v>
      </c>
      <c r="H18" s="71"/>
      <c r="I18" s="74">
        <f>(D18-C18)/$C$31</f>
        <v>7.56321626652011E-3</v>
      </c>
      <c r="J18" s="71"/>
      <c r="K18" s="73">
        <v>3067.1309999999999</v>
      </c>
      <c r="L18" s="73">
        <v>18801.713999999996</v>
      </c>
      <c r="M18" s="71"/>
      <c r="N18" s="73">
        <v>74702.239999999991</v>
      </c>
      <c r="O18" s="73">
        <v>464284.32000000076</v>
      </c>
      <c r="P18" s="75">
        <f t="shared" si="0"/>
        <v>2.5748782718808566E-2</v>
      </c>
      <c r="Q18" s="76">
        <f t="shared" si="1"/>
        <v>0.4832506584267296</v>
      </c>
      <c r="R18" s="76">
        <f t="shared" si="2"/>
        <v>0.13956340581947169</v>
      </c>
      <c r="S18" s="71"/>
      <c r="T18" s="94">
        <f t="shared" si="3"/>
        <v>0.77310063595709577</v>
      </c>
      <c r="U18" s="94">
        <f t="shared" si="3"/>
        <v>0.89315238749439918</v>
      </c>
      <c r="V18" s="71"/>
      <c r="W18" s="77">
        <f t="shared" si="4"/>
        <v>225.22999999999996</v>
      </c>
      <c r="X18" s="77">
        <f t="shared" si="4"/>
        <v>225.22999998777976</v>
      </c>
      <c r="Y18" s="71"/>
      <c r="Z18" s="73">
        <f t="shared" si="5"/>
        <v>24355.738310492769</v>
      </c>
      <c r="AA18" s="73">
        <f t="shared" si="5"/>
        <v>24693.723136092849</v>
      </c>
      <c r="AB18" s="71"/>
      <c r="AC18" s="40"/>
      <c r="AD18" s="41"/>
      <c r="AE18" s="42"/>
      <c r="AF18" s="42"/>
      <c r="AG18" s="42"/>
      <c r="AH18" s="42"/>
      <c r="AI18" s="42"/>
      <c r="AK18" s="40"/>
      <c r="AL18" s="40"/>
      <c r="AT18" s="56"/>
      <c r="AU18" s="56"/>
    </row>
    <row r="19" spans="1:47" x14ac:dyDescent="0.2">
      <c r="A19" s="106"/>
      <c r="B19" s="65" t="s">
        <v>49</v>
      </c>
      <c r="C19" s="73">
        <f>IFERROR(VLOOKUP(B19,'Decomps total'!$J$2:$L$26,2,FALSE),0)</f>
        <v>204.01325684004897</v>
      </c>
      <c r="D19" s="73">
        <f>IFERROR(VLOOKUP(B19,'Decomps total'!$J$2:$L$26,3,FALSE),0)</f>
        <v>3.159950737614321E-6</v>
      </c>
      <c r="E19" s="71"/>
      <c r="F19" s="97">
        <f>IFERROR(C19/C$31,"-")</f>
        <v>4.3539499608152057E-4</v>
      </c>
      <c r="G19" s="97">
        <f>IFERROR(D19/D$31,"-")</f>
        <v>6.7088541173012875E-12</v>
      </c>
      <c r="H19" s="71"/>
      <c r="I19" s="74">
        <f>(D19-C19)/$C$31</f>
        <v>-4.3539498933771003E-4</v>
      </c>
      <c r="J19" s="71"/>
      <c r="K19" s="73">
        <v>87</v>
      </c>
      <c r="L19" s="73">
        <v>0</v>
      </c>
      <c r="M19" s="71"/>
      <c r="N19" s="73">
        <v>224767.2</v>
      </c>
      <c r="O19" s="73">
        <v>0</v>
      </c>
      <c r="P19" s="75">
        <f t="shared" si="0"/>
        <v>7.7474006068827247E-2</v>
      </c>
      <c r="Q19" s="76">
        <f t="shared" si="1"/>
        <v>0</v>
      </c>
      <c r="R19" s="76">
        <f>SUM(N19:O19)/SUM($N$5:$O$24)</f>
        <v>5.8200478966500234E-2</v>
      </c>
      <c r="S19" s="71"/>
      <c r="T19" s="94">
        <f t="shared" si="3"/>
        <v>7.5881611649766284E-2</v>
      </c>
      <c r="U19" s="94" t="str">
        <f t="shared" si="3"/>
        <v>-</v>
      </c>
      <c r="V19" s="71"/>
      <c r="W19" s="80">
        <f>IFERROR(C19/K19,"-")</f>
        <v>2.3449799636787239</v>
      </c>
      <c r="X19" s="80" t="str">
        <f>IFERROR(D19/L19,"-")</f>
        <v>-</v>
      </c>
      <c r="Y19" s="71"/>
      <c r="Z19" s="73">
        <f>IFERROR(N19/K19,"")</f>
        <v>2583.531034482759</v>
      </c>
      <c r="AA19" s="73" t="str">
        <f>IFERROR(O19/L19,"")</f>
        <v/>
      </c>
      <c r="AB19" s="71"/>
      <c r="AC19" s="40"/>
      <c r="AD19" s="41"/>
      <c r="AE19" s="42"/>
      <c r="AF19" s="42"/>
      <c r="AG19" s="42"/>
      <c r="AH19" s="42"/>
      <c r="AI19" s="42"/>
      <c r="AK19" s="40"/>
      <c r="AL19" s="40"/>
      <c r="AT19" s="56"/>
      <c r="AU19" s="56"/>
    </row>
    <row r="20" spans="1:47" x14ac:dyDescent="0.2">
      <c r="A20" s="106"/>
      <c r="B20" s="65" t="s">
        <v>50</v>
      </c>
      <c r="C20" s="73">
        <f>IFERROR(VLOOKUP(B20,'Decomps total'!$J$2:$L$26,2,FALSE),0)</f>
        <v>0</v>
      </c>
      <c r="D20" s="73">
        <f>IFERROR(VLOOKUP(B20,'Decomps total'!$J$2:$L$26,3,FALSE),0)</f>
        <v>1401.9737399999519</v>
      </c>
      <c r="E20" s="71"/>
      <c r="F20" s="97">
        <f>IFERROR(C20/C$31,"-")</f>
        <v>0</v>
      </c>
      <c r="G20" s="97">
        <f>IFERROR(D20/D$31,"-")</f>
        <v>2.9765139013046668E-3</v>
      </c>
      <c r="H20" s="71"/>
      <c r="I20" s="74">
        <f>(D20-C20)/$C$31</f>
        <v>2.9920229718809446E-3</v>
      </c>
      <c r="J20" s="71"/>
      <c r="K20" s="73">
        <v>0</v>
      </c>
      <c r="L20" s="73">
        <v>63975</v>
      </c>
      <c r="M20" s="71"/>
      <c r="N20" s="73">
        <v>0</v>
      </c>
      <c r="O20" s="73">
        <v>75876.569195599994</v>
      </c>
      <c r="P20" s="75">
        <f t="shared" si="0"/>
        <v>0</v>
      </c>
      <c r="Q20" s="76">
        <f t="shared" si="1"/>
        <v>7.8976179990172715E-2</v>
      </c>
      <c r="R20" s="76">
        <f t="shared" si="2"/>
        <v>1.9647229086444628E-2</v>
      </c>
      <c r="S20" s="71"/>
      <c r="T20" s="94" t="str">
        <f t="shared" si="3"/>
        <v>-</v>
      </c>
      <c r="U20" s="94">
        <f t="shared" si="3"/>
        <v>1.8093312929473953</v>
      </c>
      <c r="V20" s="71"/>
      <c r="W20" s="77" t="str">
        <f t="shared" si="4"/>
        <v>-</v>
      </c>
      <c r="X20" s="77">
        <f t="shared" si="4"/>
        <v>21.914399999999247</v>
      </c>
      <c r="Y20" s="71"/>
      <c r="Z20" s="73" t="str">
        <f t="shared" si="5"/>
        <v/>
      </c>
      <c r="AA20" s="73">
        <f t="shared" si="5"/>
        <v>1186.0346884814378</v>
      </c>
      <c r="AB20" s="71"/>
      <c r="AC20" s="40"/>
      <c r="AD20" s="41"/>
      <c r="AE20" s="42"/>
      <c r="AF20" s="42"/>
      <c r="AG20" s="42"/>
      <c r="AH20" s="42"/>
      <c r="AI20" s="42"/>
      <c r="AK20" s="40"/>
      <c r="AL20" s="40"/>
      <c r="AT20" s="56"/>
      <c r="AU20" s="56"/>
    </row>
    <row r="21" spans="1:47" x14ac:dyDescent="0.2">
      <c r="A21" s="106" t="s">
        <v>112</v>
      </c>
      <c r="B21" s="65" t="s">
        <v>54</v>
      </c>
      <c r="C21" s="73">
        <f>IFERROR(VLOOKUP(B21,'Decomps total'!$J$2:$L$26,2,FALSE),0)</f>
        <v>0</v>
      </c>
      <c r="D21" s="73">
        <f>IFERROR(VLOOKUP(B21,'Decomps total'!$J$2:$L$26,3,FALSE),0)</f>
        <v>5.2073681869463524</v>
      </c>
      <c r="E21" s="71"/>
      <c r="F21" s="97">
        <f>IFERROR(C21/C$31,"-")</f>
        <v>0</v>
      </c>
      <c r="G21" s="97">
        <f>IFERROR(D21/D$31,"-")</f>
        <v>1.1055701940364468E-5</v>
      </c>
      <c r="H21" s="71"/>
      <c r="I21" s="74">
        <f>(D21-C21)/$C$31</f>
        <v>1.11133074706421E-5</v>
      </c>
      <c r="J21" s="71"/>
      <c r="K21" s="73">
        <v>16.143000000000001</v>
      </c>
      <c r="L21" s="73">
        <v>342.6040000000001</v>
      </c>
      <c r="M21" s="71"/>
      <c r="N21" s="73">
        <v>0</v>
      </c>
      <c r="O21" s="73">
        <v>0</v>
      </c>
      <c r="P21" s="75">
        <f t="shared" si="0"/>
        <v>0</v>
      </c>
      <c r="Q21" s="75">
        <f t="shared" si="1"/>
        <v>0</v>
      </c>
      <c r="R21" s="76">
        <f t="shared" si="2"/>
        <v>0</v>
      </c>
      <c r="S21" s="71"/>
      <c r="T21" s="94" t="str">
        <f t="shared" si="3"/>
        <v>-</v>
      </c>
      <c r="U21" s="94" t="str">
        <f t="shared" si="3"/>
        <v>-</v>
      </c>
      <c r="V21" s="71"/>
      <c r="W21" s="77">
        <f t="shared" si="4"/>
        <v>0</v>
      </c>
      <c r="X21" s="77">
        <f t="shared" si="4"/>
        <v>15.199379420398918</v>
      </c>
      <c r="Y21" s="71"/>
      <c r="Z21" s="73">
        <f t="shared" si="5"/>
        <v>0</v>
      </c>
      <c r="AA21" s="73">
        <f t="shared" si="5"/>
        <v>0</v>
      </c>
      <c r="AB21" s="71"/>
      <c r="AC21" s="40"/>
      <c r="AD21" s="41"/>
      <c r="AE21" s="42"/>
      <c r="AF21" s="42"/>
      <c r="AG21" s="42"/>
      <c r="AH21" s="42"/>
      <c r="AI21" s="42"/>
      <c r="AK21" s="40"/>
      <c r="AL21" s="40"/>
      <c r="AT21" s="56"/>
      <c r="AU21" s="56"/>
    </row>
    <row r="22" spans="1:47" x14ac:dyDescent="0.2">
      <c r="A22" s="106"/>
      <c r="B22" s="65" t="s">
        <v>55</v>
      </c>
      <c r="C22" s="73">
        <f>IFERROR(VLOOKUP(B22,'Decomps total'!$J$2:$L$26,2,FALSE),0)</f>
        <v>5.6242211999999707</v>
      </c>
      <c r="D22" s="73">
        <f>IFERROR(VLOOKUP(B22,'Decomps total'!$J$2:$L$26,3,FALSE),0)</f>
        <v>119.36317585059052</v>
      </c>
      <c r="E22" s="71"/>
      <c r="F22" s="97">
        <f>IFERROR(C22/C$31,"-")</f>
        <v>1.2002934540942473E-5</v>
      </c>
      <c r="G22" s="97">
        <f>IFERROR(D22/D$31,"-")</f>
        <v>2.5341854992460015E-4</v>
      </c>
      <c r="H22" s="71"/>
      <c r="I22" s="74">
        <f>(D22-C22)/$C$31</f>
        <v>2.4273604804630908E-4</v>
      </c>
      <c r="J22" s="71"/>
      <c r="K22" s="73">
        <v>270.74399999999997</v>
      </c>
      <c r="L22" s="73">
        <v>12268.066999999999</v>
      </c>
      <c r="M22" s="71"/>
      <c r="N22" s="73">
        <v>0</v>
      </c>
      <c r="O22" s="73">
        <v>0</v>
      </c>
      <c r="P22" s="75">
        <f t="shared" si="0"/>
        <v>0</v>
      </c>
      <c r="Q22" s="75">
        <f t="shared" si="1"/>
        <v>0</v>
      </c>
      <c r="R22" s="76">
        <f t="shared" si="2"/>
        <v>0</v>
      </c>
      <c r="S22" s="71"/>
      <c r="T22" s="94" t="str">
        <f t="shared" si="3"/>
        <v>-</v>
      </c>
      <c r="U22" s="94" t="str">
        <f t="shared" si="3"/>
        <v>-</v>
      </c>
      <c r="V22" s="71"/>
      <c r="W22" s="77">
        <f t="shared" si="4"/>
        <v>20.773207162485487</v>
      </c>
      <c r="X22" s="77">
        <f t="shared" si="4"/>
        <v>9.7295829775457321</v>
      </c>
      <c r="Y22" s="71"/>
      <c r="Z22" s="73">
        <f t="shared" si="5"/>
        <v>0</v>
      </c>
      <c r="AA22" s="73">
        <f t="shared" si="5"/>
        <v>0</v>
      </c>
      <c r="AB22" s="71"/>
      <c r="AC22" s="40"/>
      <c r="AD22" s="41"/>
      <c r="AE22" s="42"/>
      <c r="AF22" s="42"/>
      <c r="AG22" s="42"/>
      <c r="AH22" s="42"/>
      <c r="AI22" s="42"/>
      <c r="AK22" s="40"/>
      <c r="AL22" s="40"/>
      <c r="AT22" s="56"/>
      <c r="AU22" s="56"/>
    </row>
    <row r="23" spans="1:47" x14ac:dyDescent="0.2">
      <c r="A23" s="106"/>
      <c r="B23" s="65" t="s">
        <v>56</v>
      </c>
      <c r="C23" s="73">
        <f>IFERROR(VLOOKUP(B23,'Decomps total'!$J$2:$L$26,2,FALSE),0)</f>
        <v>2037.7299391239665</v>
      </c>
      <c r="D23" s="73">
        <f>IFERROR(VLOOKUP(B23,'Decomps total'!$J$2:$L$26,3,FALSE),0)</f>
        <v>1.8899603120856874E-9</v>
      </c>
      <c r="E23" s="71"/>
      <c r="F23" s="97">
        <f>IFERROR(C23/C$31,"-")</f>
        <v>4.348822388319966E-3</v>
      </c>
      <c r="G23" s="97">
        <f>IFERROR(D23/D$31,"-")</f>
        <v>4.012552433284056E-15</v>
      </c>
      <c r="H23" s="71"/>
      <c r="I23" s="74">
        <f>(D23-C23)/$C$31</f>
        <v>-4.3488223883159328E-3</v>
      </c>
      <c r="J23" s="71"/>
      <c r="K23" s="73">
        <v>324</v>
      </c>
      <c r="L23" s="73">
        <v>0</v>
      </c>
      <c r="M23" s="71"/>
      <c r="N23" s="73">
        <v>0</v>
      </c>
      <c r="O23" s="73">
        <v>0</v>
      </c>
      <c r="P23" s="75">
        <f t="shared" si="0"/>
        <v>0</v>
      </c>
      <c r="Q23" s="75">
        <f t="shared" si="1"/>
        <v>0</v>
      </c>
      <c r="R23" s="76">
        <f t="shared" si="2"/>
        <v>0</v>
      </c>
      <c r="S23" s="71"/>
      <c r="T23" s="94" t="str">
        <f t="shared" si="3"/>
        <v>-</v>
      </c>
      <c r="U23" s="94" t="str">
        <f t="shared" si="3"/>
        <v>-</v>
      </c>
      <c r="V23" s="71"/>
      <c r="W23" s="77">
        <f t="shared" si="4"/>
        <v>6289.2899355677973</v>
      </c>
      <c r="X23" s="77" t="str">
        <f t="shared" si="4"/>
        <v>-</v>
      </c>
      <c r="Y23" s="71"/>
      <c r="Z23" s="73">
        <f t="shared" si="5"/>
        <v>0</v>
      </c>
      <c r="AA23" s="73" t="str">
        <f t="shared" si="5"/>
        <v/>
      </c>
      <c r="AB23" s="71"/>
      <c r="AC23" s="40"/>
      <c r="AD23" s="41"/>
      <c r="AE23" s="42"/>
      <c r="AF23" s="42"/>
      <c r="AG23" s="42"/>
      <c r="AH23" s="42"/>
      <c r="AI23" s="42"/>
      <c r="AK23" s="40"/>
      <c r="AL23" s="40"/>
      <c r="AT23" s="56"/>
      <c r="AU23" s="56"/>
    </row>
    <row r="24" spans="1:47" x14ac:dyDescent="0.2">
      <c r="A24" s="106"/>
      <c r="B24" s="65" t="s">
        <v>57</v>
      </c>
      <c r="C24" s="73">
        <f>IFERROR(VLOOKUP(B24,'Decomps total'!$J$2:$L$26,2,FALSE),0)</f>
        <v>41.294029636718655</v>
      </c>
      <c r="D24" s="73">
        <f>IFERROR(VLOOKUP(B24,'Decomps total'!$J$2:$L$26,3,FALSE),0)</f>
        <v>107.96641235145769</v>
      </c>
      <c r="E24" s="71"/>
      <c r="F24" s="97">
        <f>IFERROR(C24/C$31,"-")</f>
        <v>8.8127674398950576E-5</v>
      </c>
      <c r="G24" s="97">
        <f>IFERROR(D24/D$31,"-")</f>
        <v>2.2922221584415465E-4</v>
      </c>
      <c r="H24" s="71"/>
      <c r="I24" s="74">
        <f>(D24-C24)/$C$31</f>
        <v>1.4228889955709444E-4</v>
      </c>
      <c r="J24" s="71"/>
      <c r="K24" s="73">
        <v>627.64400000000001</v>
      </c>
      <c r="L24" s="73">
        <v>1612.239</v>
      </c>
      <c r="M24" s="71"/>
      <c r="N24" s="73">
        <v>0</v>
      </c>
      <c r="O24" s="73">
        <v>0</v>
      </c>
      <c r="P24" s="75">
        <f t="shared" si="0"/>
        <v>0</v>
      </c>
      <c r="Q24" s="75">
        <f t="shared" si="1"/>
        <v>0</v>
      </c>
      <c r="R24" s="76">
        <f t="shared" si="2"/>
        <v>0</v>
      </c>
      <c r="S24" s="71"/>
      <c r="T24" s="94" t="str">
        <f t="shared" si="3"/>
        <v>-</v>
      </c>
      <c r="U24" s="94" t="str">
        <f t="shared" si="3"/>
        <v>-</v>
      </c>
      <c r="V24" s="71"/>
      <c r="W24" s="77">
        <f t="shared" si="4"/>
        <v>65.792120432472316</v>
      </c>
      <c r="X24" s="77">
        <f t="shared" si="4"/>
        <v>66.966753906497544</v>
      </c>
      <c r="Y24" s="71"/>
      <c r="Z24" s="73">
        <f t="shared" si="5"/>
        <v>0</v>
      </c>
      <c r="AA24" s="73">
        <f t="shared" si="5"/>
        <v>0</v>
      </c>
      <c r="AB24" s="71"/>
      <c r="AC24" s="40"/>
      <c r="AD24" s="41"/>
      <c r="AE24" s="42"/>
      <c r="AF24" s="42"/>
      <c r="AG24" s="42"/>
      <c r="AH24" s="42"/>
      <c r="AI24" s="42"/>
      <c r="AK24" s="40"/>
      <c r="AL24" s="40"/>
      <c r="AT24" s="56"/>
      <c r="AU24" s="56"/>
    </row>
    <row r="25" spans="1:47" x14ac:dyDescent="0.2">
      <c r="A25" s="66"/>
      <c r="B25" s="67" t="s">
        <v>87</v>
      </c>
      <c r="C25" s="81">
        <f>SUM(C5:C24)</f>
        <v>28544.361484821944</v>
      </c>
      <c r="D25" s="81">
        <f>SUM(D5:D24)</f>
        <v>7868.4138679978232</v>
      </c>
      <c r="E25" s="82"/>
      <c r="F25" s="98">
        <f>IFERROR(C25/C$31,"-")</f>
        <v>6.0917963613401099E-2</v>
      </c>
      <c r="G25" s="98">
        <f>IFERROR(D25/D$31,"-")</f>
        <v>1.670533662015292E-2</v>
      </c>
      <c r="H25" s="82"/>
      <c r="I25" s="83">
        <f>(D25-C25)/$C$31</f>
        <v>-4.4125584146067501E-2</v>
      </c>
      <c r="J25" s="82"/>
      <c r="K25" s="84">
        <f>SUM(K5:K24)</f>
        <v>1295427.1092499997</v>
      </c>
      <c r="L25" s="84">
        <f>SUM(L5:L24)</f>
        <v>182421.25899999999</v>
      </c>
      <c r="M25" s="82"/>
      <c r="N25" s="85">
        <f>SUM(M5:N24)</f>
        <v>2901195.0124318954</v>
      </c>
      <c r="O25" s="85">
        <f>SUM(O5:O24)</f>
        <v>960752.58647660073</v>
      </c>
      <c r="P25" s="75">
        <f>N25/SUM($N$5:$N$24)</f>
        <v>1</v>
      </c>
      <c r="Q25" s="75">
        <f>O25/SUM($O$5:$O$24)</f>
        <v>1</v>
      </c>
      <c r="R25" s="76">
        <f t="shared" si="2"/>
        <v>1</v>
      </c>
      <c r="S25" s="82"/>
      <c r="T25" s="94">
        <f t="shared" ref="T25:U25" si="8">IFERROR((C25/N25)*T$2*N$2*Z$2,"-")</f>
        <v>0.82253522052593819</v>
      </c>
      <c r="U25" s="94">
        <f t="shared" si="8"/>
        <v>0.80197629975931251</v>
      </c>
      <c r="V25" s="82"/>
      <c r="W25" s="77">
        <f t="shared" ref="W25:X25" si="9">IFERROR(C25/K25*1000,"-")</f>
        <v>22.034710622466424</v>
      </c>
      <c r="X25" s="77">
        <f t="shared" si="9"/>
        <v>43.133206683974393</v>
      </c>
      <c r="Y25" s="82"/>
      <c r="Z25" s="73">
        <f t="shared" ref="Z25:AA25" si="10">IFERROR(N25/K25*1000,"")</f>
        <v>2239.566388348605</v>
      </c>
      <c r="AA25" s="73">
        <f t="shared" si="10"/>
        <v>5266.6700786041656</v>
      </c>
      <c r="AB25" s="82"/>
      <c r="AC25" s="62"/>
      <c r="AD25" s="63"/>
      <c r="AE25" s="64"/>
      <c r="AF25" s="64"/>
      <c r="AG25" s="42"/>
      <c r="AH25" s="42"/>
      <c r="AI25" s="42"/>
      <c r="AK25" s="40"/>
      <c r="AL25" s="40"/>
      <c r="AT25" s="56" t="e">
        <f>(D25-#REF!)</f>
        <v>#REF!</v>
      </c>
      <c r="AU25" s="56" t="e">
        <f>#REF!</f>
        <v>#REF!</v>
      </c>
    </row>
    <row r="26" spans="1:47" x14ac:dyDescent="0.2">
      <c r="A26" s="66"/>
      <c r="B26" s="67" t="s">
        <v>88</v>
      </c>
      <c r="C26" s="81">
        <f>'Decomps total'!K27</f>
        <v>27171.804000459801</v>
      </c>
      <c r="D26" s="81">
        <f>'Decomps total'!L27</f>
        <v>13269.678495144633</v>
      </c>
      <c r="E26" s="82"/>
      <c r="F26" s="98">
        <f>IFERROR(C26/C$31,"-")</f>
        <v>5.7988719358484604E-2</v>
      </c>
      <c r="G26" s="98">
        <f>IFERROR(D26/D$31,"-")</f>
        <v>2.8172697804341864E-2</v>
      </c>
      <c r="H26" s="82"/>
      <c r="I26" s="83">
        <f>(D26-C26)/$C$31</f>
        <v>-2.9669228233815844E-2</v>
      </c>
      <c r="J26" s="82"/>
      <c r="K26" s="66"/>
      <c r="L26" s="66"/>
      <c r="M26" s="82"/>
      <c r="N26" s="66"/>
      <c r="O26" s="66"/>
      <c r="P26" s="66"/>
      <c r="Q26" s="66"/>
      <c r="R26" s="66"/>
      <c r="S26" s="82"/>
      <c r="T26" s="95"/>
      <c r="U26" s="95"/>
      <c r="V26" s="82"/>
      <c r="W26" s="66"/>
      <c r="X26" s="66"/>
      <c r="Y26" s="82"/>
      <c r="Z26" s="66"/>
      <c r="AA26" s="66"/>
      <c r="AB26" s="82"/>
      <c r="AC26" s="44"/>
      <c r="AD26" s="44"/>
      <c r="AE26" s="44"/>
      <c r="AF26" s="44"/>
    </row>
    <row r="27" spans="1:47" x14ac:dyDescent="0.2">
      <c r="A27" s="68"/>
      <c r="B27" s="69" t="s">
        <v>89</v>
      </c>
      <c r="C27" s="86">
        <f>SUM(C25:C26)</f>
        <v>55716.165485281745</v>
      </c>
      <c r="D27" s="86">
        <f>SUM(D25:D26)</f>
        <v>21138.092363142456</v>
      </c>
      <c r="E27" s="71"/>
      <c r="F27" s="97">
        <f>IFERROR(C27/C$31,"-")</f>
        <v>0.11890668297188571</v>
      </c>
      <c r="G27" s="97">
        <f>IFERROR(D27/D$31,"-")</f>
        <v>4.4878034424494784E-2</v>
      </c>
      <c r="H27" s="71"/>
      <c r="I27" s="87">
        <f>(D27-C27)/$C$31</f>
        <v>-7.3794812379883362E-2</v>
      </c>
      <c r="J27" s="71"/>
      <c r="K27" s="68"/>
      <c r="L27" s="68"/>
      <c r="M27" s="71"/>
      <c r="N27" s="68"/>
      <c r="O27" s="68"/>
      <c r="P27" s="68"/>
      <c r="Q27" s="68"/>
      <c r="R27" s="68"/>
      <c r="S27" s="71"/>
      <c r="T27" s="96"/>
      <c r="U27" s="96"/>
      <c r="V27" s="71"/>
      <c r="W27" s="68"/>
      <c r="X27" s="68"/>
      <c r="Y27" s="71"/>
      <c r="Z27" s="68"/>
      <c r="AA27" s="68"/>
      <c r="AB27" s="71"/>
    </row>
    <row r="28" spans="1:47" x14ac:dyDescent="0.2">
      <c r="A28" s="68"/>
      <c r="B28" s="69" t="s">
        <v>90</v>
      </c>
      <c r="C28" s="86">
        <f>C31-C27</f>
        <v>412854.34790171834</v>
      </c>
      <c r="D28" s="86">
        <f>D31-D27</f>
        <v>449873.89900885755</v>
      </c>
      <c r="E28" s="71"/>
      <c r="F28" s="97">
        <f>IFERROR(C28/C$31,"-")</f>
        <v>0.88109331702811433</v>
      </c>
      <c r="G28" s="97">
        <f>IFERROR(D28/D$31,"-")</f>
        <v>0.95512196557550522</v>
      </c>
      <c r="H28" s="71"/>
      <c r="I28" s="87">
        <f>(D28-C28)/$C$31</f>
        <v>7.9005293866121179E-2</v>
      </c>
      <c r="J28" s="71"/>
      <c r="K28" s="68"/>
      <c r="L28" s="68"/>
      <c r="M28" s="71"/>
      <c r="N28" s="88"/>
      <c r="O28" s="88"/>
      <c r="P28" s="89"/>
      <c r="Q28" s="68"/>
      <c r="R28" s="68"/>
      <c r="S28" s="71"/>
      <c r="T28" s="96"/>
      <c r="U28" s="96"/>
      <c r="V28" s="71"/>
      <c r="W28" s="68"/>
      <c r="X28" s="68"/>
      <c r="Y28" s="71"/>
      <c r="Z28" s="68"/>
      <c r="AA28" s="68"/>
      <c r="AB28" s="71"/>
    </row>
    <row r="29" spans="1:47" hidden="1" x14ac:dyDescent="0.2">
      <c r="C29" s="12">
        <f>C30-(SUM(C5:C25))</f>
        <v>412426.87604356214</v>
      </c>
      <c r="D29" s="12">
        <f>D30-(SUM(D5:D25))</f>
        <v>454330.07800979866</v>
      </c>
      <c r="E29" s="47"/>
      <c r="F29" s="13">
        <f>IFERROR(C29/C$30,"-")</f>
        <v>0.87840931570829839</v>
      </c>
      <c r="G29" s="13">
        <f>IFERROR(D29/D$30,"-")</f>
        <v>0.96652215345594672</v>
      </c>
      <c r="H29" s="47"/>
      <c r="I29" s="13"/>
      <c r="J29" s="47"/>
      <c r="M29" s="47"/>
      <c r="N29" s="15" t="e">
        <f>#REF!/N31</f>
        <v>#REF!</v>
      </c>
      <c r="O29" s="15" t="e">
        <f>#REF!/O31</f>
        <v>#REF!</v>
      </c>
      <c r="S29" s="47"/>
      <c r="V29" s="47"/>
      <c r="Y29" s="47"/>
      <c r="AB29" s="47"/>
    </row>
    <row r="30" spans="1:47" x14ac:dyDescent="0.2">
      <c r="B30" s="7" t="s">
        <v>91</v>
      </c>
      <c r="C30" s="12">
        <v>469515.59901320603</v>
      </c>
      <c r="D30" s="12">
        <v>470066.9057457943</v>
      </c>
      <c r="E30" s="47"/>
      <c r="H30" s="47"/>
      <c r="I30" s="13"/>
      <c r="J30" s="47"/>
      <c r="L30" s="114"/>
      <c r="M30" s="114"/>
      <c r="N30" s="114">
        <v>2021</v>
      </c>
      <c r="O30" s="114">
        <v>2022</v>
      </c>
      <c r="S30" s="47"/>
      <c r="V30" s="47"/>
      <c r="Y30" s="47"/>
      <c r="AB30" s="47"/>
    </row>
    <row r="31" spans="1:47" x14ac:dyDescent="0.2">
      <c r="B31" s="7" t="s">
        <v>92</v>
      </c>
      <c r="C31" s="12">
        <v>468570.51338700007</v>
      </c>
      <c r="D31" s="12">
        <v>471011.99137200002</v>
      </c>
      <c r="E31" s="47"/>
      <c r="H31" s="47"/>
      <c r="I31" s="13"/>
      <c r="J31" s="47"/>
      <c r="L31" s="117" t="s">
        <v>139</v>
      </c>
      <c r="M31" s="114"/>
      <c r="N31" s="115">
        <v>80083598.454551965</v>
      </c>
      <c r="O31" s="115">
        <v>100157436.87261909</v>
      </c>
      <c r="P31" s="110">
        <f>O31/N31-1</f>
        <v>0.25066104427686509</v>
      </c>
      <c r="S31" s="47"/>
      <c r="T31" s="14"/>
      <c r="U31" s="14"/>
      <c r="V31" s="47"/>
      <c r="Y31" s="47"/>
      <c r="AB31" s="47"/>
    </row>
    <row r="32" spans="1:47" x14ac:dyDescent="0.2">
      <c r="E32" s="48"/>
      <c r="H32" s="48"/>
      <c r="I32" s="49"/>
      <c r="J32" s="48"/>
      <c r="L32" s="118" t="s">
        <v>138</v>
      </c>
      <c r="M32" s="114"/>
      <c r="N32" s="116">
        <f>N25/N31</f>
        <v>3.6227081055534051E-2</v>
      </c>
      <c r="O32" s="116">
        <f>O25/O31</f>
        <v>9.5924238526440362E-3</v>
      </c>
      <c r="S32" s="48"/>
      <c r="V32" s="48"/>
      <c r="Y32" s="48"/>
      <c r="AB32" s="48"/>
    </row>
    <row r="33" spans="2:28" x14ac:dyDescent="0.2">
      <c r="B33" s="44" t="s">
        <v>137</v>
      </c>
      <c r="D33" s="113">
        <f>D31/C31-1</f>
        <v>5.2104814862379278E-3</v>
      </c>
      <c r="E33" s="48"/>
      <c r="H33" s="48"/>
      <c r="I33" s="49"/>
      <c r="J33" s="48"/>
      <c r="L33" s="118"/>
      <c r="M33" s="114"/>
      <c r="N33" s="116"/>
      <c r="O33" s="116"/>
      <c r="S33" s="48"/>
      <c r="V33" s="48"/>
      <c r="Y33" s="48"/>
      <c r="AB33" s="48"/>
    </row>
    <row r="34" spans="2:28" x14ac:dyDescent="0.2">
      <c r="C34" s="53">
        <v>33309.221349129999</v>
      </c>
      <c r="D34" s="50"/>
      <c r="F34" s="51"/>
      <c r="G34" s="51"/>
      <c r="N34" s="53"/>
      <c r="O34" s="53"/>
      <c r="T34" s="54"/>
      <c r="U34" s="54"/>
    </row>
    <row r="35" spans="2:28" x14ac:dyDescent="0.2">
      <c r="C35" s="50"/>
      <c r="D35" s="50"/>
      <c r="F35" s="51"/>
      <c r="G35" s="51"/>
      <c r="N35" s="53"/>
      <c r="O35" s="53"/>
      <c r="T35" s="54"/>
      <c r="U35" s="54"/>
    </row>
    <row r="36" spans="2:28" ht="15" x14ac:dyDescent="0.25">
      <c r="B36" t="s">
        <v>102</v>
      </c>
      <c r="C36" s="38">
        <v>-228927.71967963976</v>
      </c>
      <c r="D36" s="38">
        <v>-175637.09683066935</v>
      </c>
      <c r="F36" s="51"/>
      <c r="G36" s="51"/>
      <c r="I36" s="112">
        <f>(D36-C36)/$C$31</f>
        <v>0.1137302099181747</v>
      </c>
      <c r="K36" s="7">
        <f>D36/C36-1</f>
        <v>-0.23278361800635161</v>
      </c>
      <c r="L36" s="14">
        <f>D36-C36</f>
        <v>53290.622848970408</v>
      </c>
      <c r="N36" s="53"/>
      <c r="O36" s="53"/>
      <c r="T36" s="54"/>
      <c r="U36" s="54"/>
    </row>
    <row r="37" spans="2:28" ht="15" x14ac:dyDescent="0.25">
      <c r="B37" t="s">
        <v>125</v>
      </c>
      <c r="C37" s="38">
        <v>4915.9073810647442</v>
      </c>
      <c r="D37" s="38">
        <v>11347.971616472047</v>
      </c>
      <c r="F37" s="51"/>
      <c r="G37" s="51"/>
      <c r="I37" s="112">
        <f t="shared" ref="I37:I42" si="11">(D37-C37)/$C$31</f>
        <v>1.3726993166757285E-2</v>
      </c>
      <c r="N37" s="53"/>
      <c r="O37" s="53">
        <v>2110018.4132600003</v>
      </c>
      <c r="T37" s="94">
        <f>IFERROR((C34/O37)*T$2*N$2*Z$2,"-")</f>
        <v>1.3197428815240235</v>
      </c>
      <c r="U37" s="94">
        <f t="shared" ref="U37" si="12">IFERROR((D37/O37)*U$2*O$2*AA$2,"-")</f>
        <v>0.52664491700874549</v>
      </c>
    </row>
    <row r="38" spans="2:28" ht="15" x14ac:dyDescent="0.25">
      <c r="B38" t="s">
        <v>19</v>
      </c>
      <c r="C38" s="38">
        <v>375291.2450136863</v>
      </c>
      <c r="D38" s="38">
        <v>349733.05520015268</v>
      </c>
      <c r="F38" s="51"/>
      <c r="G38" s="51"/>
      <c r="I38" s="112">
        <f t="shared" si="11"/>
        <v>-5.4545023818911742E-2</v>
      </c>
      <c r="N38" s="53"/>
      <c r="O38" s="53"/>
      <c r="T38" s="54"/>
      <c r="U38" s="54"/>
    </row>
    <row r="39" spans="2:28" ht="15" x14ac:dyDescent="0.25">
      <c r="B39" t="s">
        <v>126</v>
      </c>
      <c r="C39" s="38">
        <v>2819.3192956499902</v>
      </c>
      <c r="D39" s="38">
        <v>0</v>
      </c>
      <c r="F39" s="51"/>
      <c r="G39" s="51"/>
      <c r="I39" s="112">
        <f t="shared" si="11"/>
        <v>-6.0168517119673472E-3</v>
      </c>
      <c r="N39" s="53"/>
      <c r="O39" s="53"/>
      <c r="T39" s="54"/>
      <c r="U39" s="54"/>
    </row>
    <row r="40" spans="2:28" ht="15" x14ac:dyDescent="0.25">
      <c r="B40" t="s">
        <v>127</v>
      </c>
      <c r="C40" s="38">
        <v>0</v>
      </c>
      <c r="D40" s="38">
        <v>9578.4508051830999</v>
      </c>
      <c r="F40" s="51"/>
      <c r="G40" s="51"/>
      <c r="I40" s="112">
        <f t="shared" si="11"/>
        <v>2.0441855668523683E-2</v>
      </c>
      <c r="N40" s="53"/>
      <c r="O40" s="53"/>
      <c r="T40" s="54"/>
      <c r="U40" s="54"/>
    </row>
    <row r="41" spans="2:28" ht="15" x14ac:dyDescent="0.25">
      <c r="B41" t="s">
        <v>86</v>
      </c>
      <c r="C41" s="38">
        <v>-5964.3845666714278</v>
      </c>
      <c r="D41" s="38">
        <v>-7008.0835431473424</v>
      </c>
      <c r="I41" s="112">
        <f t="shared" si="11"/>
        <v>-2.2274107026745544E-3</v>
      </c>
    </row>
    <row r="42" spans="2:28" ht="15" x14ac:dyDescent="0.25">
      <c r="B42" t="s">
        <v>109</v>
      </c>
      <c r="C42" s="38">
        <v>-103185.16057894018</v>
      </c>
      <c r="D42" s="38">
        <v>-103537.26734867724</v>
      </c>
      <c r="I42" s="112">
        <f t="shared" si="11"/>
        <v>-7.5144884212176018E-4</v>
      </c>
    </row>
    <row r="43" spans="2:28" x14ac:dyDescent="0.2">
      <c r="B43" s="7" t="s">
        <v>136</v>
      </c>
      <c r="C43" s="14">
        <f>C31-SUM(C27,C36:C42)</f>
        <v>367905.14103656862</v>
      </c>
      <c r="D43" s="14">
        <f>D31-SUM(D27,D36:D42)</f>
        <v>365396.86910954362</v>
      </c>
      <c r="I43" s="112">
        <f>(D43-C43)/$C$31</f>
        <v>-5.3530298116590443E-3</v>
      </c>
    </row>
    <row r="46" spans="2:28" ht="15" x14ac:dyDescent="0.25">
      <c r="C46"/>
      <c r="D46"/>
    </row>
    <row r="47" spans="2:28" x14ac:dyDescent="0.2">
      <c r="C47" s="119"/>
      <c r="D47" s="119"/>
      <c r="E47" s="120"/>
      <c r="F47" s="120"/>
      <c r="G47" s="120"/>
      <c r="H47" s="120"/>
      <c r="I47" s="121"/>
    </row>
    <row r="48" spans="2:28" ht="15" x14ac:dyDescent="0.25">
      <c r="C48"/>
      <c r="D48"/>
    </row>
    <row r="49" spans="3:9" x14ac:dyDescent="0.2">
      <c r="C49" s="14"/>
      <c r="D49" s="14"/>
      <c r="I49" s="7"/>
    </row>
  </sheetData>
  <dataConsolidate link="1"/>
  <mergeCells count="20">
    <mergeCell ref="A21:A24"/>
    <mergeCell ref="L32:L33"/>
    <mergeCell ref="N32:N33"/>
    <mergeCell ref="O32:O33"/>
    <mergeCell ref="T3:U3"/>
    <mergeCell ref="W3:X3"/>
    <mergeCell ref="Z3:AA3"/>
    <mergeCell ref="AE3:AI3"/>
    <mergeCell ref="AK3:AL3"/>
    <mergeCell ref="A5:A20"/>
    <mergeCell ref="N1:Q1"/>
    <mergeCell ref="T1:U1"/>
    <mergeCell ref="Z1:AA1"/>
    <mergeCell ref="A3:A4"/>
    <mergeCell ref="B3:B4"/>
    <mergeCell ref="C3:D3"/>
    <mergeCell ref="F3:G3"/>
    <mergeCell ref="K3:L3"/>
    <mergeCell ref="N3:O3"/>
    <mergeCell ref="P3:R3"/>
  </mergeCells>
  <conditionalFormatting sqref="I5:I2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{7BBCF248-0BB3-4A69-9B45-68B7C43325A0}</x14:id>
        </ext>
      </extLst>
    </cfRule>
  </conditionalFormatting>
  <conditionalFormatting sqref="R5:R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{56CC179F-55C3-4146-845B-7CF19C1754E1}</x14:id>
        </ext>
      </extLst>
    </cfRule>
  </conditionalFormatting>
  <conditionalFormatting sqref="I36:I4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{6705C7A1-6AC8-48BC-A530-B6B5971B4C05}</x14:id>
        </ext>
      </extLst>
    </cfRule>
  </conditionalFormatting>
  <conditionalFormatting sqref="I4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{6447D107-55D0-46F1-B194-FE181BBB7B61}</x14:id>
        </ext>
      </extLst>
    </cfRule>
  </conditionalFormatting>
  <conditionalFormatting sqref="Q5:Q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BCF248-0BB3-4A69-9B45-68B7C43325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I5:I28</xm:sqref>
        </x14:conditionalFormatting>
        <x14:conditionalFormatting xmlns:xm="http://schemas.microsoft.com/office/excel/2006/main">
          <x14:cfRule type="dataBar" id="{56CC179F-55C3-4146-845B-7CF19C1754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I43</xm:sqref>
        </x14:conditionalFormatting>
        <x14:conditionalFormatting xmlns:xm="http://schemas.microsoft.com/office/excel/2006/main">
          <x14:cfRule type="dataBar" id="{6705C7A1-6AC8-48BC-A530-B6B5971B4C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I36:I42</xm:sqref>
        </x14:conditionalFormatting>
        <x14:conditionalFormatting xmlns:xm="http://schemas.microsoft.com/office/excel/2006/main">
          <x14:cfRule type="dataBar" id="{6447D107-55D0-46F1-B194-FE181BBB7B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E4DC4-2644-4BFB-8541-8A77AB948B07}">
  <dimension ref="A1:L34"/>
  <sheetViews>
    <sheetView workbookViewId="0">
      <selection activeCell="E20" sqref="E20"/>
    </sheetView>
  </sheetViews>
  <sheetFormatPr defaultRowHeight="15" x14ac:dyDescent="0.25"/>
  <cols>
    <col min="1" max="1" width="10.28515625" bestFit="1" customWidth="1"/>
    <col min="2" max="2" width="12.5703125" bestFit="1" customWidth="1"/>
    <col min="3" max="3" width="35.42578125" bestFit="1" customWidth="1"/>
    <col min="4" max="4" width="15" bestFit="1" customWidth="1"/>
    <col min="5" max="7" width="15" customWidth="1"/>
    <col min="9" max="9" width="22.28515625" bestFit="1" customWidth="1"/>
    <col min="10" max="10" width="26.7109375" bestFit="1" customWidth="1"/>
    <col min="11" max="11" width="10.140625" bestFit="1" customWidth="1"/>
    <col min="12" max="12" width="13.5703125" bestFit="1" customWidth="1"/>
  </cols>
  <sheetData>
    <row r="1" spans="1:12" x14ac:dyDescent="0.25">
      <c r="A1" s="19" t="s">
        <v>98</v>
      </c>
      <c r="B1" s="19" t="s">
        <v>99</v>
      </c>
      <c r="C1" s="19" t="s">
        <v>100</v>
      </c>
      <c r="D1" s="19" t="s">
        <v>115</v>
      </c>
      <c r="E1" s="33" t="s">
        <v>116</v>
      </c>
      <c r="F1" s="33"/>
      <c r="G1" s="33"/>
      <c r="K1" t="s">
        <v>115</v>
      </c>
      <c r="L1" t="s">
        <v>116</v>
      </c>
    </row>
    <row r="2" spans="1:12" x14ac:dyDescent="0.25">
      <c r="A2" s="34" t="s">
        <v>101</v>
      </c>
      <c r="B2" s="34" t="s">
        <v>13</v>
      </c>
      <c r="C2" t="s">
        <v>102</v>
      </c>
      <c r="D2">
        <v>-227868.73825677566</v>
      </c>
      <c r="E2">
        <v>-174824.62893482111</v>
      </c>
      <c r="I2" s="20" t="s">
        <v>23</v>
      </c>
      <c r="J2" s="1" t="s">
        <v>143</v>
      </c>
      <c r="K2" s="36">
        <f>VLOOKUP(I2,$C$2:$E$134,2,FALSE)</f>
        <v>397.4596217600008</v>
      </c>
      <c r="L2" s="36">
        <f>VLOOKUP(I2,$C$2:$E$134,3,FALSE)</f>
        <v>1.5272855270093001E-13</v>
      </c>
    </row>
    <row r="3" spans="1:12" x14ac:dyDescent="0.25">
      <c r="A3" s="34" t="s">
        <v>101</v>
      </c>
      <c r="B3" s="34" t="s">
        <v>124</v>
      </c>
      <c r="C3" t="s">
        <v>125</v>
      </c>
      <c r="D3">
        <v>4915.9073810647442</v>
      </c>
      <c r="E3">
        <v>11347.971616472034</v>
      </c>
      <c r="I3" s="20" t="s">
        <v>24</v>
      </c>
      <c r="J3" s="1" t="s">
        <v>17</v>
      </c>
      <c r="K3" s="36">
        <f>SUM(D13:D14)</f>
        <v>8974.6194567420098</v>
      </c>
      <c r="L3" s="36">
        <f>SUM(E13:E14)</f>
        <v>455.92035104798651</v>
      </c>
    </row>
    <row r="4" spans="1:12" x14ac:dyDescent="0.25">
      <c r="A4" s="34" t="s">
        <v>101</v>
      </c>
      <c r="B4" s="34" t="s">
        <v>103</v>
      </c>
      <c r="C4" t="s">
        <v>105</v>
      </c>
      <c r="D4">
        <v>350058.21217406419</v>
      </c>
      <c r="E4">
        <v>352854.90782593464</v>
      </c>
      <c r="I4" s="20" t="s">
        <v>25</v>
      </c>
      <c r="J4" s="1" t="s">
        <v>39</v>
      </c>
      <c r="K4" s="36">
        <f t="shared" ref="K3:K27" si="0">VLOOKUP(I4,$C$2:$E$134,2,FALSE)</f>
        <v>55.657442881958524</v>
      </c>
      <c r="L4" s="36">
        <f t="shared" ref="L3:L27" si="1">VLOOKUP(I4,$C$2:$E$134,3,FALSE)</f>
        <v>3.5804088395591133E-7</v>
      </c>
    </row>
    <row r="5" spans="1:12" x14ac:dyDescent="0.25">
      <c r="A5" s="34" t="s">
        <v>101</v>
      </c>
      <c r="B5" s="34" t="s">
        <v>103</v>
      </c>
      <c r="C5" t="s">
        <v>19</v>
      </c>
      <c r="D5">
        <v>373354.18287470913</v>
      </c>
      <c r="E5">
        <v>347927.91141122032</v>
      </c>
      <c r="I5" s="20" t="s">
        <v>26</v>
      </c>
      <c r="J5" s="1" t="s">
        <v>40</v>
      </c>
      <c r="K5" s="36">
        <f t="shared" si="0"/>
        <v>14.97717214499758</v>
      </c>
      <c r="L5" s="36">
        <f t="shared" si="1"/>
        <v>9.9768008154905782E-14</v>
      </c>
    </row>
    <row r="6" spans="1:12" x14ac:dyDescent="0.25">
      <c r="A6" s="34" t="s">
        <v>101</v>
      </c>
      <c r="B6" s="34" t="s">
        <v>103</v>
      </c>
      <c r="C6" t="s">
        <v>126</v>
      </c>
      <c r="D6">
        <v>2834.8898001084399</v>
      </c>
      <c r="E6">
        <v>0</v>
      </c>
      <c r="I6" s="20" t="s">
        <v>27</v>
      </c>
      <c r="J6" s="1" t="s">
        <v>41</v>
      </c>
      <c r="K6" s="36">
        <f t="shared" si="0"/>
        <v>0.50441247999356298</v>
      </c>
      <c r="L6" s="36">
        <f t="shared" si="1"/>
        <v>3.3639366967995383E-32</v>
      </c>
    </row>
    <row r="7" spans="1:12" x14ac:dyDescent="0.25">
      <c r="A7" s="35" t="s">
        <v>101</v>
      </c>
      <c r="B7" s="34" t="s">
        <v>103</v>
      </c>
      <c r="C7" t="s">
        <v>127</v>
      </c>
      <c r="D7">
        <v>0</v>
      </c>
      <c r="E7">
        <v>9595.1517314540906</v>
      </c>
      <c r="I7" s="20" t="s">
        <v>28</v>
      </c>
      <c r="J7" s="1" t="s">
        <v>42</v>
      </c>
      <c r="K7" s="36">
        <f t="shared" si="0"/>
        <v>1483.9067786213629</v>
      </c>
      <c r="L7" s="36">
        <f t="shared" si="1"/>
        <v>64.792712308237526</v>
      </c>
    </row>
    <row r="8" spans="1:12" x14ac:dyDescent="0.25">
      <c r="A8" s="34" t="s">
        <v>15</v>
      </c>
      <c r="B8" s="34" t="s">
        <v>106</v>
      </c>
      <c r="C8" t="s">
        <v>52</v>
      </c>
      <c r="D8">
        <v>2037.7299391239665</v>
      </c>
      <c r="E8">
        <v>1.8899603120856874E-9</v>
      </c>
      <c r="I8" s="20" t="s">
        <v>29</v>
      </c>
      <c r="J8" s="1" t="s">
        <v>43</v>
      </c>
      <c r="K8" s="36">
        <f t="shared" si="0"/>
        <v>7471.2666240292183</v>
      </c>
      <c r="L8" s="36">
        <f t="shared" si="1"/>
        <v>883.57198428816423</v>
      </c>
    </row>
    <row r="9" spans="1:12" x14ac:dyDescent="0.25">
      <c r="A9" s="34" t="s">
        <v>15</v>
      </c>
      <c r="B9" s="34" t="s">
        <v>106</v>
      </c>
      <c r="C9" t="s">
        <v>128</v>
      </c>
      <c r="D9">
        <v>0</v>
      </c>
      <c r="E9">
        <v>5.2073681869463524</v>
      </c>
      <c r="I9" s="20" t="s">
        <v>30</v>
      </c>
      <c r="J9" s="1" t="s">
        <v>44</v>
      </c>
      <c r="K9" s="36">
        <f t="shared" si="0"/>
        <v>2990.1379502909404</v>
      </c>
      <c r="L9" s="36">
        <f t="shared" si="1"/>
        <v>1.8076641054202373E-2</v>
      </c>
    </row>
    <row r="10" spans="1:12" x14ac:dyDescent="0.25">
      <c r="A10" s="34" t="s">
        <v>15</v>
      </c>
      <c r="B10" s="34" t="s">
        <v>106</v>
      </c>
      <c r="C10" t="s">
        <v>51</v>
      </c>
      <c r="D10">
        <v>5.6242211999999707</v>
      </c>
      <c r="E10">
        <v>119.36317585059052</v>
      </c>
      <c r="I10" s="20" t="s">
        <v>31</v>
      </c>
      <c r="J10" s="1" t="s">
        <v>45</v>
      </c>
      <c r="K10" s="36">
        <f t="shared" si="0"/>
        <v>40.502399999991617</v>
      </c>
      <c r="L10" s="36">
        <f t="shared" si="1"/>
        <v>5.398490543484118E-12</v>
      </c>
    </row>
    <row r="11" spans="1:12" x14ac:dyDescent="0.25">
      <c r="A11" s="34" t="s">
        <v>15</v>
      </c>
      <c r="B11" s="34" t="s">
        <v>106</v>
      </c>
      <c r="C11" t="s">
        <v>53</v>
      </c>
      <c r="D11">
        <v>41.294029636718655</v>
      </c>
      <c r="E11">
        <v>107.96641235145769</v>
      </c>
      <c r="I11" s="20" t="s">
        <v>32</v>
      </c>
      <c r="J11" s="1" t="s">
        <v>46</v>
      </c>
      <c r="K11" s="36">
        <f t="shared" si="0"/>
        <v>1530.869187082933</v>
      </c>
      <c r="L11" s="36">
        <f t="shared" si="1"/>
        <v>594.79076006330638</v>
      </c>
    </row>
    <row r="12" spans="1:12" x14ac:dyDescent="0.25">
      <c r="A12" s="34" t="s">
        <v>15</v>
      </c>
      <c r="B12" s="34" t="s">
        <v>107</v>
      </c>
      <c r="C12" t="s">
        <v>23</v>
      </c>
      <c r="D12">
        <v>397.4596217600008</v>
      </c>
      <c r="E12">
        <v>1.5272855270093001E-13</v>
      </c>
      <c r="I12" s="20" t="s">
        <v>33</v>
      </c>
      <c r="J12" s="1" t="s">
        <v>47</v>
      </c>
      <c r="K12" s="36">
        <f t="shared" si="0"/>
        <v>1734.6469645103598</v>
      </c>
      <c r="L12" s="36">
        <f t="shared" si="1"/>
        <v>9.8166224639842425E-2</v>
      </c>
    </row>
    <row r="13" spans="1:12" x14ac:dyDescent="0.25">
      <c r="A13" s="34" t="s">
        <v>15</v>
      </c>
      <c r="B13" s="34" t="s">
        <v>107</v>
      </c>
      <c r="C13" t="s">
        <v>129</v>
      </c>
      <c r="D13">
        <v>8974.6194567420098</v>
      </c>
      <c r="E13">
        <v>23.739624905582929</v>
      </c>
      <c r="I13" s="20" t="s">
        <v>34</v>
      </c>
      <c r="J13" s="1" t="s">
        <v>18</v>
      </c>
      <c r="K13" s="36">
        <f t="shared" si="0"/>
        <v>422.35828833803822</v>
      </c>
      <c r="L13" s="36">
        <f t="shared" si="1"/>
        <v>1.0735029605964726E-3</v>
      </c>
    </row>
    <row r="14" spans="1:12" x14ac:dyDescent="0.25">
      <c r="A14" s="34" t="s">
        <v>15</v>
      </c>
      <c r="B14" s="34" t="s">
        <v>107</v>
      </c>
      <c r="C14" t="s">
        <v>130</v>
      </c>
      <c r="D14">
        <v>0</v>
      </c>
      <c r="E14">
        <v>432.18072614240356</v>
      </c>
      <c r="I14" s="20" t="s">
        <v>35</v>
      </c>
      <c r="J14" s="1" t="s">
        <v>16</v>
      </c>
      <c r="K14" s="36">
        <f t="shared" si="0"/>
        <v>447.98382400940727</v>
      </c>
      <c r="L14" s="36">
        <f t="shared" si="1"/>
        <v>2.2401034733459336E-8</v>
      </c>
    </row>
    <row r="15" spans="1:12" x14ac:dyDescent="0.25">
      <c r="A15" s="34" t="s">
        <v>15</v>
      </c>
      <c r="B15" s="34" t="s">
        <v>107</v>
      </c>
      <c r="C15" t="s">
        <v>25</v>
      </c>
      <c r="D15">
        <v>55.657442881958524</v>
      </c>
      <c r="E15">
        <v>3.5804088395591133E-7</v>
      </c>
      <c r="I15" s="20" t="s">
        <v>36</v>
      </c>
      <c r="J15" s="1" t="s">
        <v>48</v>
      </c>
      <c r="K15" s="36">
        <f t="shared" si="0"/>
        <v>690.80991512999981</v>
      </c>
      <c r="L15" s="36">
        <f t="shared" si="1"/>
        <v>4234.7100439902379</v>
      </c>
    </row>
    <row r="16" spans="1:12" x14ac:dyDescent="0.25">
      <c r="A16" s="34" t="s">
        <v>15</v>
      </c>
      <c r="B16" s="34" t="s">
        <v>107</v>
      </c>
      <c r="C16" t="s">
        <v>26</v>
      </c>
      <c r="D16">
        <v>14.97717214499758</v>
      </c>
      <c r="E16">
        <v>9.9768008154905782E-14</v>
      </c>
      <c r="I16" s="20" t="s">
        <v>37</v>
      </c>
      <c r="J16" s="1" t="s">
        <v>49</v>
      </c>
      <c r="K16" s="36">
        <f t="shared" si="0"/>
        <v>204.01325684004897</v>
      </c>
      <c r="L16" s="36">
        <f t="shared" si="1"/>
        <v>3.159950737614321E-6</v>
      </c>
    </row>
    <row r="17" spans="1:12" x14ac:dyDescent="0.25">
      <c r="A17" s="34" t="s">
        <v>15</v>
      </c>
      <c r="B17" s="34" t="s">
        <v>107</v>
      </c>
      <c r="C17" t="s">
        <v>27</v>
      </c>
      <c r="D17">
        <v>0.50441247999356298</v>
      </c>
      <c r="E17">
        <v>3.3639366967995383E-32</v>
      </c>
      <c r="I17" s="20" t="s">
        <v>38</v>
      </c>
      <c r="J17" s="1" t="s">
        <v>50</v>
      </c>
      <c r="K17" s="36">
        <f t="shared" si="0"/>
        <v>0</v>
      </c>
      <c r="L17" s="36">
        <f t="shared" si="1"/>
        <v>1401.9737399999519</v>
      </c>
    </row>
    <row r="18" spans="1:12" x14ac:dyDescent="0.25">
      <c r="A18" s="34" t="s">
        <v>15</v>
      </c>
      <c r="B18" s="34" t="s">
        <v>107</v>
      </c>
      <c r="C18" t="s">
        <v>28</v>
      </c>
      <c r="D18">
        <v>1483.9067786213629</v>
      </c>
      <c r="E18">
        <v>64.792712308237526</v>
      </c>
      <c r="I18" s="20" t="s">
        <v>128</v>
      </c>
      <c r="J18" s="1" t="s">
        <v>54</v>
      </c>
      <c r="K18" s="36">
        <f t="shared" si="0"/>
        <v>0</v>
      </c>
      <c r="L18" s="36">
        <f t="shared" si="1"/>
        <v>5.2073681869463524</v>
      </c>
    </row>
    <row r="19" spans="1:12" x14ac:dyDescent="0.25">
      <c r="A19" s="34" t="s">
        <v>15</v>
      </c>
      <c r="B19" s="34" t="s">
        <v>107</v>
      </c>
      <c r="C19" t="s">
        <v>29</v>
      </c>
      <c r="D19">
        <v>7471.2666240292183</v>
      </c>
      <c r="E19">
        <v>883.57198428816423</v>
      </c>
      <c r="I19" s="20" t="s">
        <v>51</v>
      </c>
      <c r="J19" s="1" t="s">
        <v>55</v>
      </c>
      <c r="K19" s="36">
        <f t="shared" si="0"/>
        <v>5.6242211999999707</v>
      </c>
      <c r="L19" s="36">
        <f t="shared" si="1"/>
        <v>119.36317585059052</v>
      </c>
    </row>
    <row r="20" spans="1:12" x14ac:dyDescent="0.25">
      <c r="A20" s="34" t="s">
        <v>15</v>
      </c>
      <c r="B20" s="34" t="s">
        <v>107</v>
      </c>
      <c r="C20" t="s">
        <v>30</v>
      </c>
      <c r="D20">
        <v>2990.1379502909404</v>
      </c>
      <c r="E20">
        <v>1.8076641054202373E-2</v>
      </c>
      <c r="I20" s="20" t="s">
        <v>52</v>
      </c>
      <c r="J20" s="1" t="s">
        <v>56</v>
      </c>
      <c r="K20" s="36">
        <f t="shared" si="0"/>
        <v>2037.7299391239665</v>
      </c>
      <c r="L20" s="36">
        <f t="shared" si="1"/>
        <v>1.8899603120856874E-9</v>
      </c>
    </row>
    <row r="21" spans="1:12" x14ac:dyDescent="0.25">
      <c r="A21" s="34" t="s">
        <v>15</v>
      </c>
      <c r="B21" s="34" t="s">
        <v>107</v>
      </c>
      <c r="C21" t="s">
        <v>31</v>
      </c>
      <c r="D21">
        <v>40.502399999991617</v>
      </c>
      <c r="E21">
        <v>5.398490543484118E-12</v>
      </c>
      <c r="I21" s="20" t="s">
        <v>53</v>
      </c>
      <c r="J21" s="1" t="s">
        <v>57</v>
      </c>
      <c r="K21" s="36">
        <f t="shared" si="0"/>
        <v>41.294029636718655</v>
      </c>
      <c r="L21" s="36">
        <f t="shared" si="1"/>
        <v>107.96641235145769</v>
      </c>
    </row>
    <row r="22" spans="1:12" x14ac:dyDescent="0.25">
      <c r="A22" s="34" t="s">
        <v>15</v>
      </c>
      <c r="B22" s="34" t="s">
        <v>107</v>
      </c>
      <c r="C22" t="s">
        <v>38</v>
      </c>
      <c r="D22">
        <v>0</v>
      </c>
      <c r="E22">
        <v>1401.9737399999519</v>
      </c>
      <c r="I22" s="20" t="s">
        <v>131</v>
      </c>
      <c r="J22" s="1" t="s">
        <v>64</v>
      </c>
      <c r="K22" s="36">
        <f t="shared" si="0"/>
        <v>27123.793167779797</v>
      </c>
      <c r="L22" s="36">
        <f t="shared" si="1"/>
        <v>13257.699095804632</v>
      </c>
    </row>
    <row r="23" spans="1:12" x14ac:dyDescent="0.25">
      <c r="A23" s="34" t="s">
        <v>15</v>
      </c>
      <c r="B23" s="34" t="s">
        <v>107</v>
      </c>
      <c r="C23" t="s">
        <v>32</v>
      </c>
      <c r="D23">
        <v>1530.869187082933</v>
      </c>
      <c r="E23">
        <v>594.79076006330638</v>
      </c>
      <c r="I23" s="20" t="s">
        <v>132</v>
      </c>
      <c r="J23" s="1" t="s">
        <v>65</v>
      </c>
      <c r="K23" s="36">
        <f t="shared" si="0"/>
        <v>5.8372560399915532</v>
      </c>
      <c r="L23" s="36">
        <f t="shared" si="1"/>
        <v>0.72027045999895711</v>
      </c>
    </row>
    <row r="24" spans="1:12" x14ac:dyDescent="0.25">
      <c r="A24" s="34" t="s">
        <v>15</v>
      </c>
      <c r="B24" s="34" t="s">
        <v>107</v>
      </c>
      <c r="C24" t="s">
        <v>33</v>
      </c>
      <c r="D24">
        <v>1734.6469645103598</v>
      </c>
      <c r="E24">
        <v>9.8166224639842425E-2</v>
      </c>
      <c r="I24" s="20" t="s">
        <v>135</v>
      </c>
      <c r="J24" s="20" t="s">
        <v>66</v>
      </c>
      <c r="K24" s="36">
        <f t="shared" si="0"/>
        <v>42.173576640012953</v>
      </c>
      <c r="L24" s="36">
        <f t="shared" si="1"/>
        <v>11.259128880003455</v>
      </c>
    </row>
    <row r="25" spans="1:12" x14ac:dyDescent="0.25">
      <c r="A25" s="34" t="s">
        <v>15</v>
      </c>
      <c r="B25" s="34" t="s">
        <v>107</v>
      </c>
      <c r="C25" t="s">
        <v>34</v>
      </c>
      <c r="D25">
        <v>422.35828833803822</v>
      </c>
      <c r="E25">
        <v>1.0735029605964726E-3</v>
      </c>
      <c r="I25" s="20" t="s">
        <v>61</v>
      </c>
      <c r="J25" s="1"/>
      <c r="K25" s="36" t="e">
        <f t="shared" si="0"/>
        <v>#N/A</v>
      </c>
      <c r="L25" s="36" t="e">
        <f t="shared" si="1"/>
        <v>#N/A</v>
      </c>
    </row>
    <row r="26" spans="1:12" x14ac:dyDescent="0.25">
      <c r="A26" s="34" t="s">
        <v>15</v>
      </c>
      <c r="B26" s="34" t="s">
        <v>107</v>
      </c>
      <c r="C26" t="s">
        <v>37</v>
      </c>
      <c r="D26">
        <v>204.01325684004897</v>
      </c>
      <c r="E26">
        <v>3.159950737614321E-6</v>
      </c>
      <c r="I26" s="20" t="s">
        <v>62</v>
      </c>
      <c r="J26" s="1"/>
      <c r="K26" s="36" t="e">
        <f t="shared" si="0"/>
        <v>#N/A</v>
      </c>
      <c r="L26" s="36" t="e">
        <f t="shared" si="1"/>
        <v>#N/A</v>
      </c>
    </row>
    <row r="27" spans="1:12" x14ac:dyDescent="0.25">
      <c r="A27" s="34" t="s">
        <v>15</v>
      </c>
      <c r="B27" s="34" t="s">
        <v>107</v>
      </c>
      <c r="C27" t="s">
        <v>35</v>
      </c>
      <c r="D27">
        <v>447.98382400940727</v>
      </c>
      <c r="E27">
        <v>2.2401034733459336E-8</v>
      </c>
      <c r="I27" s="39" t="s">
        <v>88</v>
      </c>
      <c r="K27" s="36">
        <f>SUM(K22:K24)</f>
        <v>27171.804000459801</v>
      </c>
      <c r="L27" s="36">
        <f>SUM(L22:L24)</f>
        <v>13269.678495144633</v>
      </c>
    </row>
    <row r="28" spans="1:12" x14ac:dyDescent="0.25">
      <c r="A28" s="35" t="s">
        <v>15</v>
      </c>
      <c r="B28" s="34" t="s">
        <v>107</v>
      </c>
      <c r="C28" t="s">
        <v>36</v>
      </c>
      <c r="D28">
        <v>690.80991512999981</v>
      </c>
      <c r="E28">
        <v>4234.7100439902379</v>
      </c>
    </row>
    <row r="29" spans="1:12" x14ac:dyDescent="0.25">
      <c r="A29" s="34" t="s">
        <v>108</v>
      </c>
      <c r="B29" s="34" t="s">
        <v>103</v>
      </c>
      <c r="C29" t="s">
        <v>131</v>
      </c>
      <c r="D29">
        <v>27123.793167779797</v>
      </c>
      <c r="E29">
        <v>13257.699095804632</v>
      </c>
    </row>
    <row r="30" spans="1:12" x14ac:dyDescent="0.25">
      <c r="A30" s="34" t="s">
        <v>108</v>
      </c>
      <c r="B30" s="34" t="s">
        <v>103</v>
      </c>
      <c r="C30" t="s">
        <v>132</v>
      </c>
      <c r="D30">
        <v>5.8372560399915532</v>
      </c>
      <c r="E30">
        <v>0.72027045999895711</v>
      </c>
    </row>
    <row r="31" spans="1:12" x14ac:dyDescent="0.25">
      <c r="A31" s="35" t="s">
        <v>108</v>
      </c>
      <c r="B31" s="34" t="s">
        <v>103</v>
      </c>
      <c r="C31" t="s">
        <v>135</v>
      </c>
      <c r="D31">
        <v>42.173576640012953</v>
      </c>
      <c r="E31">
        <v>11.259128880003455</v>
      </c>
    </row>
    <row r="32" spans="1:12" x14ac:dyDescent="0.25">
      <c r="A32" s="34" t="s">
        <v>21</v>
      </c>
      <c r="B32" s="34" t="s">
        <v>103</v>
      </c>
      <c r="C32" t="s">
        <v>86</v>
      </c>
      <c r="D32">
        <v>-5964.3845666714278</v>
      </c>
      <c r="E32">
        <v>-7008.0835431473424</v>
      </c>
    </row>
    <row r="33" spans="1:5" x14ac:dyDescent="0.25">
      <c r="A33" s="35" t="s">
        <v>21</v>
      </c>
      <c r="B33" s="34" t="s">
        <v>103</v>
      </c>
      <c r="C33" t="s">
        <v>109</v>
      </c>
      <c r="D33">
        <v>-103185.16057894018</v>
      </c>
      <c r="E33">
        <v>-103537.26734867724</v>
      </c>
    </row>
    <row r="34" spans="1:5" x14ac:dyDescent="0.25">
      <c r="A34" s="35" t="s">
        <v>103</v>
      </c>
      <c r="B34" s="34" t="s">
        <v>103</v>
      </c>
      <c r="C34" t="s">
        <v>110</v>
      </c>
      <c r="D34">
        <v>16113.687662290695</v>
      </c>
      <c r="E34">
        <v>16113.687662290695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0B87-E856-4F1A-B9C2-D6EC7CCE4AF9}">
  <dimension ref="A1:DI105"/>
  <sheetViews>
    <sheetView workbookViewId="0">
      <pane xSplit="1" ySplit="1" topLeftCell="B94" activePane="bottomRight" state="frozen"/>
      <selection pane="topRight" activeCell="B1" sqref="B1"/>
      <selection pane="bottomLeft" activeCell="A2" sqref="A2"/>
      <selection pane="bottomRight" activeCell="A107" sqref="A107:A108"/>
    </sheetView>
  </sheetViews>
  <sheetFormatPr defaultRowHeight="15" x14ac:dyDescent="0.25"/>
  <cols>
    <col min="1" max="1" width="10.42578125" bestFit="1" customWidth="1"/>
    <col min="4" max="4" width="10.5703125" bestFit="1" customWidth="1"/>
    <col min="5" max="5" width="17.85546875" bestFit="1" customWidth="1"/>
  </cols>
  <sheetData>
    <row r="1" spans="1:113" x14ac:dyDescent="0.25">
      <c r="A1" s="126" t="s">
        <v>68</v>
      </c>
      <c r="B1" s="128" t="s">
        <v>144</v>
      </c>
      <c r="C1" s="128" t="s">
        <v>7</v>
      </c>
      <c r="D1" s="129" t="s">
        <v>145</v>
      </c>
      <c r="E1" s="129" t="s">
        <v>146</v>
      </c>
      <c r="F1" s="130" t="s">
        <v>147</v>
      </c>
      <c r="G1" s="128" t="s">
        <v>148</v>
      </c>
      <c r="H1" s="128" t="s">
        <v>19</v>
      </c>
      <c r="I1" s="128" t="s">
        <v>149</v>
      </c>
      <c r="J1" s="128" t="s">
        <v>150</v>
      </c>
      <c r="K1" s="128" t="s">
        <v>151</v>
      </c>
      <c r="L1" s="128" t="s">
        <v>152</v>
      </c>
      <c r="M1" s="128" t="s">
        <v>153</v>
      </c>
      <c r="N1" s="128" t="s">
        <v>154</v>
      </c>
      <c r="O1" s="128" t="s">
        <v>102</v>
      </c>
      <c r="P1" s="128" t="s">
        <v>155</v>
      </c>
      <c r="Q1" s="131" t="s">
        <v>156</v>
      </c>
      <c r="R1" s="131" t="s">
        <v>157</v>
      </c>
      <c r="S1" s="131" t="s">
        <v>158</v>
      </c>
      <c r="T1" s="131" t="s">
        <v>159</v>
      </c>
      <c r="U1" s="131" t="s">
        <v>160</v>
      </c>
      <c r="V1" s="131" t="s">
        <v>161</v>
      </c>
      <c r="W1" s="131" t="s">
        <v>162</v>
      </c>
      <c r="X1" s="131" t="s">
        <v>163</v>
      </c>
      <c r="Y1" s="131" t="s">
        <v>164</v>
      </c>
      <c r="Z1" s="131" t="s">
        <v>165</v>
      </c>
      <c r="AA1" s="131" t="s">
        <v>166</v>
      </c>
      <c r="AB1" s="131" t="s">
        <v>167</v>
      </c>
      <c r="AC1" s="131" t="s">
        <v>168</v>
      </c>
      <c r="AD1" s="131" t="s">
        <v>169</v>
      </c>
      <c r="AE1" s="131" t="s">
        <v>170</v>
      </c>
      <c r="AF1" s="131" t="s">
        <v>171</v>
      </c>
      <c r="AG1" s="132" t="s">
        <v>172</v>
      </c>
      <c r="AH1" s="132" t="s">
        <v>173</v>
      </c>
      <c r="AI1" s="132" t="s">
        <v>174</v>
      </c>
      <c r="AJ1" s="132" t="s">
        <v>175</v>
      </c>
      <c r="AK1" s="132" t="s">
        <v>176</v>
      </c>
      <c r="AL1" s="132" t="s">
        <v>177</v>
      </c>
      <c r="AM1" s="133" t="s">
        <v>178</v>
      </c>
      <c r="AN1" s="132" t="s">
        <v>179</v>
      </c>
      <c r="AO1" s="132" t="s">
        <v>180</v>
      </c>
      <c r="AP1" s="133" t="s">
        <v>181</v>
      </c>
      <c r="AQ1" s="132" t="s">
        <v>182</v>
      </c>
      <c r="AR1" s="132" t="s">
        <v>183</v>
      </c>
      <c r="AS1" s="132" t="s">
        <v>184</v>
      </c>
      <c r="AT1" s="132" t="s">
        <v>185</v>
      </c>
      <c r="AU1" s="132" t="s">
        <v>186</v>
      </c>
      <c r="AV1" s="132" t="s">
        <v>187</v>
      </c>
      <c r="AW1" s="132" t="s">
        <v>188</v>
      </c>
      <c r="AX1" s="132" t="s">
        <v>189</v>
      </c>
      <c r="AY1" s="131" t="s">
        <v>190</v>
      </c>
      <c r="AZ1" s="131" t="s">
        <v>191</v>
      </c>
      <c r="BA1" s="131" t="s">
        <v>192</v>
      </c>
      <c r="BB1" s="131" t="s">
        <v>193</v>
      </c>
      <c r="BC1" s="131" t="s">
        <v>194</v>
      </c>
      <c r="BD1" s="131" t="s">
        <v>105</v>
      </c>
      <c r="BE1" s="131" t="s">
        <v>104</v>
      </c>
      <c r="BF1" s="131" t="s">
        <v>127</v>
      </c>
      <c r="BG1" s="131" t="s">
        <v>126</v>
      </c>
      <c r="BH1" t="s">
        <v>86</v>
      </c>
      <c r="BI1" t="s">
        <v>109</v>
      </c>
      <c r="BJ1" t="s">
        <v>195</v>
      </c>
      <c r="BK1" t="s">
        <v>196</v>
      </c>
      <c r="BL1" s="132" t="s">
        <v>197</v>
      </c>
      <c r="BM1" s="132" t="s">
        <v>131</v>
      </c>
      <c r="BN1" s="132" t="s">
        <v>132</v>
      </c>
      <c r="BO1" s="132" t="s">
        <v>135</v>
      </c>
      <c r="BP1" s="132" t="s">
        <v>198</v>
      </c>
      <c r="BQ1" s="132" t="s">
        <v>133</v>
      </c>
      <c r="BR1" s="132" t="s">
        <v>199</v>
      </c>
      <c r="BS1" s="132" t="s">
        <v>200</v>
      </c>
      <c r="BT1" s="131" t="s">
        <v>201</v>
      </c>
      <c r="BU1" s="131" t="s">
        <v>202</v>
      </c>
      <c r="BV1" t="s">
        <v>203</v>
      </c>
      <c r="BW1" t="s">
        <v>204</v>
      </c>
      <c r="BX1" t="s">
        <v>205</v>
      </c>
      <c r="BY1" t="s">
        <v>206</v>
      </c>
      <c r="BZ1" t="s">
        <v>207</v>
      </c>
      <c r="CA1" t="s">
        <v>208</v>
      </c>
      <c r="CB1" t="s">
        <v>209</v>
      </c>
      <c r="CC1" t="s">
        <v>210</v>
      </c>
      <c r="CD1" t="s">
        <v>211</v>
      </c>
      <c r="CE1" t="s">
        <v>212</v>
      </c>
      <c r="CF1" t="s">
        <v>213</v>
      </c>
      <c r="CG1" s="134" t="s">
        <v>214</v>
      </c>
      <c r="CH1" s="134" t="s">
        <v>215</v>
      </c>
      <c r="CI1" s="134" t="s">
        <v>216</v>
      </c>
      <c r="CJ1" t="s">
        <v>217</v>
      </c>
      <c r="CK1" s="134" t="s">
        <v>218</v>
      </c>
      <c r="CL1" s="134" t="s">
        <v>219</v>
      </c>
      <c r="CM1" s="134" t="s">
        <v>220</v>
      </c>
      <c r="CN1" s="134" t="s">
        <v>221</v>
      </c>
      <c r="CO1" t="s">
        <v>222</v>
      </c>
      <c r="CP1" s="134" t="s">
        <v>223</v>
      </c>
      <c r="CQ1" t="s">
        <v>58</v>
      </c>
      <c r="CR1" t="s">
        <v>59</v>
      </c>
      <c r="CS1" t="s">
        <v>60</v>
      </c>
      <c r="CT1" t="s">
        <v>61</v>
      </c>
      <c r="CU1" t="s">
        <v>62</v>
      </c>
      <c r="CV1" s="134" t="s">
        <v>224</v>
      </c>
      <c r="CW1" s="134" t="s">
        <v>225</v>
      </c>
      <c r="CX1" s="134" t="s">
        <v>226</v>
      </c>
      <c r="CY1" s="134" t="s">
        <v>227</v>
      </c>
      <c r="CZ1" s="131" t="s">
        <v>228</v>
      </c>
      <c r="DA1" t="s">
        <v>229</v>
      </c>
      <c r="DB1" t="s">
        <v>230</v>
      </c>
      <c r="DC1" t="s">
        <v>231</v>
      </c>
      <c r="DD1" t="s">
        <v>125</v>
      </c>
      <c r="DE1" t="s">
        <v>232</v>
      </c>
      <c r="DF1" t="s">
        <v>233</v>
      </c>
      <c r="DG1" t="s">
        <v>234</v>
      </c>
      <c r="DH1" t="s">
        <v>235</v>
      </c>
      <c r="DI1" t="s">
        <v>236</v>
      </c>
    </row>
    <row r="2" spans="1:113" x14ac:dyDescent="0.25">
      <c r="A2" s="127">
        <v>44206</v>
      </c>
      <c r="B2" t="s">
        <v>237</v>
      </c>
      <c r="C2" t="s">
        <v>8</v>
      </c>
      <c r="D2" s="135">
        <v>2501771.9300000002</v>
      </c>
      <c r="E2" s="135">
        <v>113714898.73999999</v>
      </c>
      <c r="F2" s="135">
        <v>11371.489873999999</v>
      </c>
      <c r="G2" s="136">
        <v>220.00388319564891</v>
      </c>
      <c r="H2" s="136">
        <v>1586.2599999999998</v>
      </c>
      <c r="I2" s="136">
        <v>1586.2599999999998</v>
      </c>
      <c r="J2" s="136">
        <v>0</v>
      </c>
      <c r="K2" s="135">
        <v>92.17</v>
      </c>
      <c r="L2" s="137">
        <v>4.6486926331778236</v>
      </c>
      <c r="M2" s="137">
        <v>99.624173688216487</v>
      </c>
      <c r="N2" s="135">
        <v>89.21</v>
      </c>
      <c r="O2" s="135">
        <v>147.37</v>
      </c>
      <c r="P2" s="136">
        <v>18208.182038999999</v>
      </c>
      <c r="Q2">
        <v>0</v>
      </c>
      <c r="R2">
        <v>7571.9660000000003</v>
      </c>
      <c r="S2">
        <v>0</v>
      </c>
      <c r="T2">
        <v>0</v>
      </c>
      <c r="U2">
        <v>2.5999999999999999E-2</v>
      </c>
      <c r="V2">
        <v>2318.9459999999999</v>
      </c>
      <c r="W2">
        <v>4663.3630000000003</v>
      </c>
      <c r="X2">
        <v>24.347000000000001</v>
      </c>
      <c r="Y2">
        <v>1.0999999999999999E-2</v>
      </c>
      <c r="Z2">
        <v>1472.7190000000001</v>
      </c>
      <c r="AA2">
        <v>17800</v>
      </c>
      <c r="AB2">
        <v>1750.202</v>
      </c>
      <c r="AC2">
        <v>10087.245666666666</v>
      </c>
      <c r="AD2">
        <v>0</v>
      </c>
      <c r="AE2">
        <v>1130.6869999999999</v>
      </c>
      <c r="AF2">
        <v>848.995</v>
      </c>
      <c r="AG2">
        <v>0</v>
      </c>
      <c r="AH2">
        <v>5955.34</v>
      </c>
      <c r="AI2">
        <v>0</v>
      </c>
      <c r="AJ2">
        <v>0</v>
      </c>
      <c r="AK2" s="36">
        <v>6397.1001410534627</v>
      </c>
      <c r="AL2">
        <v>22208.708962386641</v>
      </c>
      <c r="AM2">
        <v>0</v>
      </c>
      <c r="AN2">
        <v>5232.55</v>
      </c>
      <c r="AO2">
        <v>51.480000000000004</v>
      </c>
      <c r="AP2">
        <v>0</v>
      </c>
      <c r="AQ2">
        <v>0</v>
      </c>
      <c r="AR2">
        <v>2855.29</v>
      </c>
      <c r="AS2">
        <v>30511.992512820514</v>
      </c>
      <c r="AT2">
        <v>0</v>
      </c>
      <c r="AU2">
        <v>2100</v>
      </c>
      <c r="AV2">
        <v>20677.900000000001</v>
      </c>
      <c r="AW2">
        <v>23</v>
      </c>
      <c r="AX2">
        <v>59620.08</v>
      </c>
      <c r="AY2">
        <v>1</v>
      </c>
      <c r="AZ2">
        <v>0</v>
      </c>
      <c r="BA2">
        <v>0</v>
      </c>
      <c r="BB2">
        <v>0</v>
      </c>
      <c r="BC2">
        <v>0</v>
      </c>
      <c r="BD2">
        <v>1.1326606010836393</v>
      </c>
      <c r="BE2">
        <v>0</v>
      </c>
      <c r="BF2">
        <v>0</v>
      </c>
      <c r="BG2">
        <v>1</v>
      </c>
      <c r="BH2">
        <v>220.00388319564891</v>
      </c>
      <c r="BI2">
        <v>1</v>
      </c>
      <c r="BJ2">
        <v>0</v>
      </c>
      <c r="BK2">
        <v>4132</v>
      </c>
      <c r="BL2">
        <v>481.87000000000012</v>
      </c>
      <c r="BM2">
        <v>6.67</v>
      </c>
      <c r="BN2">
        <v>26.28</v>
      </c>
      <c r="BO2">
        <v>105.06000000000002</v>
      </c>
      <c r="BP2">
        <v>138.04</v>
      </c>
      <c r="BQ2">
        <v>1104.3699999999999</v>
      </c>
      <c r="BR2">
        <v>15.330000000000004</v>
      </c>
      <c r="BS2">
        <v>343.86000000000013</v>
      </c>
      <c r="BT2">
        <v>7571.9660000000003</v>
      </c>
      <c r="BU2">
        <v>0</v>
      </c>
      <c r="BV2">
        <v>481.87000000000012</v>
      </c>
      <c r="BW2">
        <v>6.67</v>
      </c>
      <c r="BX2">
        <v>26.28</v>
      </c>
      <c r="BY2">
        <v>105.06000000000002</v>
      </c>
      <c r="BZ2">
        <v>138.04</v>
      </c>
      <c r="CA2">
        <v>0</v>
      </c>
      <c r="CB2">
        <v>0</v>
      </c>
      <c r="CC2">
        <v>0</v>
      </c>
      <c r="CD2">
        <v>0</v>
      </c>
      <c r="CE2">
        <v>0</v>
      </c>
      <c r="CF2">
        <v>197.54998414885537</v>
      </c>
      <c r="CG2">
        <v>774.02</v>
      </c>
      <c r="CH2">
        <v>8.129999999999999</v>
      </c>
      <c r="CI2">
        <v>43.57</v>
      </c>
      <c r="CJ2">
        <v>200.39999999999998</v>
      </c>
      <c r="CK2">
        <v>252.11999999999995</v>
      </c>
      <c r="CL2">
        <v>774.02</v>
      </c>
      <c r="CM2">
        <v>8.129999999999999</v>
      </c>
      <c r="CN2">
        <v>43.57</v>
      </c>
      <c r="CO2">
        <v>200.39999999999998</v>
      </c>
      <c r="CP2">
        <v>252.11999999999995</v>
      </c>
      <c r="CQ2">
        <v>0</v>
      </c>
      <c r="CR2">
        <v>0</v>
      </c>
      <c r="CS2">
        <v>0</v>
      </c>
      <c r="CT2">
        <v>0</v>
      </c>
      <c r="CU2">
        <v>0</v>
      </c>
      <c r="CV2">
        <v>774.02</v>
      </c>
      <c r="CW2">
        <v>0</v>
      </c>
      <c r="CX2">
        <v>774.02</v>
      </c>
      <c r="CY2">
        <v>0</v>
      </c>
      <c r="CZ2">
        <v>0</v>
      </c>
      <c r="DA2">
        <v>1.1326606010836393</v>
      </c>
      <c r="DB2">
        <v>0</v>
      </c>
      <c r="DC2">
        <v>-62.134632641853521</v>
      </c>
      <c r="DD2">
        <v>-24.780822770960633</v>
      </c>
      <c r="DE2">
        <v>-11.017512921978964</v>
      </c>
      <c r="DF2">
        <v>-59.103767526527754</v>
      </c>
      <c r="DG2">
        <v>-44.799905258532469</v>
      </c>
      <c r="DH2">
        <v>18.203354955262224</v>
      </c>
      <c r="DI2" s="138">
        <v>0</v>
      </c>
    </row>
    <row r="3" spans="1:113" x14ac:dyDescent="0.25">
      <c r="A3" s="127">
        <v>44213</v>
      </c>
      <c r="B3" t="s">
        <v>237</v>
      </c>
      <c r="C3" t="s">
        <v>8</v>
      </c>
      <c r="D3" s="135">
        <v>2202716.92</v>
      </c>
      <c r="E3" s="135">
        <v>100686916.47</v>
      </c>
      <c r="F3" s="135">
        <v>10068.691647</v>
      </c>
      <c r="G3" s="136">
        <v>218.76893217365603</v>
      </c>
      <c r="H3" s="136">
        <v>1569.3700000000001</v>
      </c>
      <c r="I3" s="136">
        <v>1569.3700000000001</v>
      </c>
      <c r="J3" s="136">
        <v>0</v>
      </c>
      <c r="K3" s="135">
        <v>92.17</v>
      </c>
      <c r="L3" s="137">
        <v>4.6435933600954753</v>
      </c>
      <c r="M3" s="137">
        <v>96.563155543923202</v>
      </c>
      <c r="N3" s="135">
        <v>88.96</v>
      </c>
      <c r="O3" s="135">
        <v>145.13</v>
      </c>
      <c r="P3" s="136">
        <v>16209.25902</v>
      </c>
      <c r="Q3">
        <v>0</v>
      </c>
      <c r="R3">
        <v>9779.9439999999995</v>
      </c>
      <c r="S3">
        <v>0</v>
      </c>
      <c r="T3">
        <v>0</v>
      </c>
      <c r="U3">
        <v>0.752</v>
      </c>
      <c r="V3">
        <v>2377.4299999999998</v>
      </c>
      <c r="W3">
        <v>3944.7269999999999</v>
      </c>
      <c r="X3">
        <v>23.52</v>
      </c>
      <c r="Y3">
        <v>0.14699999999999999</v>
      </c>
      <c r="Z3">
        <v>1439.98</v>
      </c>
      <c r="AA3">
        <v>2500</v>
      </c>
      <c r="AB3">
        <v>1906.5820000000001</v>
      </c>
      <c r="AC3">
        <v>10087.245666666666</v>
      </c>
      <c r="AD3">
        <v>0</v>
      </c>
      <c r="AE3">
        <v>1110.7750000000001</v>
      </c>
      <c r="AF3">
        <v>859.45899999999995</v>
      </c>
      <c r="AG3">
        <v>0</v>
      </c>
      <c r="AH3">
        <v>10143.07</v>
      </c>
      <c r="AI3">
        <v>0</v>
      </c>
      <c r="AJ3">
        <v>0</v>
      </c>
      <c r="AK3" s="36">
        <v>6236.4605657216507</v>
      </c>
      <c r="AL3">
        <v>18847.366634898186</v>
      </c>
      <c r="AM3">
        <v>0</v>
      </c>
      <c r="AN3">
        <v>5230.4400000000005</v>
      </c>
      <c r="AO3">
        <v>17.16</v>
      </c>
      <c r="AP3">
        <v>0</v>
      </c>
      <c r="AQ3">
        <v>0</v>
      </c>
      <c r="AR3">
        <v>3012.9700000000003</v>
      </c>
      <c r="AS3">
        <v>30511.992512820514</v>
      </c>
      <c r="AT3">
        <v>0</v>
      </c>
      <c r="AU3">
        <v>2100</v>
      </c>
      <c r="AV3">
        <v>20932.759999999998</v>
      </c>
      <c r="AW3">
        <v>24</v>
      </c>
      <c r="AX3">
        <v>60901.68</v>
      </c>
      <c r="AY3">
        <v>8</v>
      </c>
      <c r="AZ3">
        <v>0</v>
      </c>
      <c r="BA3">
        <v>0</v>
      </c>
      <c r="BB3">
        <v>0</v>
      </c>
      <c r="BC3">
        <v>0</v>
      </c>
      <c r="BD3">
        <v>1.102263397126201</v>
      </c>
      <c r="BE3">
        <v>0</v>
      </c>
      <c r="BF3">
        <v>0</v>
      </c>
      <c r="BG3">
        <v>0</v>
      </c>
      <c r="BH3">
        <v>220.00388319564891</v>
      </c>
      <c r="BI3">
        <v>0.99438668534366437</v>
      </c>
      <c r="BJ3">
        <v>0</v>
      </c>
      <c r="BK3">
        <v>3860</v>
      </c>
      <c r="BL3">
        <v>504.91999999999996</v>
      </c>
      <c r="BM3">
        <v>11.010000000000002</v>
      </c>
      <c r="BN3">
        <v>31.130000000000003</v>
      </c>
      <c r="BO3">
        <v>90.350000000000009</v>
      </c>
      <c r="BP3">
        <v>132.47</v>
      </c>
      <c r="BQ3">
        <v>1064.4799999999998</v>
      </c>
      <c r="BR3">
        <v>25.160000000000004</v>
      </c>
      <c r="BS3">
        <v>372.41999999999996</v>
      </c>
      <c r="BT3">
        <v>9779.9439999999995</v>
      </c>
      <c r="BU3">
        <v>0</v>
      </c>
      <c r="BV3">
        <v>504.91999999999996</v>
      </c>
      <c r="BW3">
        <v>11.010000000000002</v>
      </c>
      <c r="BX3">
        <v>31.130000000000003</v>
      </c>
      <c r="BY3">
        <v>90.350000000000009</v>
      </c>
      <c r="BZ3">
        <v>132.47</v>
      </c>
      <c r="CA3">
        <v>0</v>
      </c>
      <c r="CB3">
        <v>0</v>
      </c>
      <c r="CC3">
        <v>0</v>
      </c>
      <c r="CD3">
        <v>0</v>
      </c>
      <c r="CE3">
        <v>0</v>
      </c>
      <c r="CF3">
        <v>175.86263447976563</v>
      </c>
      <c r="CG3">
        <v>812.89000000000021</v>
      </c>
      <c r="CH3">
        <v>14.48</v>
      </c>
      <c r="CI3">
        <v>60.039999999999992</v>
      </c>
      <c r="CJ3">
        <v>214.58</v>
      </c>
      <c r="CK3">
        <v>289.06999999999994</v>
      </c>
      <c r="CL3">
        <v>812.89000000000021</v>
      </c>
      <c r="CM3">
        <v>14.48</v>
      </c>
      <c r="CN3">
        <v>60.039999999999992</v>
      </c>
      <c r="CO3">
        <v>214.58</v>
      </c>
      <c r="CP3">
        <v>289.06999999999994</v>
      </c>
      <c r="CQ3">
        <v>0</v>
      </c>
      <c r="CR3">
        <v>0</v>
      </c>
      <c r="CS3">
        <v>0</v>
      </c>
      <c r="CT3">
        <v>0</v>
      </c>
      <c r="CU3">
        <v>0</v>
      </c>
      <c r="CV3">
        <v>812.89000000000021</v>
      </c>
      <c r="CW3">
        <v>0</v>
      </c>
      <c r="CX3">
        <v>812.89000000000021</v>
      </c>
      <c r="CY3">
        <v>0</v>
      </c>
      <c r="CZ3">
        <v>0</v>
      </c>
      <c r="DA3">
        <v>1.102263397126201</v>
      </c>
      <c r="DB3">
        <v>0</v>
      </c>
      <c r="DC3">
        <v>-61.861013679903898</v>
      </c>
      <c r="DD3">
        <v>-24.242475045868471</v>
      </c>
      <c r="DE3">
        <v>-7.9006433902437507</v>
      </c>
      <c r="DF3">
        <v>-58.663338973892131</v>
      </c>
      <c r="DG3">
        <v>-44.865287601038368</v>
      </c>
      <c r="DH3">
        <v>17.933507578349399</v>
      </c>
      <c r="DI3" s="138">
        <v>5.6450018278308978E-3</v>
      </c>
    </row>
    <row r="4" spans="1:113" x14ac:dyDescent="0.25">
      <c r="A4" s="127">
        <v>44220</v>
      </c>
      <c r="B4" t="s">
        <v>237</v>
      </c>
      <c r="C4" t="s">
        <v>8</v>
      </c>
      <c r="D4" s="135">
        <v>2149923.38</v>
      </c>
      <c r="E4" s="135">
        <v>101714605.09999999</v>
      </c>
      <c r="F4" s="135">
        <v>10171.460509999999</v>
      </c>
      <c r="G4" s="136">
        <v>211.3682079271033</v>
      </c>
      <c r="H4" s="136">
        <v>1578.15</v>
      </c>
      <c r="I4" s="136">
        <v>1578.15</v>
      </c>
      <c r="J4" s="136">
        <v>0</v>
      </c>
      <c r="K4" s="135">
        <v>92.38</v>
      </c>
      <c r="L4" s="137">
        <v>4.6827235332323021</v>
      </c>
      <c r="M4" s="137">
        <v>96.505636354298744</v>
      </c>
      <c r="N4" s="135">
        <v>88.8</v>
      </c>
      <c r="O4" s="135">
        <v>143.43</v>
      </c>
      <c r="P4" s="136">
        <v>15761.716490999999</v>
      </c>
      <c r="Q4">
        <v>0</v>
      </c>
      <c r="R4">
        <v>8355.2039999999997</v>
      </c>
      <c r="S4">
        <v>0</v>
      </c>
      <c r="T4">
        <v>202.284875</v>
      </c>
      <c r="U4">
        <v>1.3160000000000001</v>
      </c>
      <c r="V4">
        <v>2646.085</v>
      </c>
      <c r="W4">
        <v>3590.181</v>
      </c>
      <c r="X4">
        <v>22.375</v>
      </c>
      <c r="Y4">
        <v>2.8490000000000002</v>
      </c>
      <c r="Z4">
        <v>1253.5350000000001</v>
      </c>
      <c r="AA4">
        <v>51700</v>
      </c>
      <c r="AB4">
        <v>2307.9639999999999</v>
      </c>
      <c r="AC4">
        <v>10087.245666666666</v>
      </c>
      <c r="AD4">
        <v>0</v>
      </c>
      <c r="AE4">
        <v>1128.038</v>
      </c>
      <c r="AF4">
        <v>899.19299999999998</v>
      </c>
      <c r="AG4">
        <v>0</v>
      </c>
      <c r="AH4">
        <v>9652.91</v>
      </c>
      <c r="AI4">
        <v>0</v>
      </c>
      <c r="AJ4">
        <v>3126.4576350000002</v>
      </c>
      <c r="AK4" s="36">
        <v>8028.8099320243127</v>
      </c>
      <c r="AL4">
        <v>17889.927786659835</v>
      </c>
      <c r="AM4">
        <v>0</v>
      </c>
      <c r="AN4">
        <v>4156.2</v>
      </c>
      <c r="AO4">
        <v>137.28</v>
      </c>
      <c r="AP4">
        <v>0</v>
      </c>
      <c r="AQ4">
        <v>0</v>
      </c>
      <c r="AR4">
        <v>3727.09</v>
      </c>
      <c r="AS4">
        <v>30511.992512820514</v>
      </c>
      <c r="AT4">
        <v>0</v>
      </c>
      <c r="AU4">
        <v>2100</v>
      </c>
      <c r="AV4">
        <v>21900.51</v>
      </c>
      <c r="AW4">
        <v>24</v>
      </c>
      <c r="AX4">
        <v>62465.24</v>
      </c>
      <c r="AY4">
        <v>2</v>
      </c>
      <c r="AZ4">
        <v>0</v>
      </c>
      <c r="BA4">
        <v>0</v>
      </c>
      <c r="BB4">
        <v>0</v>
      </c>
      <c r="BC4">
        <v>0</v>
      </c>
      <c r="BD4">
        <v>1.1639475618636723</v>
      </c>
      <c r="BE4">
        <v>0</v>
      </c>
      <c r="BF4">
        <v>0</v>
      </c>
      <c r="BG4">
        <v>0</v>
      </c>
      <c r="BH4">
        <v>220.00388319564891</v>
      </c>
      <c r="BI4">
        <v>0.96074762343687392</v>
      </c>
      <c r="BJ4">
        <v>0</v>
      </c>
      <c r="BK4">
        <v>3543</v>
      </c>
      <c r="BL4">
        <v>553.01999999999987</v>
      </c>
      <c r="BM4">
        <v>24.02</v>
      </c>
      <c r="BN4">
        <v>42.230000000000004</v>
      </c>
      <c r="BO4">
        <v>106.91999999999999</v>
      </c>
      <c r="BP4">
        <v>173.20999999999998</v>
      </c>
      <c r="BQ4">
        <v>1025.1499999999999</v>
      </c>
      <c r="BR4">
        <v>27.429999999999996</v>
      </c>
      <c r="BS4">
        <v>379.78000000000003</v>
      </c>
      <c r="BT4">
        <v>8355.2039999999997</v>
      </c>
      <c r="BU4">
        <v>0</v>
      </c>
      <c r="BV4">
        <v>553.01999999999987</v>
      </c>
      <c r="BW4">
        <v>24.02</v>
      </c>
      <c r="BX4">
        <v>42.230000000000004</v>
      </c>
      <c r="BY4">
        <v>106.91999999999999</v>
      </c>
      <c r="BZ4">
        <v>173.20999999999998</v>
      </c>
      <c r="CA4">
        <v>0</v>
      </c>
      <c r="CB4">
        <v>0</v>
      </c>
      <c r="CC4">
        <v>0</v>
      </c>
      <c r="CD4">
        <v>0</v>
      </c>
      <c r="CE4">
        <v>0</v>
      </c>
      <c r="CF4">
        <v>170.61827766832647</v>
      </c>
      <c r="CG4">
        <v>927.48000000000013</v>
      </c>
      <c r="CH4">
        <v>28.05</v>
      </c>
      <c r="CI4">
        <v>84.879999999999967</v>
      </c>
      <c r="CJ4">
        <v>255.28000000000003</v>
      </c>
      <c r="CK4">
        <v>368.23</v>
      </c>
      <c r="CL4">
        <v>927.48000000000013</v>
      </c>
      <c r="CM4">
        <v>28.05</v>
      </c>
      <c r="CN4">
        <v>84.879999999999967</v>
      </c>
      <c r="CO4">
        <v>255.28000000000003</v>
      </c>
      <c r="CP4">
        <v>368.23</v>
      </c>
      <c r="CQ4">
        <v>0</v>
      </c>
      <c r="CR4">
        <v>0</v>
      </c>
      <c r="CS4">
        <v>0</v>
      </c>
      <c r="CT4">
        <v>0</v>
      </c>
      <c r="CU4">
        <v>0</v>
      </c>
      <c r="CV4">
        <v>927.48000000000013</v>
      </c>
      <c r="CW4">
        <v>0</v>
      </c>
      <c r="CX4">
        <v>927.48000000000013</v>
      </c>
      <c r="CY4">
        <v>0</v>
      </c>
      <c r="CZ4">
        <v>0</v>
      </c>
      <c r="DA4">
        <v>1.1639475618636723</v>
      </c>
      <c r="DB4">
        <v>0</v>
      </c>
      <c r="DC4">
        <v>-59.603372047899839</v>
      </c>
      <c r="DD4">
        <v>-20.663062835597298</v>
      </c>
      <c r="DE4">
        <v>-9.4781627002290225</v>
      </c>
      <c r="DF4">
        <v>-57.870332666997555</v>
      </c>
      <c r="DG4">
        <v>-43.867513312844771</v>
      </c>
      <c r="DH4">
        <v>17.639240863051153</v>
      </c>
      <c r="DI4" s="138">
        <v>4.0856074587735103E-2</v>
      </c>
    </row>
    <row r="5" spans="1:113" x14ac:dyDescent="0.25">
      <c r="A5" s="127">
        <v>44227</v>
      </c>
      <c r="B5" t="s">
        <v>237</v>
      </c>
      <c r="C5" t="s">
        <v>8</v>
      </c>
      <c r="D5" s="135">
        <v>2055489.9900000002</v>
      </c>
      <c r="E5" s="135">
        <v>95946757.709999979</v>
      </c>
      <c r="F5" s="135">
        <v>9594.6757709999983</v>
      </c>
      <c r="G5" s="136">
        <v>214.2323554291161</v>
      </c>
      <c r="H5" s="136">
        <v>1574.98</v>
      </c>
      <c r="I5" s="136">
        <v>1574.98</v>
      </c>
      <c r="J5" s="136">
        <v>0</v>
      </c>
      <c r="K5" s="135">
        <v>92.5</v>
      </c>
      <c r="L5" s="137">
        <v>4.6623783783783779</v>
      </c>
      <c r="M5" s="137">
        <v>96.657888826385545</v>
      </c>
      <c r="N5" s="135">
        <v>89.24</v>
      </c>
      <c r="O5" s="135">
        <v>142.57</v>
      </c>
      <c r="P5" s="136">
        <v>15621.052438999999</v>
      </c>
      <c r="Q5">
        <v>0</v>
      </c>
      <c r="R5">
        <v>7573.0889999999999</v>
      </c>
      <c r="S5">
        <v>0</v>
      </c>
      <c r="T5">
        <v>0</v>
      </c>
      <c r="U5">
        <v>1.7000000000000001E-2</v>
      </c>
      <c r="V5">
        <v>2637.0880000000002</v>
      </c>
      <c r="W5">
        <v>3624.0740000000001</v>
      </c>
      <c r="X5">
        <v>22.956</v>
      </c>
      <c r="Y5">
        <v>3.0000000000000001E-3</v>
      </c>
      <c r="Z5">
        <v>1469.076</v>
      </c>
      <c r="AA5">
        <v>43920</v>
      </c>
      <c r="AB5">
        <v>2127.6889999999999</v>
      </c>
      <c r="AC5">
        <v>10000</v>
      </c>
      <c r="AD5">
        <v>0</v>
      </c>
      <c r="AE5">
        <v>1121.8900000000001</v>
      </c>
      <c r="AF5">
        <v>459.48399999999998</v>
      </c>
      <c r="AG5">
        <v>0</v>
      </c>
      <c r="AH5">
        <v>10350.240000000002</v>
      </c>
      <c r="AI5">
        <v>0</v>
      </c>
      <c r="AJ5">
        <v>0</v>
      </c>
      <c r="AK5" s="36">
        <v>8159.0942259851263</v>
      </c>
      <c r="AL5">
        <v>17267.994338473974</v>
      </c>
      <c r="AM5">
        <v>0</v>
      </c>
      <c r="AN5">
        <v>4790.1100000000006</v>
      </c>
      <c r="AO5">
        <v>137.28</v>
      </c>
      <c r="AP5">
        <v>0</v>
      </c>
      <c r="AQ5">
        <v>0</v>
      </c>
      <c r="AR5">
        <v>3446.6899999999996</v>
      </c>
      <c r="AS5">
        <v>22245.325846153846</v>
      </c>
      <c r="AT5">
        <v>0</v>
      </c>
      <c r="AU5">
        <v>2100</v>
      </c>
      <c r="AV5">
        <v>11191.07</v>
      </c>
      <c r="AW5">
        <v>16</v>
      </c>
      <c r="AX5">
        <v>41780.199999999997</v>
      </c>
      <c r="AY5">
        <v>3</v>
      </c>
      <c r="AZ5">
        <v>0</v>
      </c>
      <c r="BA5">
        <v>0</v>
      </c>
      <c r="BB5">
        <v>0</v>
      </c>
      <c r="BC5">
        <v>0</v>
      </c>
      <c r="BD5">
        <v>1.0454996971063928</v>
      </c>
      <c r="BE5">
        <v>0</v>
      </c>
      <c r="BF5">
        <v>0</v>
      </c>
      <c r="BG5">
        <v>0</v>
      </c>
      <c r="BH5">
        <v>220.00388319564891</v>
      </c>
      <c r="BI5">
        <v>0.97376624592848571</v>
      </c>
      <c r="BJ5">
        <v>0</v>
      </c>
      <c r="BK5">
        <v>2700</v>
      </c>
      <c r="BL5">
        <v>538.41999999999996</v>
      </c>
      <c r="BM5">
        <v>23.89</v>
      </c>
      <c r="BN5">
        <v>51.509999999999991</v>
      </c>
      <c r="BO5">
        <v>111.34000000000002</v>
      </c>
      <c r="BP5">
        <v>186.71999999999997</v>
      </c>
      <c r="BQ5">
        <v>1036.5200000000002</v>
      </c>
      <c r="BR5">
        <v>27.24</v>
      </c>
      <c r="BS5">
        <v>351.71999999999991</v>
      </c>
      <c r="BT5">
        <v>7573.0889999999999</v>
      </c>
      <c r="BU5">
        <v>0</v>
      </c>
      <c r="BV5">
        <v>538.41999999999996</v>
      </c>
      <c r="BW5">
        <v>23.89</v>
      </c>
      <c r="BX5">
        <v>51.509999999999991</v>
      </c>
      <c r="BY5">
        <v>111.34000000000002</v>
      </c>
      <c r="BZ5">
        <v>186.71999999999997</v>
      </c>
      <c r="CA5">
        <v>0</v>
      </c>
      <c r="CB5">
        <v>0</v>
      </c>
      <c r="CC5">
        <v>0</v>
      </c>
      <c r="CD5">
        <v>0</v>
      </c>
      <c r="CE5">
        <v>0</v>
      </c>
      <c r="CF5">
        <v>168.87624258378378</v>
      </c>
      <c r="CG5">
        <v>961.03000000000009</v>
      </c>
      <c r="CH5">
        <v>43.2</v>
      </c>
      <c r="CI5">
        <v>99.539999999999992</v>
      </c>
      <c r="CJ5">
        <v>236.51999999999995</v>
      </c>
      <c r="CK5">
        <v>379.28999999999996</v>
      </c>
      <c r="CL5">
        <v>961.03000000000009</v>
      </c>
      <c r="CM5">
        <v>43.2</v>
      </c>
      <c r="CN5">
        <v>99.539999999999992</v>
      </c>
      <c r="CO5">
        <v>236.51999999999995</v>
      </c>
      <c r="CP5">
        <v>379.28999999999996</v>
      </c>
      <c r="CQ5">
        <v>0</v>
      </c>
      <c r="CR5">
        <v>0</v>
      </c>
      <c r="CS5">
        <v>0</v>
      </c>
      <c r="CT5">
        <v>0</v>
      </c>
      <c r="CU5">
        <v>0</v>
      </c>
      <c r="CV5">
        <v>961.03000000000009</v>
      </c>
      <c r="CW5">
        <v>0</v>
      </c>
      <c r="CX5">
        <v>961.03000000000009</v>
      </c>
      <c r="CY5">
        <v>0</v>
      </c>
      <c r="CZ5">
        <v>0</v>
      </c>
      <c r="DA5">
        <v>1.0454996971063928</v>
      </c>
      <c r="DB5">
        <v>0</v>
      </c>
      <c r="DC5">
        <v>-58.940699503490954</v>
      </c>
      <c r="DD5">
        <v>-19.64404719823596</v>
      </c>
      <c r="DE5">
        <v>-6.1190564041556526</v>
      </c>
      <c r="DF5">
        <v>-57.37963076314481</v>
      </c>
      <c r="DG5">
        <v>-43.023875915467556</v>
      </c>
      <c r="DH5">
        <v>17.290891546696731</v>
      </c>
      <c r="DI5" s="138">
        <v>2.6940504644932028E-2</v>
      </c>
    </row>
    <row r="6" spans="1:113" x14ac:dyDescent="0.25">
      <c r="A6" s="127">
        <v>44234</v>
      </c>
      <c r="B6" t="s">
        <v>237</v>
      </c>
      <c r="C6" t="s">
        <v>8</v>
      </c>
      <c r="D6" s="135">
        <v>2021727.1300000001</v>
      </c>
      <c r="E6" s="135">
        <v>93598992.659999996</v>
      </c>
      <c r="F6" s="135">
        <v>9359.8992660000004</v>
      </c>
      <c r="G6" s="136">
        <v>215.99881286585634</v>
      </c>
      <c r="H6" s="136">
        <v>1554.15</v>
      </c>
      <c r="I6" s="136">
        <v>1554.15</v>
      </c>
      <c r="J6" s="136">
        <v>0</v>
      </c>
      <c r="K6" s="135">
        <v>92.34</v>
      </c>
      <c r="L6" s="137">
        <v>4.6243231535629192</v>
      </c>
      <c r="M6" s="137">
        <v>96.108635249173787</v>
      </c>
      <c r="N6" s="135">
        <v>88.78</v>
      </c>
      <c r="O6" s="135">
        <v>142.25</v>
      </c>
      <c r="P6" s="136">
        <v>15928.415547999999</v>
      </c>
      <c r="Q6">
        <v>0</v>
      </c>
      <c r="R6">
        <v>7877.2110000000002</v>
      </c>
      <c r="S6">
        <v>0</v>
      </c>
      <c r="T6">
        <v>202.284875</v>
      </c>
      <c r="U6">
        <v>0.59499999999999997</v>
      </c>
      <c r="V6">
        <v>2389.8130000000001</v>
      </c>
      <c r="W6">
        <v>3642.7150000000001</v>
      </c>
      <c r="X6">
        <v>21.718</v>
      </c>
      <c r="Y6">
        <v>0.58099999999999996</v>
      </c>
      <c r="Z6">
        <v>1521.558</v>
      </c>
      <c r="AA6">
        <v>9500</v>
      </c>
      <c r="AB6">
        <v>2227.2660000000001</v>
      </c>
      <c r="AC6">
        <v>10000</v>
      </c>
      <c r="AD6">
        <v>0</v>
      </c>
      <c r="AE6">
        <v>1133.8109999999999</v>
      </c>
      <c r="AF6">
        <v>0</v>
      </c>
      <c r="AG6">
        <v>0</v>
      </c>
      <c r="AH6">
        <v>10324.69</v>
      </c>
      <c r="AI6">
        <v>0</v>
      </c>
      <c r="AJ6">
        <v>3126.4576350000002</v>
      </c>
      <c r="AK6" s="36">
        <v>8256.5034926697772</v>
      </c>
      <c r="AL6">
        <v>17775.870880228216</v>
      </c>
      <c r="AM6">
        <v>0</v>
      </c>
      <c r="AN6">
        <v>5106.1499999999996</v>
      </c>
      <c r="AO6">
        <v>34.32</v>
      </c>
      <c r="AP6">
        <v>0</v>
      </c>
      <c r="AQ6">
        <v>0</v>
      </c>
      <c r="AR6">
        <v>3356.75</v>
      </c>
      <c r="AS6">
        <v>22245.325846153846</v>
      </c>
      <c r="AT6">
        <v>0</v>
      </c>
      <c r="AU6">
        <v>2100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1.0537425656153021</v>
      </c>
      <c r="BE6">
        <v>0</v>
      </c>
      <c r="BF6">
        <v>0</v>
      </c>
      <c r="BG6">
        <v>0</v>
      </c>
      <c r="BH6">
        <v>220.00388319564891</v>
      </c>
      <c r="BI6">
        <v>0.98179545619096698</v>
      </c>
      <c r="BJ6">
        <v>0</v>
      </c>
      <c r="BK6">
        <v>2488</v>
      </c>
      <c r="BL6">
        <v>530.51</v>
      </c>
      <c r="BM6">
        <v>20.189999999999998</v>
      </c>
      <c r="BN6">
        <v>42.529999999999987</v>
      </c>
      <c r="BO6">
        <v>133.06</v>
      </c>
      <c r="BP6">
        <v>195.78000000000006</v>
      </c>
      <c r="BQ6">
        <v>1023.6099999999996</v>
      </c>
      <c r="BR6">
        <v>37.359999999999992</v>
      </c>
      <c r="BS6">
        <v>334.74000000000007</v>
      </c>
      <c r="BT6">
        <v>7877.2110000000002</v>
      </c>
      <c r="BU6">
        <v>0</v>
      </c>
      <c r="BV6">
        <v>530.51</v>
      </c>
      <c r="BW6">
        <v>20.189999999999998</v>
      </c>
      <c r="BX6">
        <v>42.529999999999987</v>
      </c>
      <c r="BY6">
        <v>133.06</v>
      </c>
      <c r="BZ6">
        <v>195.78000000000006</v>
      </c>
      <c r="CA6">
        <v>0</v>
      </c>
      <c r="CB6">
        <v>0</v>
      </c>
      <c r="CC6">
        <v>0</v>
      </c>
      <c r="CD6">
        <v>0</v>
      </c>
      <c r="CE6">
        <v>0</v>
      </c>
      <c r="CF6">
        <v>172.49746099198612</v>
      </c>
      <c r="CG6">
        <v>927.69999999999982</v>
      </c>
      <c r="CH6">
        <v>41.88</v>
      </c>
      <c r="CI6">
        <v>100.44000000000003</v>
      </c>
      <c r="CJ6">
        <v>248.43999999999997</v>
      </c>
      <c r="CK6">
        <v>390.78999999999996</v>
      </c>
      <c r="CL6">
        <v>927.69999999999982</v>
      </c>
      <c r="CM6">
        <v>41.88</v>
      </c>
      <c r="CN6">
        <v>100.44000000000003</v>
      </c>
      <c r="CO6">
        <v>248.43999999999997</v>
      </c>
      <c r="CP6">
        <v>390.78999999999996</v>
      </c>
      <c r="CQ6">
        <v>0</v>
      </c>
      <c r="CR6">
        <v>0</v>
      </c>
      <c r="CS6">
        <v>0</v>
      </c>
      <c r="CT6">
        <v>0</v>
      </c>
      <c r="CU6">
        <v>0</v>
      </c>
      <c r="CV6">
        <v>927.69999999999982</v>
      </c>
      <c r="CW6">
        <v>0</v>
      </c>
      <c r="CX6">
        <v>927.69999999999982</v>
      </c>
      <c r="CY6">
        <v>0</v>
      </c>
      <c r="CZ6">
        <v>0</v>
      </c>
      <c r="DA6">
        <v>1.0537425656153021</v>
      </c>
      <c r="DB6">
        <v>0</v>
      </c>
      <c r="DC6">
        <v>-58.120401789038688</v>
      </c>
      <c r="DD6">
        <v>-15.570731707317075</v>
      </c>
      <c r="DE6">
        <v>-11.193251673666319</v>
      </c>
      <c r="DF6">
        <v>-58.000605616565501</v>
      </c>
      <c r="DG6">
        <v>-43.441140182712992</v>
      </c>
      <c r="DH6">
        <v>17.732040966967336</v>
      </c>
      <c r="DI6" s="138">
        <v>1.8542094174748502E-2</v>
      </c>
    </row>
    <row r="7" spans="1:113" x14ac:dyDescent="0.25">
      <c r="A7" s="127">
        <v>44241</v>
      </c>
      <c r="B7" t="s">
        <v>237</v>
      </c>
      <c r="C7" t="s">
        <v>8</v>
      </c>
      <c r="D7" s="135">
        <v>1904223.5399999998</v>
      </c>
      <c r="E7" s="135">
        <v>84802626.659999996</v>
      </c>
      <c r="F7" s="135">
        <v>8480.2626660000005</v>
      </c>
      <c r="G7" s="136">
        <v>224.54770742357093</v>
      </c>
      <c r="H7" s="136">
        <v>1536.68</v>
      </c>
      <c r="I7" s="136">
        <v>1536.68</v>
      </c>
      <c r="J7" s="136">
        <v>0</v>
      </c>
      <c r="K7" s="135">
        <v>91.96</v>
      </c>
      <c r="L7" s="137">
        <v>4.5825358851674647</v>
      </c>
      <c r="M7" s="137">
        <v>95.808027537003539</v>
      </c>
      <c r="N7" s="135">
        <v>88.85</v>
      </c>
      <c r="O7" s="135">
        <v>143.26</v>
      </c>
      <c r="P7" s="136">
        <v>15308.750609999999</v>
      </c>
      <c r="Q7">
        <v>0</v>
      </c>
      <c r="R7">
        <v>7800.2439999999997</v>
      </c>
      <c r="S7">
        <v>0</v>
      </c>
      <c r="T7">
        <v>606.85462500000006</v>
      </c>
      <c r="U7">
        <v>2.427</v>
      </c>
      <c r="V7">
        <v>2507.259</v>
      </c>
      <c r="W7">
        <v>4551.6019999999999</v>
      </c>
      <c r="X7">
        <v>20.931000000000001</v>
      </c>
      <c r="Y7">
        <v>2.72</v>
      </c>
      <c r="Z7">
        <v>1061.241</v>
      </c>
      <c r="AA7">
        <v>16100</v>
      </c>
      <c r="AB7">
        <v>1524.386</v>
      </c>
      <c r="AC7">
        <v>10090</v>
      </c>
      <c r="AD7">
        <v>0</v>
      </c>
      <c r="AE7">
        <v>1104.7940000000001</v>
      </c>
      <c r="AF7">
        <v>0</v>
      </c>
      <c r="AG7">
        <v>0</v>
      </c>
      <c r="AH7">
        <v>10843.189999999999</v>
      </c>
      <c r="AI7">
        <v>0</v>
      </c>
      <c r="AJ7">
        <v>9379.3729050000002</v>
      </c>
      <c r="AK7" s="36">
        <v>9140.5344314180766</v>
      </c>
      <c r="AL7">
        <v>27738.168634828544</v>
      </c>
      <c r="AM7">
        <v>0</v>
      </c>
      <c r="AN7">
        <v>3400.4900000000002</v>
      </c>
      <c r="AO7">
        <v>68.64</v>
      </c>
      <c r="AP7">
        <v>0</v>
      </c>
      <c r="AQ7">
        <v>0</v>
      </c>
      <c r="AR7">
        <v>2714.32</v>
      </c>
      <c r="AS7">
        <v>25778.659179487178</v>
      </c>
      <c r="AT7">
        <v>0</v>
      </c>
      <c r="AU7">
        <v>2065.6590510000001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1.0019002796794927</v>
      </c>
      <c r="BE7">
        <v>0</v>
      </c>
      <c r="BF7">
        <v>0</v>
      </c>
      <c r="BG7">
        <v>0</v>
      </c>
      <c r="BH7">
        <v>224.54770742357093</v>
      </c>
      <c r="BI7">
        <v>1</v>
      </c>
      <c r="BJ7">
        <v>0</v>
      </c>
      <c r="BK7">
        <v>3506</v>
      </c>
      <c r="BL7">
        <v>515.9</v>
      </c>
      <c r="BM7">
        <v>16.270000000000003</v>
      </c>
      <c r="BN7">
        <v>21.02</v>
      </c>
      <c r="BO7">
        <v>131.35</v>
      </c>
      <c r="BP7">
        <v>168.60999999999999</v>
      </c>
      <c r="BQ7">
        <v>1020.7699999999996</v>
      </c>
      <c r="BR7">
        <v>32.409999999999997</v>
      </c>
      <c r="BS7">
        <v>347.29000000000008</v>
      </c>
      <c r="BT7">
        <v>7800.2439999999997</v>
      </c>
      <c r="BU7">
        <v>0</v>
      </c>
      <c r="BV7">
        <v>515.9</v>
      </c>
      <c r="BW7">
        <v>16.270000000000003</v>
      </c>
      <c r="BX7">
        <v>21.02</v>
      </c>
      <c r="BY7">
        <v>131.35</v>
      </c>
      <c r="BZ7">
        <v>168.60999999999999</v>
      </c>
      <c r="CA7">
        <v>0</v>
      </c>
      <c r="CB7">
        <v>0</v>
      </c>
      <c r="CC7">
        <v>0</v>
      </c>
      <c r="CD7">
        <v>0</v>
      </c>
      <c r="CE7">
        <v>0</v>
      </c>
      <c r="CF7">
        <v>166.4718422140061</v>
      </c>
      <c r="CG7">
        <v>909.71</v>
      </c>
      <c r="CH7">
        <v>44.39</v>
      </c>
      <c r="CI7">
        <v>89.539999999999992</v>
      </c>
      <c r="CJ7">
        <v>251.25</v>
      </c>
      <c r="CK7">
        <v>385.13</v>
      </c>
      <c r="CL7">
        <v>909.71</v>
      </c>
      <c r="CM7">
        <v>44.39</v>
      </c>
      <c r="CN7">
        <v>89.539999999999992</v>
      </c>
      <c r="CO7">
        <v>251.25</v>
      </c>
      <c r="CP7">
        <v>385.13</v>
      </c>
      <c r="CQ7">
        <v>0</v>
      </c>
      <c r="CR7">
        <v>0</v>
      </c>
      <c r="CS7">
        <v>0</v>
      </c>
      <c r="CT7">
        <v>0</v>
      </c>
      <c r="CU7">
        <v>0</v>
      </c>
      <c r="CV7">
        <v>909.71</v>
      </c>
      <c r="CW7">
        <v>0</v>
      </c>
      <c r="CX7">
        <v>909.71</v>
      </c>
      <c r="CY7">
        <v>0</v>
      </c>
      <c r="CZ7">
        <v>0</v>
      </c>
      <c r="DA7">
        <v>1.0019002796794927</v>
      </c>
      <c r="DB7">
        <v>0</v>
      </c>
      <c r="DC7">
        <v>-53.265418384190376</v>
      </c>
      <c r="DD7">
        <v>-12.929291858135972</v>
      </c>
      <c r="DE7">
        <v>13.361715125639206</v>
      </c>
      <c r="DF7">
        <v>-54.585103560686953</v>
      </c>
      <c r="DG7">
        <v>-43.753898378289229</v>
      </c>
      <c r="DH7">
        <v>16.946864655475373</v>
      </c>
      <c r="DI7" s="138">
        <v>0</v>
      </c>
    </row>
    <row r="8" spans="1:113" x14ac:dyDescent="0.25">
      <c r="A8" s="127">
        <v>44248</v>
      </c>
      <c r="B8" t="s">
        <v>237</v>
      </c>
      <c r="C8" t="s">
        <v>8</v>
      </c>
      <c r="D8" s="135">
        <v>1928852.53</v>
      </c>
      <c r="E8" s="135">
        <v>85667261.539999977</v>
      </c>
      <c r="F8" s="135">
        <v>8566.7261539999981</v>
      </c>
      <c r="G8" s="136">
        <v>225.15631938338254</v>
      </c>
      <c r="H8" s="136">
        <v>1530.54</v>
      </c>
      <c r="I8" s="136">
        <v>1530.54</v>
      </c>
      <c r="J8" s="136">
        <v>0</v>
      </c>
      <c r="K8" s="135">
        <v>91.39</v>
      </c>
      <c r="L8" s="137">
        <v>4.604661341503447</v>
      </c>
      <c r="M8" s="137">
        <v>96.741313448839293</v>
      </c>
      <c r="N8" s="135">
        <v>89.22</v>
      </c>
      <c r="O8" s="135">
        <v>143.61000000000001</v>
      </c>
      <c r="P8" s="136">
        <v>15605.314381</v>
      </c>
      <c r="Q8">
        <v>0</v>
      </c>
      <c r="R8">
        <v>11304.788</v>
      </c>
      <c r="S8">
        <v>0</v>
      </c>
      <c r="T8">
        <v>202.284875</v>
      </c>
      <c r="U8">
        <v>1.5289999999999999</v>
      </c>
      <c r="V8">
        <v>3253.5830000000001</v>
      </c>
      <c r="W8">
        <v>4764.1509999999998</v>
      </c>
      <c r="X8">
        <v>22.018000000000001</v>
      </c>
      <c r="Y8">
        <v>1.633</v>
      </c>
      <c r="Z8">
        <v>1137.3720000000001</v>
      </c>
      <c r="AA8">
        <v>55780</v>
      </c>
      <c r="AB8">
        <v>911.18100000000004</v>
      </c>
      <c r="AC8">
        <v>10090</v>
      </c>
      <c r="AD8">
        <v>0</v>
      </c>
      <c r="AE8">
        <v>1147.0160000000001</v>
      </c>
      <c r="AF8">
        <v>0</v>
      </c>
      <c r="AG8">
        <v>0</v>
      </c>
      <c r="AH8">
        <v>15287.16</v>
      </c>
      <c r="AI8">
        <v>0</v>
      </c>
      <c r="AJ8">
        <v>3126.4576350000002</v>
      </c>
      <c r="AK8" s="36">
        <v>11500.803685398289</v>
      </c>
      <c r="AL8">
        <v>24405.893198792099</v>
      </c>
      <c r="AM8">
        <v>0</v>
      </c>
      <c r="AN8">
        <v>3760.3999999999996</v>
      </c>
      <c r="AO8">
        <v>257.39999999999998</v>
      </c>
      <c r="AP8">
        <v>0</v>
      </c>
      <c r="AQ8">
        <v>0</v>
      </c>
      <c r="AR8">
        <v>1443.4399999999996</v>
      </c>
      <c r="AS8">
        <v>25778.659179487178</v>
      </c>
      <c r="AT8">
        <v>0</v>
      </c>
      <c r="AU8">
        <v>2100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0.99760780347056766</v>
      </c>
      <c r="BE8">
        <v>0</v>
      </c>
      <c r="BF8">
        <v>0</v>
      </c>
      <c r="BG8">
        <v>0</v>
      </c>
      <c r="BH8">
        <v>225.15631938338254</v>
      </c>
      <c r="BI8">
        <v>1</v>
      </c>
      <c r="BJ8">
        <v>0</v>
      </c>
      <c r="BK8">
        <v>3152</v>
      </c>
      <c r="BL8">
        <v>474.16</v>
      </c>
      <c r="BM8">
        <v>13.320000000000002</v>
      </c>
      <c r="BN8">
        <v>22.81</v>
      </c>
      <c r="BO8">
        <v>102.41</v>
      </c>
      <c r="BP8">
        <v>138.52000000000001</v>
      </c>
      <c r="BQ8">
        <v>1056.4099999999999</v>
      </c>
      <c r="BR8">
        <v>25.51</v>
      </c>
      <c r="BS8">
        <v>335.59999999999997</v>
      </c>
      <c r="BT8">
        <v>11304.788</v>
      </c>
      <c r="BU8">
        <v>0</v>
      </c>
      <c r="BV8">
        <v>474.16</v>
      </c>
      <c r="BW8">
        <v>13.320000000000002</v>
      </c>
      <c r="BX8">
        <v>22.81</v>
      </c>
      <c r="BY8">
        <v>102.41</v>
      </c>
      <c r="BZ8">
        <v>138.52000000000001</v>
      </c>
      <c r="CA8">
        <v>0</v>
      </c>
      <c r="CB8">
        <v>0</v>
      </c>
      <c r="CC8">
        <v>0</v>
      </c>
      <c r="CD8">
        <v>0</v>
      </c>
      <c r="CE8">
        <v>0</v>
      </c>
      <c r="CF8">
        <v>170.75516337673707</v>
      </c>
      <c r="CG8">
        <v>864.18999999999994</v>
      </c>
      <c r="CH8">
        <v>32.729999999999997</v>
      </c>
      <c r="CI8">
        <v>83.240000000000009</v>
      </c>
      <c r="CJ8">
        <v>248.02</v>
      </c>
      <c r="CK8">
        <v>364.01</v>
      </c>
      <c r="CL8">
        <v>864.18999999999994</v>
      </c>
      <c r="CM8">
        <v>32.729999999999997</v>
      </c>
      <c r="CN8">
        <v>83.240000000000009</v>
      </c>
      <c r="CO8">
        <v>248.02</v>
      </c>
      <c r="CP8">
        <v>364.01</v>
      </c>
      <c r="CQ8">
        <v>0</v>
      </c>
      <c r="CR8">
        <v>0</v>
      </c>
      <c r="CS8">
        <v>0</v>
      </c>
      <c r="CT8">
        <v>0</v>
      </c>
      <c r="CU8">
        <v>0</v>
      </c>
      <c r="CV8">
        <v>864.18999999999994</v>
      </c>
      <c r="CW8">
        <v>0</v>
      </c>
      <c r="CX8">
        <v>864.18999999999994</v>
      </c>
      <c r="CY8">
        <v>0</v>
      </c>
      <c r="CZ8">
        <v>0</v>
      </c>
      <c r="DA8">
        <v>0.99760780347056766</v>
      </c>
      <c r="DB8">
        <v>0</v>
      </c>
      <c r="DC8">
        <v>-50.391452677325297</v>
      </c>
      <c r="DD8">
        <v>-9.7191014459006375</v>
      </c>
      <c r="DE8">
        <v>29.993244237692775</v>
      </c>
      <c r="DF8">
        <v>-51.072917288270183</v>
      </c>
      <c r="DG8">
        <v>-38.697147387863062</v>
      </c>
      <c r="DH8">
        <v>15.488327807352789</v>
      </c>
      <c r="DI8" s="138">
        <v>0</v>
      </c>
    </row>
    <row r="9" spans="1:113" x14ac:dyDescent="0.25">
      <c r="A9" s="127">
        <v>44255</v>
      </c>
      <c r="B9" t="s">
        <v>237</v>
      </c>
      <c r="C9" t="s">
        <v>8</v>
      </c>
      <c r="D9" s="135">
        <v>1815938.4399999995</v>
      </c>
      <c r="E9" s="135">
        <v>80755519.25999999</v>
      </c>
      <c r="F9" s="135">
        <v>8075.5519259999992</v>
      </c>
      <c r="G9" s="136">
        <v>224.86864757236157</v>
      </c>
      <c r="H9" s="136">
        <v>1516.51</v>
      </c>
      <c r="I9" s="136">
        <v>1516.51</v>
      </c>
      <c r="J9" s="136">
        <v>0</v>
      </c>
      <c r="K9" s="135">
        <v>90.69</v>
      </c>
      <c r="L9" s="137">
        <v>4.6225603704928879</v>
      </c>
      <c r="M9" s="137">
        <v>97.400717246342879</v>
      </c>
      <c r="N9" s="135">
        <v>88.94</v>
      </c>
      <c r="O9" s="135">
        <v>142.25</v>
      </c>
      <c r="P9" s="136">
        <v>14833.027321000001</v>
      </c>
      <c r="Q9">
        <v>0</v>
      </c>
      <c r="R9">
        <v>10732.983</v>
      </c>
      <c r="S9">
        <v>0</v>
      </c>
      <c r="T9">
        <v>0</v>
      </c>
      <c r="U9">
        <v>7.4930000000000003</v>
      </c>
      <c r="V9">
        <v>3377.2820000000002</v>
      </c>
      <c r="W9">
        <v>4377.8819999999996</v>
      </c>
      <c r="X9">
        <v>21.576000000000001</v>
      </c>
      <c r="Y9">
        <v>6.6289999999999996</v>
      </c>
      <c r="Z9">
        <v>1610.23</v>
      </c>
      <c r="AA9">
        <v>16760</v>
      </c>
      <c r="AB9">
        <v>653.27</v>
      </c>
      <c r="AC9">
        <v>10090</v>
      </c>
      <c r="AD9">
        <v>0</v>
      </c>
      <c r="AE9">
        <v>1150.0239999999999</v>
      </c>
      <c r="AF9">
        <v>0</v>
      </c>
      <c r="AG9">
        <v>0</v>
      </c>
      <c r="AH9">
        <v>15212.289999999999</v>
      </c>
      <c r="AI9">
        <v>0</v>
      </c>
      <c r="AJ9">
        <v>0</v>
      </c>
      <c r="AK9" s="36">
        <v>11874.967424610097</v>
      </c>
      <c r="AL9">
        <v>22668.487618357849</v>
      </c>
      <c r="AM9">
        <v>0</v>
      </c>
      <c r="AN9">
        <v>5474.67</v>
      </c>
      <c r="AO9">
        <v>51.480000000000004</v>
      </c>
      <c r="AP9">
        <v>0</v>
      </c>
      <c r="AQ9">
        <v>0</v>
      </c>
      <c r="AR9">
        <v>1279.94</v>
      </c>
      <c r="AS9">
        <v>25778.659179487178</v>
      </c>
      <c r="AT9">
        <v>0</v>
      </c>
      <c r="AU9">
        <v>2100</v>
      </c>
      <c r="AV9">
        <v>0</v>
      </c>
      <c r="AW9">
        <v>0</v>
      </c>
      <c r="AX9">
        <v>0</v>
      </c>
      <c r="AY9">
        <v>5</v>
      </c>
      <c r="AZ9">
        <v>0</v>
      </c>
      <c r="BA9">
        <v>0</v>
      </c>
      <c r="BB9">
        <v>0</v>
      </c>
      <c r="BC9">
        <v>0</v>
      </c>
      <c r="BD9">
        <v>1.0309302175187418</v>
      </c>
      <c r="BE9">
        <v>0</v>
      </c>
      <c r="BF9">
        <v>0</v>
      </c>
      <c r="BG9">
        <v>0</v>
      </c>
      <c r="BH9">
        <v>225.15631938338254</v>
      </c>
      <c r="BI9">
        <v>0.99872234627120926</v>
      </c>
      <c r="BJ9">
        <v>0</v>
      </c>
      <c r="BK9">
        <v>2487</v>
      </c>
      <c r="BL9">
        <v>546.23</v>
      </c>
      <c r="BM9">
        <v>14.7</v>
      </c>
      <c r="BN9">
        <v>23.15</v>
      </c>
      <c r="BO9">
        <v>115.64000000000001</v>
      </c>
      <c r="BP9">
        <v>153.48999999999998</v>
      </c>
      <c r="BQ9">
        <v>970.27000000000032</v>
      </c>
      <c r="BR9">
        <v>21.979999999999997</v>
      </c>
      <c r="BS9">
        <v>392.71999999999997</v>
      </c>
      <c r="BT9">
        <v>10732.983</v>
      </c>
      <c r="BU9">
        <v>0</v>
      </c>
      <c r="BV9">
        <v>546.23</v>
      </c>
      <c r="BW9">
        <v>14.7</v>
      </c>
      <c r="BX9">
        <v>23.15</v>
      </c>
      <c r="BY9">
        <v>115.64000000000001</v>
      </c>
      <c r="BZ9">
        <v>153.48999999999998</v>
      </c>
      <c r="CA9">
        <v>0</v>
      </c>
      <c r="CB9">
        <v>0</v>
      </c>
      <c r="CC9">
        <v>0</v>
      </c>
      <c r="CD9">
        <v>0</v>
      </c>
      <c r="CE9">
        <v>0</v>
      </c>
      <c r="CF9">
        <v>163.55747404344473</v>
      </c>
      <c r="CG9">
        <v>927.29000000000019</v>
      </c>
      <c r="CH9">
        <v>26.719999999999995</v>
      </c>
      <c r="CI9">
        <v>81.230000000000018</v>
      </c>
      <c r="CJ9">
        <v>270.01000000000005</v>
      </c>
      <c r="CK9">
        <v>377.91</v>
      </c>
      <c r="CL9">
        <v>927.29000000000019</v>
      </c>
      <c r="CM9">
        <v>26.719999999999995</v>
      </c>
      <c r="CN9">
        <v>81.230000000000018</v>
      </c>
      <c r="CO9">
        <v>270.01000000000005</v>
      </c>
      <c r="CP9">
        <v>377.91</v>
      </c>
      <c r="CQ9">
        <v>0</v>
      </c>
      <c r="CR9">
        <v>0</v>
      </c>
      <c r="CS9">
        <v>0</v>
      </c>
      <c r="CT9">
        <v>0</v>
      </c>
      <c r="CU9">
        <v>0</v>
      </c>
      <c r="CV9">
        <v>927.29000000000019</v>
      </c>
      <c r="CW9">
        <v>0</v>
      </c>
      <c r="CX9">
        <v>927.29000000000019</v>
      </c>
      <c r="CY9">
        <v>0</v>
      </c>
      <c r="CZ9">
        <v>0</v>
      </c>
      <c r="DA9">
        <v>1.0309302175187418</v>
      </c>
      <c r="DB9">
        <v>0</v>
      </c>
      <c r="DC9">
        <v>-50.09061651499615</v>
      </c>
      <c r="DD9">
        <v>-8.7022683209565326</v>
      </c>
      <c r="DE9">
        <v>16.445992326882525</v>
      </c>
      <c r="DF9">
        <v>-51.23720640451144</v>
      </c>
      <c r="DG9">
        <v>-37.916195885496947</v>
      </c>
      <c r="DH9">
        <v>15.407149489551864</v>
      </c>
      <c r="DI9" s="138">
        <v>1.2792882161503094E-3</v>
      </c>
    </row>
    <row r="10" spans="1:113" x14ac:dyDescent="0.25">
      <c r="A10" s="127">
        <v>44262</v>
      </c>
      <c r="B10" t="s">
        <v>237</v>
      </c>
      <c r="C10" t="s">
        <v>8</v>
      </c>
      <c r="D10" s="135">
        <v>1897876.0600000005</v>
      </c>
      <c r="E10" s="135">
        <v>84022124.689999983</v>
      </c>
      <c r="F10" s="135">
        <v>8402.2124689999982</v>
      </c>
      <c r="G10" s="136">
        <v>225.87813233743171</v>
      </c>
      <c r="H10" s="136">
        <v>1517.5099999999995</v>
      </c>
      <c r="I10" s="136">
        <v>1517.5099999999995</v>
      </c>
      <c r="J10" s="136">
        <v>0</v>
      </c>
      <c r="K10" s="135">
        <v>90.05</v>
      </c>
      <c r="L10" s="137">
        <v>4.6495280399777901</v>
      </c>
      <c r="M10" s="137">
        <v>96.619486797615664</v>
      </c>
      <c r="N10" s="135">
        <v>88.47</v>
      </c>
      <c r="O10" s="135">
        <v>141.38</v>
      </c>
      <c r="P10" s="136">
        <v>15484.342750999998</v>
      </c>
      <c r="Q10">
        <v>0</v>
      </c>
      <c r="R10">
        <v>9032.2990000000009</v>
      </c>
      <c r="S10">
        <v>0</v>
      </c>
      <c r="T10">
        <v>0</v>
      </c>
      <c r="U10">
        <v>0.84299999999999997</v>
      </c>
      <c r="V10">
        <v>3206.1950000000002</v>
      </c>
      <c r="W10">
        <v>4173.2240000000002</v>
      </c>
      <c r="X10">
        <v>20.843</v>
      </c>
      <c r="Y10">
        <v>0.73699999999999999</v>
      </c>
      <c r="Z10">
        <v>2292.8939999999998</v>
      </c>
      <c r="AA10">
        <v>8500</v>
      </c>
      <c r="AB10">
        <v>546.572</v>
      </c>
      <c r="AC10">
        <v>1000</v>
      </c>
      <c r="AD10">
        <v>0</v>
      </c>
      <c r="AE10">
        <v>1140.383</v>
      </c>
      <c r="AF10">
        <v>0</v>
      </c>
      <c r="AG10">
        <v>0</v>
      </c>
      <c r="AH10">
        <v>13717.369999999999</v>
      </c>
      <c r="AI10">
        <v>0</v>
      </c>
      <c r="AJ10">
        <v>0</v>
      </c>
      <c r="AK10" s="36">
        <v>15271.491734732215</v>
      </c>
      <c r="AL10">
        <v>21478.321994819096</v>
      </c>
      <c r="AM10">
        <v>0</v>
      </c>
      <c r="AN10">
        <v>8001.83</v>
      </c>
      <c r="AO10">
        <v>51.480000000000004</v>
      </c>
      <c r="AP10">
        <v>0</v>
      </c>
      <c r="AQ10">
        <v>0</v>
      </c>
      <c r="AR10">
        <v>1103.28</v>
      </c>
      <c r="AS10">
        <v>399.17199999999997</v>
      </c>
      <c r="AT10">
        <v>0</v>
      </c>
      <c r="AU10">
        <v>2100</v>
      </c>
      <c r="AV10">
        <v>0</v>
      </c>
      <c r="AW10">
        <v>0</v>
      </c>
      <c r="AX10">
        <v>0</v>
      </c>
      <c r="AY10">
        <v>35</v>
      </c>
      <c r="AZ10">
        <v>0</v>
      </c>
      <c r="BA10">
        <v>0</v>
      </c>
      <c r="BB10">
        <v>0</v>
      </c>
      <c r="BC10">
        <v>0</v>
      </c>
      <c r="BD10">
        <v>1.0186552363248782</v>
      </c>
      <c r="BE10">
        <v>0</v>
      </c>
      <c r="BF10">
        <v>0</v>
      </c>
      <c r="BG10">
        <v>0</v>
      </c>
      <c r="BH10">
        <v>225.87813233743171</v>
      </c>
      <c r="BI10">
        <v>1</v>
      </c>
      <c r="BJ10">
        <v>0</v>
      </c>
      <c r="BK10">
        <v>2431</v>
      </c>
      <c r="BL10">
        <v>513.55000000000007</v>
      </c>
      <c r="BM10">
        <v>11.450000000000001</v>
      </c>
      <c r="BN10">
        <v>34.629999999999995</v>
      </c>
      <c r="BO10">
        <v>110.86999999999999</v>
      </c>
      <c r="BP10">
        <v>156.92000000000004</v>
      </c>
      <c r="BQ10">
        <v>1003.9100000000001</v>
      </c>
      <c r="BR10">
        <v>26.56</v>
      </c>
      <c r="BS10">
        <v>356.64</v>
      </c>
      <c r="BT10">
        <v>9032.2990000000009</v>
      </c>
      <c r="BU10">
        <v>0</v>
      </c>
      <c r="BV10">
        <v>513.55000000000007</v>
      </c>
      <c r="BW10">
        <v>11.450000000000001</v>
      </c>
      <c r="BX10">
        <v>34.629999999999995</v>
      </c>
      <c r="BY10">
        <v>110.86999999999999</v>
      </c>
      <c r="BZ10">
        <v>156.92000000000004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171.95272349805663</v>
      </c>
      <c r="CG10">
        <v>931.50999999999976</v>
      </c>
      <c r="CH10">
        <v>21.78</v>
      </c>
      <c r="CI10">
        <v>78.22</v>
      </c>
      <c r="CJ10">
        <v>281.84000000000003</v>
      </c>
      <c r="CK10">
        <v>381.78999999999996</v>
      </c>
      <c r="CL10">
        <v>931.50999999999976</v>
      </c>
      <c r="CM10">
        <v>21.78</v>
      </c>
      <c r="CN10">
        <v>78.22</v>
      </c>
      <c r="CO10">
        <v>281.84000000000003</v>
      </c>
      <c r="CP10">
        <v>381.78999999999996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931.50999999999976</v>
      </c>
      <c r="CW10">
        <v>0</v>
      </c>
      <c r="CX10">
        <v>931.50999999999976</v>
      </c>
      <c r="CY10">
        <v>0</v>
      </c>
      <c r="CZ10">
        <v>0</v>
      </c>
      <c r="DA10">
        <v>1.0186552363248782</v>
      </c>
      <c r="DB10">
        <v>0</v>
      </c>
      <c r="DC10">
        <v>-49.300612338014375</v>
      </c>
      <c r="DD10">
        <v>-3.5324571098583855</v>
      </c>
      <c r="DE10">
        <v>6.5620490314245865</v>
      </c>
      <c r="DF10">
        <v>-48.078364624297521</v>
      </c>
      <c r="DG10">
        <v>-33.99127486650702</v>
      </c>
      <c r="DH10">
        <v>14.088483576310214</v>
      </c>
      <c r="DI10" s="138">
        <v>0</v>
      </c>
    </row>
    <row r="11" spans="1:113" x14ac:dyDescent="0.25">
      <c r="A11" s="127">
        <v>44269</v>
      </c>
      <c r="B11" t="s">
        <v>237</v>
      </c>
      <c r="C11" t="s">
        <v>8</v>
      </c>
      <c r="D11" s="135">
        <v>1874068.1700000002</v>
      </c>
      <c r="E11" s="135">
        <v>83035852.839999989</v>
      </c>
      <c r="F11" s="135">
        <v>8303.5852839999989</v>
      </c>
      <c r="G11" s="136">
        <v>225.69385463061386</v>
      </c>
      <c r="H11" s="136">
        <v>1515.3999999999996</v>
      </c>
      <c r="I11" s="136">
        <v>1515.3999999999996</v>
      </c>
      <c r="J11" s="136">
        <v>0</v>
      </c>
      <c r="K11" s="135">
        <v>89.98</v>
      </c>
      <c r="L11" s="137">
        <v>4.5695710157812846</v>
      </c>
      <c r="M11" s="137">
        <v>96.720812309769514</v>
      </c>
      <c r="N11" s="135">
        <v>88.56</v>
      </c>
      <c r="O11" s="135">
        <v>140.49</v>
      </c>
      <c r="P11" s="136">
        <v>15739.556705999999</v>
      </c>
      <c r="Q11">
        <v>0</v>
      </c>
      <c r="R11">
        <v>7489.8680000000004</v>
      </c>
      <c r="S11">
        <v>0</v>
      </c>
      <c r="T11">
        <v>0</v>
      </c>
      <c r="U11">
        <v>0.70599999999999996</v>
      </c>
      <c r="V11">
        <v>2961.8020000000001</v>
      </c>
      <c r="W11">
        <v>5535.3729999999996</v>
      </c>
      <c r="X11">
        <v>20.443999999999999</v>
      </c>
      <c r="Y11">
        <v>0.83299999999999996</v>
      </c>
      <c r="Z11">
        <v>2757.721</v>
      </c>
      <c r="AA11">
        <v>145880</v>
      </c>
      <c r="AB11">
        <v>482.024</v>
      </c>
      <c r="AC11">
        <v>1000</v>
      </c>
      <c r="AD11">
        <v>0</v>
      </c>
      <c r="AE11">
        <v>550.68399999999997</v>
      </c>
      <c r="AF11">
        <v>0</v>
      </c>
      <c r="AG11">
        <v>0</v>
      </c>
      <c r="AH11">
        <v>12212.380000000001</v>
      </c>
      <c r="AI11">
        <v>0</v>
      </c>
      <c r="AJ11">
        <v>0</v>
      </c>
      <c r="AK11" s="36">
        <v>16235.216960725775</v>
      </c>
      <c r="AL11">
        <v>25686.579273509742</v>
      </c>
      <c r="AM11">
        <v>0</v>
      </c>
      <c r="AN11">
        <v>10604.25</v>
      </c>
      <c r="AO11">
        <v>377.52000000000015</v>
      </c>
      <c r="AP11">
        <v>0</v>
      </c>
      <c r="AQ11">
        <v>0</v>
      </c>
      <c r="AR11">
        <v>1345.48</v>
      </c>
      <c r="AS11">
        <v>399.17199999999997</v>
      </c>
      <c r="AT11">
        <v>0</v>
      </c>
      <c r="AU11">
        <v>1044.3609489999999</v>
      </c>
      <c r="AV11">
        <v>0</v>
      </c>
      <c r="AW11">
        <v>0</v>
      </c>
      <c r="AX11">
        <v>0</v>
      </c>
      <c r="AY11">
        <v>3</v>
      </c>
      <c r="AZ11">
        <v>0</v>
      </c>
      <c r="BA11">
        <v>0</v>
      </c>
      <c r="BB11">
        <v>0</v>
      </c>
      <c r="BC11">
        <v>0</v>
      </c>
      <c r="BD11">
        <v>1.0294420601627698</v>
      </c>
      <c r="BE11">
        <v>0</v>
      </c>
      <c r="BF11">
        <v>0</v>
      </c>
      <c r="BG11">
        <v>0</v>
      </c>
      <c r="BH11">
        <v>225.87813233743171</v>
      </c>
      <c r="BI11">
        <v>0.99918417199172438</v>
      </c>
      <c r="BJ11">
        <v>0</v>
      </c>
      <c r="BK11">
        <v>2179</v>
      </c>
      <c r="BL11">
        <v>474.0100000000001</v>
      </c>
      <c r="BM11">
        <v>10.29</v>
      </c>
      <c r="BN11">
        <v>24.970000000000002</v>
      </c>
      <c r="BO11">
        <v>116.40999999999997</v>
      </c>
      <c r="BP11">
        <v>151.69999999999999</v>
      </c>
      <c r="BQ11">
        <v>1041.4299999999996</v>
      </c>
      <c r="BR11">
        <v>27.830000000000002</v>
      </c>
      <c r="BS11">
        <v>322.31</v>
      </c>
      <c r="BT11">
        <v>7489.8680000000004</v>
      </c>
      <c r="BU11">
        <v>0</v>
      </c>
      <c r="BV11">
        <v>474.0100000000001</v>
      </c>
      <c r="BW11">
        <v>10.29</v>
      </c>
      <c r="BX11">
        <v>24.970000000000002</v>
      </c>
      <c r="BY11">
        <v>116.40999999999997</v>
      </c>
      <c r="BZ11">
        <v>151.69999999999999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174.92283514114246</v>
      </c>
      <c r="CG11">
        <v>860.42</v>
      </c>
      <c r="CH11">
        <v>21.009999999999998</v>
      </c>
      <c r="CI11">
        <v>68.800000000000011</v>
      </c>
      <c r="CJ11">
        <v>247.22000000000008</v>
      </c>
      <c r="CK11">
        <v>337</v>
      </c>
      <c r="CL11">
        <v>860.42</v>
      </c>
      <c r="CM11">
        <v>21.009999999999998</v>
      </c>
      <c r="CN11">
        <v>68.800000000000011</v>
      </c>
      <c r="CO11">
        <v>247.22000000000008</v>
      </c>
      <c r="CP11">
        <v>337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860.42</v>
      </c>
      <c r="CW11">
        <v>0</v>
      </c>
      <c r="CX11">
        <v>860.42</v>
      </c>
      <c r="CY11">
        <v>0</v>
      </c>
      <c r="CZ11">
        <v>0</v>
      </c>
      <c r="DA11">
        <v>1.0294420601627698</v>
      </c>
      <c r="DB11">
        <v>0</v>
      </c>
      <c r="DC11">
        <v>-47.502359940994872</v>
      </c>
      <c r="DD11">
        <v>-4.9414448989210396</v>
      </c>
      <c r="DE11">
        <v>28.261983338873275</v>
      </c>
      <c r="DF11">
        <v>-44.510606991471157</v>
      </c>
      <c r="DG11">
        <v>-33.480119767288954</v>
      </c>
      <c r="DH11">
        <v>13.400457265144407</v>
      </c>
      <c r="DI11" s="138">
        <v>8.1649412705298019E-4</v>
      </c>
    </row>
    <row r="12" spans="1:113" x14ac:dyDescent="0.25">
      <c r="A12" s="127">
        <v>44276</v>
      </c>
      <c r="B12" t="s">
        <v>237</v>
      </c>
      <c r="C12" t="s">
        <v>8</v>
      </c>
      <c r="D12" s="135">
        <v>1853573.93</v>
      </c>
      <c r="E12" s="135">
        <v>82485083.469999999</v>
      </c>
      <c r="F12" s="135">
        <v>8248.508346999999</v>
      </c>
      <c r="G12" s="136">
        <v>224.71625802186998</v>
      </c>
      <c r="H12" s="136">
        <v>1491.6499999999994</v>
      </c>
      <c r="I12" s="136">
        <v>1491.6499999999994</v>
      </c>
      <c r="J12" s="136">
        <v>0</v>
      </c>
      <c r="K12" s="135">
        <v>89.78</v>
      </c>
      <c r="L12" s="137">
        <v>4.4513254622410336</v>
      </c>
      <c r="M12" s="137">
        <v>96.912664579422298</v>
      </c>
      <c r="N12" s="135">
        <v>88.55</v>
      </c>
      <c r="O12" s="135">
        <v>139.79</v>
      </c>
      <c r="P12" s="136">
        <v>15457.981332999998</v>
      </c>
      <c r="Q12">
        <v>0</v>
      </c>
      <c r="R12">
        <v>7134.3760000000002</v>
      </c>
      <c r="S12">
        <v>0</v>
      </c>
      <c r="T12">
        <v>0</v>
      </c>
      <c r="U12">
        <v>0</v>
      </c>
      <c r="V12">
        <v>3027.627</v>
      </c>
      <c r="W12">
        <v>6585.96</v>
      </c>
      <c r="X12">
        <v>22.177</v>
      </c>
      <c r="Y12">
        <v>0</v>
      </c>
      <c r="Z12">
        <v>2382.4650000000001</v>
      </c>
      <c r="AA12">
        <v>60760</v>
      </c>
      <c r="AB12">
        <v>580.49300000000005</v>
      </c>
      <c r="AC12">
        <v>1000</v>
      </c>
      <c r="AD12">
        <v>0</v>
      </c>
      <c r="AE12">
        <v>0</v>
      </c>
      <c r="AF12">
        <v>0</v>
      </c>
      <c r="AG12">
        <v>0</v>
      </c>
      <c r="AH12">
        <v>11249.279999999999</v>
      </c>
      <c r="AI12">
        <v>0</v>
      </c>
      <c r="AJ12">
        <v>0</v>
      </c>
      <c r="AK12" s="36">
        <v>16813.413180873722</v>
      </c>
      <c r="AL12">
        <v>28089.077215036006</v>
      </c>
      <c r="AM12">
        <v>0</v>
      </c>
      <c r="AN12">
        <v>10219.1</v>
      </c>
      <c r="AO12">
        <v>171.6</v>
      </c>
      <c r="AP12">
        <v>0</v>
      </c>
      <c r="AQ12">
        <v>0</v>
      </c>
      <c r="AR12">
        <v>1375.1699999999998</v>
      </c>
      <c r="AS12">
        <v>399.17199999999997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1.0583656811479969</v>
      </c>
      <c r="BE12">
        <v>0</v>
      </c>
      <c r="BF12">
        <v>0</v>
      </c>
      <c r="BG12">
        <v>0</v>
      </c>
      <c r="BH12">
        <v>225.87813233743171</v>
      </c>
      <c r="BI12">
        <v>0.99485618947023147</v>
      </c>
      <c r="BJ12">
        <v>0</v>
      </c>
      <c r="BK12">
        <v>2220</v>
      </c>
      <c r="BL12">
        <v>559.08000000000004</v>
      </c>
      <c r="BM12">
        <v>10.02</v>
      </c>
      <c r="BN12">
        <v>17.71</v>
      </c>
      <c r="BO12">
        <v>124.98</v>
      </c>
      <c r="BP12">
        <v>152.72</v>
      </c>
      <c r="BQ12">
        <v>932.57000000000028</v>
      </c>
      <c r="BR12">
        <v>18.060000000000006</v>
      </c>
      <c r="BS12">
        <v>406.35</v>
      </c>
      <c r="BT12">
        <v>7134.3760000000002</v>
      </c>
      <c r="BU12">
        <v>0</v>
      </c>
      <c r="BV12">
        <v>559.08000000000004</v>
      </c>
      <c r="BW12">
        <v>10.02</v>
      </c>
      <c r="BX12">
        <v>17.71</v>
      </c>
      <c r="BY12">
        <v>124.98</v>
      </c>
      <c r="BZ12">
        <v>152.72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172.1762233570951</v>
      </c>
      <c r="CG12">
        <v>857.78</v>
      </c>
      <c r="CH12">
        <v>21.390000000000004</v>
      </c>
      <c r="CI12">
        <v>65.56</v>
      </c>
      <c r="CJ12">
        <v>255.66999999999996</v>
      </c>
      <c r="CK12">
        <v>342.63999999999993</v>
      </c>
      <c r="CL12">
        <v>857.78</v>
      </c>
      <c r="CM12">
        <v>21.390000000000004</v>
      </c>
      <c r="CN12">
        <v>65.56</v>
      </c>
      <c r="CO12">
        <v>255.66999999999996</v>
      </c>
      <c r="CP12">
        <v>342.63999999999993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857.78</v>
      </c>
      <c r="CW12">
        <v>0</v>
      </c>
      <c r="CX12">
        <v>857.78</v>
      </c>
      <c r="CY12">
        <v>0</v>
      </c>
      <c r="CZ12">
        <v>0</v>
      </c>
      <c r="DA12">
        <v>1.0583656811479969</v>
      </c>
      <c r="DB12">
        <v>0</v>
      </c>
      <c r="DC12">
        <v>-46.563256622458084</v>
      </c>
      <c r="DD12">
        <v>-3.3046498639142419</v>
      </c>
      <c r="DE12">
        <v>25.838387795856203</v>
      </c>
      <c r="DF12">
        <v>-44.658026643549917</v>
      </c>
      <c r="DG12">
        <v>-33.034819503533832</v>
      </c>
      <c r="DH12">
        <v>13.240308227933768</v>
      </c>
      <c r="DI12" s="138">
        <v>5.1704061192077155E-3</v>
      </c>
    </row>
    <row r="13" spans="1:113" x14ac:dyDescent="0.25">
      <c r="A13" s="127">
        <v>44283</v>
      </c>
      <c r="B13" t="s">
        <v>237</v>
      </c>
      <c r="C13" t="s">
        <v>8</v>
      </c>
      <c r="D13" s="135">
        <v>1957042.01</v>
      </c>
      <c r="E13" s="135">
        <v>85862488.439999998</v>
      </c>
      <c r="F13" s="135">
        <v>8586.2488439999997</v>
      </c>
      <c r="G13" s="136">
        <v>227.92747398272354</v>
      </c>
      <c r="H13" s="136">
        <v>1511.0299999999995</v>
      </c>
      <c r="I13" s="136">
        <v>1511.0299999999995</v>
      </c>
      <c r="J13" s="136">
        <v>0</v>
      </c>
      <c r="K13" s="135">
        <v>89.6</v>
      </c>
      <c r="L13" s="137">
        <v>4.3531250000000004</v>
      </c>
      <c r="M13" s="137">
        <v>97.068263003555671</v>
      </c>
      <c r="N13" s="135">
        <v>88.65</v>
      </c>
      <c r="O13" s="135">
        <v>140</v>
      </c>
      <c r="P13" s="136">
        <v>16178.433624000001</v>
      </c>
      <c r="Q13">
        <v>0</v>
      </c>
      <c r="R13">
        <v>6504.9629999999997</v>
      </c>
      <c r="S13">
        <v>0</v>
      </c>
      <c r="T13">
        <v>0</v>
      </c>
      <c r="U13">
        <v>0</v>
      </c>
      <c r="V13">
        <v>4310.2340000000004</v>
      </c>
      <c r="W13">
        <v>6157.5079999999998</v>
      </c>
      <c r="X13">
        <v>27.838999999999999</v>
      </c>
      <c r="Y13">
        <v>0</v>
      </c>
      <c r="Z13">
        <v>2944.86</v>
      </c>
      <c r="AA13">
        <v>77080</v>
      </c>
      <c r="AB13">
        <v>562.97299999999996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11669.73</v>
      </c>
      <c r="AI13">
        <v>0</v>
      </c>
      <c r="AJ13">
        <v>0</v>
      </c>
      <c r="AK13" s="36">
        <v>21609.224120840965</v>
      </c>
      <c r="AL13">
        <v>28316.776213550434</v>
      </c>
      <c r="AM13">
        <v>0</v>
      </c>
      <c r="AN13">
        <v>11996.57</v>
      </c>
      <c r="AO13">
        <v>223.07999999999998</v>
      </c>
      <c r="AP13">
        <v>0</v>
      </c>
      <c r="AQ13">
        <v>0</v>
      </c>
      <c r="AR13">
        <v>1122.53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</v>
      </c>
      <c r="AZ13">
        <v>0</v>
      </c>
      <c r="BA13">
        <v>0</v>
      </c>
      <c r="BB13">
        <v>0</v>
      </c>
      <c r="BC13">
        <v>0</v>
      </c>
      <c r="BD13">
        <v>1.0782741986025637</v>
      </c>
      <c r="BE13">
        <v>0</v>
      </c>
      <c r="BF13">
        <v>0</v>
      </c>
      <c r="BG13">
        <v>0</v>
      </c>
      <c r="BH13">
        <v>227.92747398272354</v>
      </c>
      <c r="BI13">
        <v>1</v>
      </c>
      <c r="BJ13">
        <v>0</v>
      </c>
      <c r="BK13">
        <v>7523</v>
      </c>
      <c r="BL13">
        <v>592.44999999999993</v>
      </c>
      <c r="BM13">
        <v>7.79</v>
      </c>
      <c r="BN13">
        <v>29.28</v>
      </c>
      <c r="BO13">
        <v>128.07999999999998</v>
      </c>
      <c r="BP13">
        <v>165.14999999999998</v>
      </c>
      <c r="BQ13">
        <v>918.56999999999994</v>
      </c>
      <c r="BR13">
        <v>24.46</v>
      </c>
      <c r="BS13">
        <v>427.33</v>
      </c>
      <c r="BT13">
        <v>6504.9629999999997</v>
      </c>
      <c r="BU13">
        <v>0</v>
      </c>
      <c r="BV13">
        <v>592.44999999999993</v>
      </c>
      <c r="BW13">
        <v>7.79</v>
      </c>
      <c r="BX13">
        <v>29.28</v>
      </c>
      <c r="BY13">
        <v>128.07999999999998</v>
      </c>
      <c r="BZ13">
        <v>165.14999999999998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180.56287526785718</v>
      </c>
      <c r="CG13">
        <v>929.43</v>
      </c>
      <c r="CH13">
        <v>16.7</v>
      </c>
      <c r="CI13">
        <v>76.779999999999987</v>
      </c>
      <c r="CJ13">
        <v>276.35000000000008</v>
      </c>
      <c r="CK13">
        <v>369.78</v>
      </c>
      <c r="CL13">
        <v>929.43</v>
      </c>
      <c r="CM13">
        <v>16.7</v>
      </c>
      <c r="CN13">
        <v>76.779999999999987</v>
      </c>
      <c r="CO13">
        <v>276.35000000000008</v>
      </c>
      <c r="CP13">
        <v>369.78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929.43</v>
      </c>
      <c r="CW13">
        <v>0</v>
      </c>
      <c r="CX13">
        <v>929.43</v>
      </c>
      <c r="CY13">
        <v>0</v>
      </c>
      <c r="CZ13">
        <v>0</v>
      </c>
      <c r="DA13">
        <v>1.0782741986025637</v>
      </c>
      <c r="DB13">
        <v>0</v>
      </c>
      <c r="DC13">
        <v>-43.805774768170686</v>
      </c>
      <c r="DD13">
        <v>0.25123403870983196</v>
      </c>
      <c r="DE13">
        <v>74.11489279827876</v>
      </c>
      <c r="DF13">
        <v>-41.181942644687489</v>
      </c>
      <c r="DG13">
        <v>-39.838209513324841</v>
      </c>
      <c r="DH13">
        <v>12.521211697261283</v>
      </c>
      <c r="DI13" s="138">
        <v>0</v>
      </c>
    </row>
    <row r="14" spans="1:113" x14ac:dyDescent="0.25">
      <c r="A14" s="127">
        <v>44290</v>
      </c>
      <c r="B14" t="s">
        <v>237</v>
      </c>
      <c r="C14" t="s">
        <v>8</v>
      </c>
      <c r="D14" s="135">
        <v>2041272.2</v>
      </c>
      <c r="E14" s="135">
        <v>88577659.090000004</v>
      </c>
      <c r="F14" s="135">
        <v>8857.7659089999997</v>
      </c>
      <c r="G14" s="136">
        <v>230.45000522377205</v>
      </c>
      <c r="H14" s="136">
        <v>1501.6599999999994</v>
      </c>
      <c r="I14" s="136">
        <v>1501.6599999999994</v>
      </c>
      <c r="J14" s="136">
        <v>0</v>
      </c>
      <c r="K14" s="135">
        <v>89.38</v>
      </c>
      <c r="L14" s="137">
        <v>4.2755650033564558</v>
      </c>
      <c r="M14" s="137">
        <v>98.003210233800417</v>
      </c>
      <c r="N14" s="135">
        <v>88.64</v>
      </c>
      <c r="O14" s="135">
        <v>137.27000000000001</v>
      </c>
      <c r="P14" s="136">
        <v>16340.910121000001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36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1.0649375732561668</v>
      </c>
      <c r="BE14">
        <v>0</v>
      </c>
      <c r="BF14">
        <v>0</v>
      </c>
      <c r="BG14">
        <v>0</v>
      </c>
      <c r="BH14">
        <v>230.45000522377205</v>
      </c>
      <c r="BI14">
        <v>1</v>
      </c>
      <c r="BJ14">
        <v>0</v>
      </c>
      <c r="BK14">
        <v>12085</v>
      </c>
      <c r="BL14">
        <v>490.8599999999999</v>
      </c>
      <c r="BM14">
        <v>5.81</v>
      </c>
      <c r="BN14">
        <v>24.91</v>
      </c>
      <c r="BO14">
        <v>134.62000000000003</v>
      </c>
      <c r="BP14">
        <v>165.40999999999997</v>
      </c>
      <c r="BQ14">
        <v>1010.79</v>
      </c>
      <c r="BR14">
        <v>26.000000000000007</v>
      </c>
      <c r="BS14">
        <v>325.48</v>
      </c>
      <c r="BT14">
        <v>0</v>
      </c>
      <c r="BU14">
        <v>0</v>
      </c>
      <c r="BV14">
        <v>490.8599999999999</v>
      </c>
      <c r="BW14">
        <v>5.81</v>
      </c>
      <c r="BX14">
        <v>24.91</v>
      </c>
      <c r="BY14">
        <v>134.62000000000003</v>
      </c>
      <c r="BZ14">
        <v>165.40999999999997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182.8251300179011</v>
      </c>
      <c r="CG14">
        <v>872.90999999999985</v>
      </c>
      <c r="CH14">
        <v>16.61</v>
      </c>
      <c r="CI14">
        <v>70.91</v>
      </c>
      <c r="CJ14">
        <v>285.29000000000008</v>
      </c>
      <c r="CK14">
        <v>372.76000000000005</v>
      </c>
      <c r="CL14">
        <v>872.90999999999985</v>
      </c>
      <c r="CM14">
        <v>16.61</v>
      </c>
      <c r="CN14">
        <v>70.91</v>
      </c>
      <c r="CO14">
        <v>285.29000000000008</v>
      </c>
      <c r="CP14">
        <v>372.76000000000005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872.90999999999985</v>
      </c>
      <c r="CW14">
        <v>0</v>
      </c>
      <c r="CX14">
        <v>872.90999999999985</v>
      </c>
      <c r="CY14">
        <v>0</v>
      </c>
      <c r="CZ14">
        <v>0</v>
      </c>
      <c r="DA14">
        <v>1.0649375732561668</v>
      </c>
      <c r="DB14">
        <v>0</v>
      </c>
      <c r="DC14">
        <v>-44.150051744231476</v>
      </c>
      <c r="DD14">
        <v>-3.3989635989092153</v>
      </c>
      <c r="DE14">
        <v>47.016634032671334</v>
      </c>
      <c r="DF14">
        <v>-46.353843171915464</v>
      </c>
      <c r="DG14">
        <v>-42.706059005767706</v>
      </c>
      <c r="DH14">
        <v>14.765613976536624</v>
      </c>
      <c r="DI14" s="138">
        <v>0</v>
      </c>
    </row>
    <row r="15" spans="1:113" x14ac:dyDescent="0.25">
      <c r="A15" s="127">
        <v>44297</v>
      </c>
      <c r="B15" t="s">
        <v>237</v>
      </c>
      <c r="C15" t="s">
        <v>8</v>
      </c>
      <c r="D15" s="135">
        <v>2107888.2599999998</v>
      </c>
      <c r="E15" s="135">
        <v>91633682.86999999</v>
      </c>
      <c r="F15" s="135">
        <v>9163.3682869999993</v>
      </c>
      <c r="G15" s="136">
        <v>230.03421820232248</v>
      </c>
      <c r="H15" s="136">
        <v>1481.7799999999993</v>
      </c>
      <c r="I15" s="136">
        <v>1481.7799999999993</v>
      </c>
      <c r="J15" s="136">
        <v>0</v>
      </c>
      <c r="K15" s="135">
        <v>88.59</v>
      </c>
      <c r="L15" s="137">
        <v>4.2508183767919636</v>
      </c>
      <c r="M15" s="137">
        <v>97.198094277509142</v>
      </c>
      <c r="N15" s="135">
        <v>88.24</v>
      </c>
      <c r="O15" s="135">
        <v>134.26</v>
      </c>
      <c r="P15" s="136">
        <v>16333.218792000001</v>
      </c>
      <c r="Q15">
        <v>0</v>
      </c>
      <c r="R15">
        <v>185.73099999999999</v>
      </c>
      <c r="S15">
        <v>0</v>
      </c>
      <c r="T15">
        <v>0</v>
      </c>
      <c r="U15">
        <v>0</v>
      </c>
      <c r="V15">
        <v>0</v>
      </c>
      <c r="W15">
        <v>1703.568</v>
      </c>
      <c r="X15">
        <v>0</v>
      </c>
      <c r="Y15">
        <v>0</v>
      </c>
      <c r="Z15">
        <v>559.08000000000004</v>
      </c>
      <c r="AA15">
        <v>0</v>
      </c>
      <c r="AB15">
        <v>1336.0039999999999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2287.6300010000004</v>
      </c>
      <c r="AI15">
        <v>0</v>
      </c>
      <c r="AJ15">
        <v>0</v>
      </c>
      <c r="AK15" s="36">
        <v>0</v>
      </c>
      <c r="AL15">
        <v>6445.9732717309726</v>
      </c>
      <c r="AM15">
        <v>0</v>
      </c>
      <c r="AN15">
        <v>1671.45</v>
      </c>
      <c r="AO15">
        <v>0</v>
      </c>
      <c r="AP15">
        <v>0</v>
      </c>
      <c r="AQ15">
        <v>0</v>
      </c>
      <c r="AR15">
        <v>5239.8400000000011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16</v>
      </c>
      <c r="AZ15">
        <v>0</v>
      </c>
      <c r="BA15">
        <v>0</v>
      </c>
      <c r="BB15">
        <v>2017</v>
      </c>
      <c r="BC15">
        <v>0</v>
      </c>
      <c r="BD15">
        <v>1.0589193175698817</v>
      </c>
      <c r="BE15">
        <v>0</v>
      </c>
      <c r="BF15">
        <v>0</v>
      </c>
      <c r="BG15">
        <v>0</v>
      </c>
      <c r="BH15">
        <v>230.45000522377205</v>
      </c>
      <c r="BI15">
        <v>0.9981957604164694</v>
      </c>
      <c r="BJ15">
        <v>2017</v>
      </c>
      <c r="BK15">
        <v>17201</v>
      </c>
      <c r="BL15">
        <v>519.44000000000017</v>
      </c>
      <c r="BM15">
        <v>9.9200000000000017</v>
      </c>
      <c r="BN15">
        <v>25.79</v>
      </c>
      <c r="BO15">
        <v>105.30999999999997</v>
      </c>
      <c r="BP15">
        <v>141.05000000000001</v>
      </c>
      <c r="BQ15">
        <v>962.33999999999969</v>
      </c>
      <c r="BR15">
        <v>25.18</v>
      </c>
      <c r="BS15">
        <v>378.37999999999994</v>
      </c>
      <c r="BT15">
        <v>185.73099999999999</v>
      </c>
      <c r="BU15">
        <v>0</v>
      </c>
      <c r="BV15">
        <v>519.44000000000017</v>
      </c>
      <c r="BW15">
        <v>9.9200000000000017</v>
      </c>
      <c r="BX15">
        <v>25.79</v>
      </c>
      <c r="BY15">
        <v>105.30999999999997</v>
      </c>
      <c r="BZ15">
        <v>141.05000000000001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184.36865099898409</v>
      </c>
      <c r="CG15">
        <v>876.9100000000002</v>
      </c>
      <c r="CH15">
        <v>17</v>
      </c>
      <c r="CI15">
        <v>63.97999999999999</v>
      </c>
      <c r="CJ15">
        <v>266.02</v>
      </c>
      <c r="CK15">
        <v>346.99000000000018</v>
      </c>
      <c r="CL15">
        <v>876.9100000000002</v>
      </c>
      <c r="CM15">
        <v>17</v>
      </c>
      <c r="CN15">
        <v>63.97999999999999</v>
      </c>
      <c r="CO15">
        <v>266.02</v>
      </c>
      <c r="CP15">
        <v>346.99000000000018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876.9100000000002</v>
      </c>
      <c r="CW15">
        <v>0</v>
      </c>
      <c r="CX15">
        <v>876.9100000000002</v>
      </c>
      <c r="CY15">
        <v>0</v>
      </c>
      <c r="CZ15">
        <v>0</v>
      </c>
      <c r="DA15">
        <v>1.0589193175698817</v>
      </c>
      <c r="DB15">
        <v>0</v>
      </c>
      <c r="DC15">
        <v>-21.674891113438864</v>
      </c>
      <c r="DD15">
        <v>3.7606744526919251</v>
      </c>
      <c r="DE15">
        <v>72.316913164287641</v>
      </c>
      <c r="DF15">
        <v>-28.187618232388832</v>
      </c>
      <c r="DG15">
        <v>-32.467518556085217</v>
      </c>
      <c r="DH15">
        <v>9.3875961940556643</v>
      </c>
      <c r="DI15" s="138">
        <v>1.8075007479272376E-3</v>
      </c>
    </row>
    <row r="16" spans="1:113" x14ac:dyDescent="0.25">
      <c r="A16" s="127">
        <v>44304</v>
      </c>
      <c r="B16" t="s">
        <v>237</v>
      </c>
      <c r="C16" t="s">
        <v>8</v>
      </c>
      <c r="D16" s="135">
        <v>2086057.3000000005</v>
      </c>
      <c r="E16" s="135">
        <v>91361159.269999996</v>
      </c>
      <c r="F16" s="135">
        <v>9136.1159269999989</v>
      </c>
      <c r="G16" s="136">
        <v>228.33087021532501</v>
      </c>
      <c r="H16" s="136">
        <v>1459.0199999999998</v>
      </c>
      <c r="I16" s="136">
        <v>1459.0199999999998</v>
      </c>
      <c r="J16" s="136">
        <v>0</v>
      </c>
      <c r="K16" s="135">
        <v>88.86</v>
      </c>
      <c r="L16" s="137">
        <v>4.2115687598469504</v>
      </c>
      <c r="M16" s="137">
        <v>97.830242308342491</v>
      </c>
      <c r="N16" s="135">
        <v>87.65</v>
      </c>
      <c r="O16" s="135">
        <v>131.19</v>
      </c>
      <c r="P16" s="136">
        <v>16050.312591999998</v>
      </c>
      <c r="Q16">
        <v>0</v>
      </c>
      <c r="R16">
        <v>289.97300000000001</v>
      </c>
      <c r="S16">
        <v>0</v>
      </c>
      <c r="T16">
        <v>0</v>
      </c>
      <c r="U16">
        <v>0</v>
      </c>
      <c r="V16">
        <v>0</v>
      </c>
      <c r="W16">
        <v>1540.1310000000001</v>
      </c>
      <c r="X16">
        <v>0</v>
      </c>
      <c r="Y16">
        <v>0</v>
      </c>
      <c r="Z16">
        <v>728.39300000000003</v>
      </c>
      <c r="AA16">
        <v>0</v>
      </c>
      <c r="AB16">
        <v>990.16899999999998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2277.109997</v>
      </c>
      <c r="AI16">
        <v>0</v>
      </c>
      <c r="AJ16">
        <v>0</v>
      </c>
      <c r="AK16" s="36">
        <v>0</v>
      </c>
      <c r="AL16">
        <v>5673.0188723744232</v>
      </c>
      <c r="AM16">
        <v>0</v>
      </c>
      <c r="AN16">
        <v>2220.0100000000002</v>
      </c>
      <c r="AO16">
        <v>0</v>
      </c>
      <c r="AP16">
        <v>0</v>
      </c>
      <c r="AQ16">
        <v>0</v>
      </c>
      <c r="AR16">
        <v>4429.2400000000007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20</v>
      </c>
      <c r="AZ16">
        <v>0</v>
      </c>
      <c r="BA16">
        <v>0</v>
      </c>
      <c r="BB16">
        <v>2389</v>
      </c>
      <c r="BC16">
        <v>0</v>
      </c>
      <c r="BD16">
        <v>1.058997120227583</v>
      </c>
      <c r="BE16">
        <v>0</v>
      </c>
      <c r="BF16">
        <v>0</v>
      </c>
      <c r="BG16">
        <v>0</v>
      </c>
      <c r="BH16">
        <v>230.45000522377205</v>
      </c>
      <c r="BI16">
        <v>0.9908043612045514</v>
      </c>
      <c r="BJ16">
        <v>2389</v>
      </c>
      <c r="BK16">
        <v>18551</v>
      </c>
      <c r="BL16">
        <v>520.86999999999989</v>
      </c>
      <c r="BM16">
        <v>13.42</v>
      </c>
      <c r="BN16">
        <v>27.22</v>
      </c>
      <c r="BO16">
        <v>105.98</v>
      </c>
      <c r="BP16">
        <v>146.59999999999994</v>
      </c>
      <c r="BQ16">
        <v>938.14999999999975</v>
      </c>
      <c r="BR16">
        <v>27.259999999999991</v>
      </c>
      <c r="BS16">
        <v>374.21999999999997</v>
      </c>
      <c r="BT16">
        <v>289.97300000000001</v>
      </c>
      <c r="BU16">
        <v>0</v>
      </c>
      <c r="BV16">
        <v>520.86999999999989</v>
      </c>
      <c r="BW16">
        <v>13.42</v>
      </c>
      <c r="BX16">
        <v>27.22</v>
      </c>
      <c r="BY16">
        <v>105.98</v>
      </c>
      <c r="BZ16">
        <v>146.59999999999994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180.62471969390049</v>
      </c>
      <c r="CG16">
        <v>852.55</v>
      </c>
      <c r="CH16">
        <v>18.149999999999999</v>
      </c>
      <c r="CI16">
        <v>67.95</v>
      </c>
      <c r="CJ16">
        <v>249.93999999999997</v>
      </c>
      <c r="CK16">
        <v>336.04999999999995</v>
      </c>
      <c r="CL16">
        <v>852.55</v>
      </c>
      <c r="CM16">
        <v>18.149999999999999</v>
      </c>
      <c r="CN16">
        <v>67.95</v>
      </c>
      <c r="CO16">
        <v>249.93999999999997</v>
      </c>
      <c r="CP16">
        <v>336.04999999999995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852.55</v>
      </c>
      <c r="CW16">
        <v>0</v>
      </c>
      <c r="CX16">
        <v>852.55</v>
      </c>
      <c r="CY16">
        <v>0</v>
      </c>
      <c r="CZ16">
        <v>0</v>
      </c>
      <c r="DA16">
        <v>1.058997120227583</v>
      </c>
      <c r="DB16">
        <v>0</v>
      </c>
      <c r="DC16">
        <v>-22.780893055727439</v>
      </c>
      <c r="DD16">
        <v>5.0487345498706251</v>
      </c>
      <c r="DE16">
        <v>70.326619624675871</v>
      </c>
      <c r="DF16">
        <v>-27.803581042117052</v>
      </c>
      <c r="DG16">
        <v>-25.700954044155356</v>
      </c>
      <c r="DH16">
        <v>8.1398321148981143</v>
      </c>
      <c r="DI16" s="138">
        <v>9.2809833661502417E-3</v>
      </c>
    </row>
    <row r="17" spans="1:113" x14ac:dyDescent="0.25">
      <c r="A17" s="127">
        <v>44311</v>
      </c>
      <c r="B17" t="s">
        <v>237</v>
      </c>
      <c r="C17" t="s">
        <v>8</v>
      </c>
      <c r="D17" s="135">
        <v>2087704.7599999995</v>
      </c>
      <c r="E17" s="135">
        <v>92355975.449999988</v>
      </c>
      <c r="F17" s="135">
        <v>9235.5975449999987</v>
      </c>
      <c r="G17" s="136">
        <v>226.04977640350393</v>
      </c>
      <c r="H17" s="136">
        <v>1442.3299999999995</v>
      </c>
      <c r="I17" s="136">
        <v>1442.3299999999995</v>
      </c>
      <c r="J17" s="136">
        <v>0</v>
      </c>
      <c r="K17" s="135">
        <v>88.24</v>
      </c>
      <c r="L17" s="137">
        <v>4.1937896645512245</v>
      </c>
      <c r="M17" s="137">
        <v>99.789640772626498</v>
      </c>
      <c r="N17" s="135">
        <v>87.63</v>
      </c>
      <c r="O17" s="135">
        <v>135.33000000000001</v>
      </c>
      <c r="P17" s="136">
        <v>15809.430095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583.89300000000003</v>
      </c>
      <c r="X17">
        <v>0</v>
      </c>
      <c r="Y17">
        <v>0</v>
      </c>
      <c r="Z17">
        <v>677.17700000000002</v>
      </c>
      <c r="AA17">
        <v>0</v>
      </c>
      <c r="AB17">
        <v>1139.6199999999999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36">
        <v>0</v>
      </c>
      <c r="AL17">
        <v>2706.4062091698461</v>
      </c>
      <c r="AM17">
        <v>0</v>
      </c>
      <c r="AN17">
        <v>2219.91</v>
      </c>
      <c r="AO17">
        <v>0</v>
      </c>
      <c r="AP17">
        <v>0</v>
      </c>
      <c r="AQ17">
        <v>0</v>
      </c>
      <c r="AR17">
        <v>3904.6100000000006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16</v>
      </c>
      <c r="AZ17">
        <v>0</v>
      </c>
      <c r="BA17">
        <v>0</v>
      </c>
      <c r="BB17">
        <v>3123</v>
      </c>
      <c r="BC17">
        <v>0</v>
      </c>
      <c r="BD17">
        <v>1.0124055225357671</v>
      </c>
      <c r="BE17">
        <v>0</v>
      </c>
      <c r="BF17">
        <v>0</v>
      </c>
      <c r="BG17">
        <v>0</v>
      </c>
      <c r="BH17">
        <v>230.45000522377205</v>
      </c>
      <c r="BI17">
        <v>0.98090592874582316</v>
      </c>
      <c r="BJ17">
        <v>3123</v>
      </c>
      <c r="BK17">
        <v>17477</v>
      </c>
      <c r="BL17">
        <v>436.46000000000015</v>
      </c>
      <c r="BM17">
        <v>15.690000000000001</v>
      </c>
      <c r="BN17">
        <v>42.17</v>
      </c>
      <c r="BO17">
        <v>97.01</v>
      </c>
      <c r="BP17">
        <v>154.85000000000002</v>
      </c>
      <c r="BQ17">
        <v>1005.7899999999998</v>
      </c>
      <c r="BR17">
        <v>22.830000000000002</v>
      </c>
      <c r="BS17">
        <v>281.62</v>
      </c>
      <c r="BT17">
        <v>0</v>
      </c>
      <c r="BU17">
        <v>0</v>
      </c>
      <c r="BV17">
        <v>436.46000000000015</v>
      </c>
      <c r="BW17">
        <v>15.690000000000001</v>
      </c>
      <c r="BX17">
        <v>42.17</v>
      </c>
      <c r="BY17">
        <v>97.01</v>
      </c>
      <c r="BZ17">
        <v>154.85000000000002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179.16398566409794</v>
      </c>
      <c r="CG17">
        <v>864.6</v>
      </c>
      <c r="CH17">
        <v>17.760000000000002</v>
      </c>
      <c r="CI17">
        <v>82.839999999999989</v>
      </c>
      <c r="CJ17">
        <v>259.15999999999997</v>
      </c>
      <c r="CK17">
        <v>359.76999999999992</v>
      </c>
      <c r="CL17">
        <v>864.6</v>
      </c>
      <c r="CM17">
        <v>17.760000000000002</v>
      </c>
      <c r="CN17">
        <v>82.839999999999989</v>
      </c>
      <c r="CO17">
        <v>259.15999999999997</v>
      </c>
      <c r="CP17">
        <v>359.76999999999992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864.6</v>
      </c>
      <c r="CW17">
        <v>0</v>
      </c>
      <c r="CX17">
        <v>864.6</v>
      </c>
      <c r="CY17">
        <v>0</v>
      </c>
      <c r="CZ17">
        <v>0</v>
      </c>
      <c r="DA17">
        <v>1.0124055225357671</v>
      </c>
      <c r="DB17">
        <v>0</v>
      </c>
      <c r="DC17">
        <v>-21.280533028049511</v>
      </c>
      <c r="DD17">
        <v>5.2995070136850684</v>
      </c>
      <c r="DE17">
        <v>53.038512853959041</v>
      </c>
      <c r="DF17">
        <v>-28.010528416063213</v>
      </c>
      <c r="DG17">
        <v>-25.599330179142125</v>
      </c>
      <c r="DH17">
        <v>8.2181149435562606</v>
      </c>
      <c r="DI17" s="138">
        <v>1.9465751704233591E-2</v>
      </c>
    </row>
    <row r="18" spans="1:113" x14ac:dyDescent="0.25">
      <c r="A18" s="127">
        <v>44318</v>
      </c>
      <c r="B18" t="s">
        <v>237</v>
      </c>
      <c r="C18" t="s">
        <v>8</v>
      </c>
      <c r="D18" s="135">
        <v>2197286.3599999994</v>
      </c>
      <c r="E18" s="135">
        <v>98371978.190000013</v>
      </c>
      <c r="F18" s="135">
        <v>9837.1978190000009</v>
      </c>
      <c r="G18" s="136">
        <v>223.36506802334125</v>
      </c>
      <c r="H18" s="136">
        <v>1444.45</v>
      </c>
      <c r="I18" s="136">
        <v>1444.45</v>
      </c>
      <c r="J18" s="136">
        <v>0</v>
      </c>
      <c r="K18" s="135">
        <v>88.48</v>
      </c>
      <c r="L18" s="137">
        <v>4.1522377938517172</v>
      </c>
      <c r="M18" s="137">
        <v>99.78903093015947</v>
      </c>
      <c r="N18" s="135">
        <v>87.73</v>
      </c>
      <c r="O18" s="135">
        <v>134.06</v>
      </c>
      <c r="P18" s="136">
        <v>16278.668255</v>
      </c>
      <c r="Q18">
        <v>0</v>
      </c>
      <c r="R18">
        <v>190.19399999999999</v>
      </c>
      <c r="S18">
        <v>0</v>
      </c>
      <c r="T18">
        <v>0</v>
      </c>
      <c r="U18">
        <v>0</v>
      </c>
      <c r="V18">
        <v>0</v>
      </c>
      <c r="W18">
        <v>613.71600000000001</v>
      </c>
      <c r="X18">
        <v>0</v>
      </c>
      <c r="Y18">
        <v>0</v>
      </c>
      <c r="Z18">
        <v>704.95100000000002</v>
      </c>
      <c r="AA18">
        <v>0</v>
      </c>
      <c r="AB18">
        <v>1141.674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1995.470004</v>
      </c>
      <c r="AI18">
        <v>0</v>
      </c>
      <c r="AJ18">
        <v>0</v>
      </c>
      <c r="AK18" s="36">
        <v>0</v>
      </c>
      <c r="AL18">
        <v>3287.1678383982467</v>
      </c>
      <c r="AM18">
        <v>0</v>
      </c>
      <c r="AN18">
        <v>2222.4499999999998</v>
      </c>
      <c r="AO18">
        <v>0</v>
      </c>
      <c r="AP18">
        <v>0</v>
      </c>
      <c r="AQ18">
        <v>0</v>
      </c>
      <c r="AR18">
        <v>4286.1000000000013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4</v>
      </c>
      <c r="AZ18">
        <v>0</v>
      </c>
      <c r="BA18">
        <v>0</v>
      </c>
      <c r="BB18">
        <v>3620</v>
      </c>
      <c r="BC18">
        <v>0</v>
      </c>
      <c r="BD18">
        <v>1.07358757464597</v>
      </c>
      <c r="BE18">
        <v>0</v>
      </c>
      <c r="BF18">
        <v>0</v>
      </c>
      <c r="BG18">
        <v>0</v>
      </c>
      <c r="BH18">
        <v>230.45000522377205</v>
      </c>
      <c r="BI18">
        <v>0.96925607706733974</v>
      </c>
      <c r="BJ18">
        <v>3620</v>
      </c>
      <c r="BK18">
        <v>17932</v>
      </c>
      <c r="BL18">
        <v>495.44</v>
      </c>
      <c r="BM18">
        <v>15.509999999999998</v>
      </c>
      <c r="BN18">
        <v>41.790000000000006</v>
      </c>
      <c r="BO18">
        <v>141.35000000000002</v>
      </c>
      <c r="BP18">
        <v>198.63999999999993</v>
      </c>
      <c r="BQ18">
        <v>948.97000000000014</v>
      </c>
      <c r="BR18">
        <v>23.32</v>
      </c>
      <c r="BS18">
        <v>296.78999999999996</v>
      </c>
      <c r="BT18">
        <v>190.19399999999999</v>
      </c>
      <c r="BU18">
        <v>0</v>
      </c>
      <c r="BV18">
        <v>495.44</v>
      </c>
      <c r="BW18">
        <v>15.509999999999998</v>
      </c>
      <c r="BX18">
        <v>41.790000000000006</v>
      </c>
      <c r="BY18">
        <v>141.35000000000002</v>
      </c>
      <c r="BZ18">
        <v>198.63999999999993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183.98133199593127</v>
      </c>
      <c r="CG18">
        <v>854.56000000000006</v>
      </c>
      <c r="CH18">
        <v>18.84</v>
      </c>
      <c r="CI18">
        <v>92.509999999999977</v>
      </c>
      <c r="CJ18">
        <v>245.42999999999995</v>
      </c>
      <c r="CK18">
        <v>356.78</v>
      </c>
      <c r="CL18">
        <v>854.56000000000006</v>
      </c>
      <c r="CM18">
        <v>18.84</v>
      </c>
      <c r="CN18">
        <v>92.509999999999977</v>
      </c>
      <c r="CO18">
        <v>245.42999999999995</v>
      </c>
      <c r="CP18">
        <v>356.78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854.56000000000006</v>
      </c>
      <c r="CW18">
        <v>0</v>
      </c>
      <c r="CX18">
        <v>854.56000000000006</v>
      </c>
      <c r="CY18">
        <v>0</v>
      </c>
      <c r="CZ18">
        <v>0</v>
      </c>
      <c r="DA18">
        <v>1.07358757464597</v>
      </c>
      <c r="DB18">
        <v>0</v>
      </c>
      <c r="DC18">
        <v>-25.543035721615855</v>
      </c>
      <c r="DD18">
        <v>2.4207534106225537</v>
      </c>
      <c r="DE18">
        <v>37.077292562327251</v>
      </c>
      <c r="DF18">
        <v>-34.456794190126566</v>
      </c>
      <c r="DG18">
        <v>-31.057225345452746</v>
      </c>
      <c r="DH18">
        <v>10.494599521158531</v>
      </c>
      <c r="DI18" s="138">
        <v>3.1719092260614534E-2</v>
      </c>
    </row>
    <row r="19" spans="1:113" x14ac:dyDescent="0.25">
      <c r="A19" s="127">
        <v>44325</v>
      </c>
      <c r="B19" t="s">
        <v>237</v>
      </c>
      <c r="C19" t="s">
        <v>8</v>
      </c>
      <c r="D19" s="135">
        <v>2129799.44</v>
      </c>
      <c r="E19" s="135">
        <v>95516768.079999998</v>
      </c>
      <c r="F19" s="135">
        <v>9551.6768080000002</v>
      </c>
      <c r="G19" s="136">
        <v>222.9764975104882</v>
      </c>
      <c r="H19" s="136">
        <v>1442.6499999999999</v>
      </c>
      <c r="I19" s="136">
        <v>1442.6499999999999</v>
      </c>
      <c r="J19" s="136">
        <v>0</v>
      </c>
      <c r="K19" s="135">
        <v>88.84</v>
      </c>
      <c r="L19" s="137">
        <v>4.1552228725799187</v>
      </c>
      <c r="M19" s="137">
        <v>102.01773968565701</v>
      </c>
      <c r="N19" s="135">
        <v>87.73</v>
      </c>
      <c r="O19" s="135">
        <v>133.85</v>
      </c>
      <c r="P19" s="136">
        <v>15383.932685</v>
      </c>
      <c r="Q19">
        <v>0</v>
      </c>
      <c r="R19">
        <v>389.82</v>
      </c>
      <c r="S19">
        <v>0</v>
      </c>
      <c r="T19">
        <v>0</v>
      </c>
      <c r="U19">
        <v>0</v>
      </c>
      <c r="V19">
        <v>0</v>
      </c>
      <c r="W19">
        <v>829.51800000000003</v>
      </c>
      <c r="X19">
        <v>0</v>
      </c>
      <c r="Y19">
        <v>0</v>
      </c>
      <c r="Z19">
        <v>735.49</v>
      </c>
      <c r="AA19">
        <v>0</v>
      </c>
      <c r="AB19">
        <v>1246.394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3421.1599960000003</v>
      </c>
      <c r="AI19">
        <v>0</v>
      </c>
      <c r="AJ19">
        <v>0</v>
      </c>
      <c r="AK19" s="36">
        <v>0</v>
      </c>
      <c r="AL19">
        <v>4965.0829138763274</v>
      </c>
      <c r="AM19">
        <v>0</v>
      </c>
      <c r="AN19">
        <v>2220.17</v>
      </c>
      <c r="AO19">
        <v>0</v>
      </c>
      <c r="AP19">
        <v>0</v>
      </c>
      <c r="AQ19">
        <v>0</v>
      </c>
      <c r="AR19">
        <v>4018.3299999999995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3243</v>
      </c>
      <c r="BC19">
        <v>0</v>
      </c>
      <c r="BD19">
        <v>1.0376991257218926</v>
      </c>
      <c r="BE19">
        <v>0</v>
      </c>
      <c r="BF19">
        <v>0</v>
      </c>
      <c r="BG19">
        <v>0</v>
      </c>
      <c r="BH19">
        <v>230.45000522377205</v>
      </c>
      <c r="BI19">
        <v>0.96756993905889954</v>
      </c>
      <c r="BJ19">
        <v>3243</v>
      </c>
      <c r="BK19">
        <v>20097</v>
      </c>
      <c r="BL19">
        <v>565.2299999999999</v>
      </c>
      <c r="BM19">
        <v>9.4600000000000009</v>
      </c>
      <c r="BN19">
        <v>26.360000000000003</v>
      </c>
      <c r="BO19">
        <v>131.47999999999999</v>
      </c>
      <c r="BP19">
        <v>167.3</v>
      </c>
      <c r="BQ19">
        <v>877.46</v>
      </c>
      <c r="BR19">
        <v>21.97</v>
      </c>
      <c r="BS19">
        <v>397.92000000000007</v>
      </c>
      <c r="BT19">
        <v>389.82</v>
      </c>
      <c r="BU19">
        <v>0</v>
      </c>
      <c r="BV19">
        <v>565.2299999999999</v>
      </c>
      <c r="BW19">
        <v>9.4600000000000009</v>
      </c>
      <c r="BX19">
        <v>26.360000000000003</v>
      </c>
      <c r="BY19">
        <v>131.47999999999999</v>
      </c>
      <c r="BZ19">
        <v>167.3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173.16448317199459</v>
      </c>
      <c r="CG19">
        <v>871.81000000000006</v>
      </c>
      <c r="CH19">
        <v>19.990000000000002</v>
      </c>
      <c r="CI19">
        <v>83.62</v>
      </c>
      <c r="CJ19">
        <v>245.40999999999997</v>
      </c>
      <c r="CK19">
        <v>349.02000000000004</v>
      </c>
      <c r="CL19">
        <v>871.81000000000006</v>
      </c>
      <c r="CM19">
        <v>19.990000000000002</v>
      </c>
      <c r="CN19">
        <v>83.62</v>
      </c>
      <c r="CO19">
        <v>245.40999999999997</v>
      </c>
      <c r="CP19">
        <v>349.02000000000004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871.81000000000006</v>
      </c>
      <c r="CW19">
        <v>0</v>
      </c>
      <c r="CX19">
        <v>871.81000000000006</v>
      </c>
      <c r="CY19">
        <v>0</v>
      </c>
      <c r="CZ19">
        <v>0</v>
      </c>
      <c r="DA19">
        <v>1.0376991257218926</v>
      </c>
      <c r="DB19">
        <v>0</v>
      </c>
      <c r="DC19">
        <v>-22.96914163202371</v>
      </c>
      <c r="DD19">
        <v>5.4285790185348342</v>
      </c>
      <c r="DE19">
        <v>41.391650967520199</v>
      </c>
      <c r="DF19">
        <v>-29.799808582764037</v>
      </c>
      <c r="DG19">
        <v>-24.27599860644138</v>
      </c>
      <c r="DH19">
        <v>8.5621156097976971</v>
      </c>
      <c r="DI19" s="138">
        <v>3.3517019940329407E-2</v>
      </c>
    </row>
    <row r="20" spans="1:113" x14ac:dyDescent="0.25">
      <c r="A20" s="127">
        <v>44332</v>
      </c>
      <c r="B20" t="s">
        <v>237</v>
      </c>
      <c r="C20" t="s">
        <v>8</v>
      </c>
      <c r="D20" s="135">
        <v>2028746.92</v>
      </c>
      <c r="E20" s="135">
        <v>91166974.159999982</v>
      </c>
      <c r="F20" s="135">
        <v>9116.6974159999972</v>
      </c>
      <c r="G20" s="136">
        <v>222.53090427675116</v>
      </c>
      <c r="H20" s="136">
        <v>1440.0999999999992</v>
      </c>
      <c r="I20" s="136">
        <v>1440.0999999999992</v>
      </c>
      <c r="J20" s="136">
        <v>0</v>
      </c>
      <c r="K20" s="135">
        <v>88.43</v>
      </c>
      <c r="L20" s="137">
        <v>4.1660070111952967</v>
      </c>
      <c r="M20" s="137">
        <v>102.12420747309315</v>
      </c>
      <c r="N20" s="135">
        <v>87.05</v>
      </c>
      <c r="O20" s="135">
        <v>135.18</v>
      </c>
      <c r="P20" s="136">
        <v>14992.286725</v>
      </c>
      <c r="Q20">
        <v>0</v>
      </c>
      <c r="R20">
        <v>39.218000000000004</v>
      </c>
      <c r="S20">
        <v>0</v>
      </c>
      <c r="T20">
        <v>0</v>
      </c>
      <c r="U20">
        <v>0</v>
      </c>
      <c r="V20">
        <v>0</v>
      </c>
      <c r="W20">
        <v>863.03099999999995</v>
      </c>
      <c r="X20">
        <v>0</v>
      </c>
      <c r="Y20">
        <v>0</v>
      </c>
      <c r="Z20">
        <v>725.56500000000005</v>
      </c>
      <c r="AA20">
        <v>0</v>
      </c>
      <c r="AB20">
        <v>1035.8710000000001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401.29000599999995</v>
      </c>
      <c r="AI20">
        <v>0</v>
      </c>
      <c r="AJ20">
        <v>0</v>
      </c>
      <c r="AK20" s="36">
        <v>0</v>
      </c>
      <c r="AL20">
        <v>5194.5205299429326</v>
      </c>
      <c r="AM20">
        <v>0</v>
      </c>
      <c r="AN20">
        <v>2220.35</v>
      </c>
      <c r="AO20">
        <v>0</v>
      </c>
      <c r="AP20">
        <v>0</v>
      </c>
      <c r="AQ20">
        <v>0</v>
      </c>
      <c r="AR20">
        <v>4137.7700000000004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7</v>
      </c>
      <c r="AZ20">
        <v>0</v>
      </c>
      <c r="BA20">
        <v>0</v>
      </c>
      <c r="BB20">
        <v>3644</v>
      </c>
      <c r="BC20">
        <v>0</v>
      </c>
      <c r="BD20">
        <v>1.0055561873859489</v>
      </c>
      <c r="BE20">
        <v>0</v>
      </c>
      <c r="BF20">
        <v>0</v>
      </c>
      <c r="BG20">
        <v>0</v>
      </c>
      <c r="BH20">
        <v>230.45000522377205</v>
      </c>
      <c r="BI20">
        <v>0.96563636030586641</v>
      </c>
      <c r="BJ20">
        <v>3644</v>
      </c>
      <c r="BK20">
        <v>20464</v>
      </c>
      <c r="BL20">
        <v>548.55000000000007</v>
      </c>
      <c r="BM20">
        <v>17.900000000000002</v>
      </c>
      <c r="BN20">
        <v>29.1</v>
      </c>
      <c r="BO20">
        <v>133.29999999999998</v>
      </c>
      <c r="BP20">
        <v>180.28999999999996</v>
      </c>
      <c r="BQ20">
        <v>891.49999999999966</v>
      </c>
      <c r="BR20">
        <v>27.800000000000004</v>
      </c>
      <c r="BS20">
        <v>368.27</v>
      </c>
      <c r="BT20">
        <v>39.218000000000004</v>
      </c>
      <c r="BU20">
        <v>0</v>
      </c>
      <c r="BV20">
        <v>548.55000000000007</v>
      </c>
      <c r="BW20">
        <v>17.900000000000002</v>
      </c>
      <c r="BX20">
        <v>29.1</v>
      </c>
      <c r="BY20">
        <v>133.29999999999998</v>
      </c>
      <c r="BZ20">
        <v>180.28999999999996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169.53846799728598</v>
      </c>
      <c r="CG20">
        <v>829.28999999999985</v>
      </c>
      <c r="CH20">
        <v>23.47</v>
      </c>
      <c r="CI20">
        <v>87.64</v>
      </c>
      <c r="CJ20">
        <v>243.87</v>
      </c>
      <c r="CK20">
        <v>354.99000000000007</v>
      </c>
      <c r="CL20">
        <v>829.28999999999985</v>
      </c>
      <c r="CM20">
        <v>23.47</v>
      </c>
      <c r="CN20">
        <v>87.64</v>
      </c>
      <c r="CO20">
        <v>243.87</v>
      </c>
      <c r="CP20">
        <v>354.99000000000007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829.28999999999985</v>
      </c>
      <c r="CW20">
        <v>0</v>
      </c>
      <c r="CX20">
        <v>829.28999999999985</v>
      </c>
      <c r="CY20">
        <v>0</v>
      </c>
      <c r="CZ20">
        <v>0</v>
      </c>
      <c r="DA20">
        <v>1.0055561873859489</v>
      </c>
      <c r="DB20">
        <v>0</v>
      </c>
      <c r="DC20">
        <v>-15.189505835264908</v>
      </c>
      <c r="DD20">
        <v>4.8939491347690609</v>
      </c>
      <c r="DE20">
        <v>38.350537348746734</v>
      </c>
      <c r="DF20">
        <v>-25.667957502977465</v>
      </c>
      <c r="DG20">
        <v>-22.432164334232283</v>
      </c>
      <c r="DH20">
        <v>7.1261885244166789</v>
      </c>
      <c r="DI20" s="138">
        <v>3.5586522118169706E-2</v>
      </c>
    </row>
    <row r="21" spans="1:113" x14ac:dyDescent="0.25">
      <c r="A21" s="127">
        <v>44339</v>
      </c>
      <c r="B21" t="s">
        <v>237</v>
      </c>
      <c r="C21" t="s">
        <v>8</v>
      </c>
      <c r="D21" s="135">
        <v>1954507.3900000001</v>
      </c>
      <c r="E21" s="135">
        <v>86261528.919999987</v>
      </c>
      <c r="F21" s="135">
        <v>8626.1528919999982</v>
      </c>
      <c r="G21" s="136">
        <v>226.5792659219656</v>
      </c>
      <c r="H21" s="136">
        <v>1429.3100000000004</v>
      </c>
      <c r="I21" s="136">
        <v>1429.3100000000004</v>
      </c>
      <c r="J21" s="136">
        <v>0</v>
      </c>
      <c r="K21" s="135">
        <v>87.96</v>
      </c>
      <c r="L21" s="137">
        <v>4.1612096407457946</v>
      </c>
      <c r="M21" s="137">
        <v>103.53587443832939</v>
      </c>
      <c r="N21" s="135">
        <v>87.32</v>
      </c>
      <c r="O21" s="135">
        <v>135.53</v>
      </c>
      <c r="P21" s="136">
        <v>14642.851747999999</v>
      </c>
      <c r="Q21">
        <v>0</v>
      </c>
      <c r="R21">
        <v>7294.5929999999998</v>
      </c>
      <c r="S21">
        <v>0</v>
      </c>
      <c r="T21">
        <v>0</v>
      </c>
      <c r="U21">
        <v>0</v>
      </c>
      <c r="V21">
        <v>1292.789</v>
      </c>
      <c r="W21">
        <v>2045.482</v>
      </c>
      <c r="X21">
        <v>0</v>
      </c>
      <c r="Y21">
        <v>0</v>
      </c>
      <c r="Z21">
        <v>724.10199999999998</v>
      </c>
      <c r="AA21">
        <v>0</v>
      </c>
      <c r="AB21">
        <v>964.14599999999996</v>
      </c>
      <c r="AC21">
        <v>0</v>
      </c>
      <c r="AD21">
        <v>0</v>
      </c>
      <c r="AE21">
        <v>1081.2560000000001</v>
      </c>
      <c r="AF21">
        <v>0</v>
      </c>
      <c r="AG21">
        <v>0</v>
      </c>
      <c r="AH21">
        <v>21676.469997</v>
      </c>
      <c r="AI21">
        <v>0</v>
      </c>
      <c r="AJ21">
        <v>0</v>
      </c>
      <c r="AK21" s="36">
        <v>5974.5598302682392</v>
      </c>
      <c r="AL21">
        <v>10592.57526703594</v>
      </c>
      <c r="AM21">
        <v>0</v>
      </c>
      <c r="AN21">
        <v>2221.16</v>
      </c>
      <c r="AO21">
        <v>0</v>
      </c>
      <c r="AP21">
        <v>0</v>
      </c>
      <c r="AQ21">
        <v>0</v>
      </c>
      <c r="AR21">
        <v>3514.8599999999997</v>
      </c>
      <c r="AS21">
        <v>0</v>
      </c>
      <c r="AT21">
        <v>0</v>
      </c>
      <c r="AU21">
        <v>3526.8882989999997</v>
      </c>
      <c r="AV21">
        <v>0</v>
      </c>
      <c r="AW21">
        <v>0</v>
      </c>
      <c r="AX21">
        <v>0</v>
      </c>
      <c r="AY21">
        <v>22</v>
      </c>
      <c r="AZ21">
        <v>0</v>
      </c>
      <c r="BA21">
        <v>0</v>
      </c>
      <c r="BB21">
        <v>4883</v>
      </c>
      <c r="BC21">
        <v>0</v>
      </c>
      <c r="BD21">
        <v>0.96153054659072112</v>
      </c>
      <c r="BE21">
        <v>0</v>
      </c>
      <c r="BF21">
        <v>0</v>
      </c>
      <c r="BG21">
        <v>0</v>
      </c>
      <c r="BH21">
        <v>230.45000522377205</v>
      </c>
      <c r="BI21">
        <v>0.98320356166601997</v>
      </c>
      <c r="BJ21">
        <v>4883</v>
      </c>
      <c r="BK21">
        <v>25262</v>
      </c>
      <c r="BL21">
        <v>458.1099999999999</v>
      </c>
      <c r="BM21">
        <v>10.84</v>
      </c>
      <c r="BN21">
        <v>20.719999999999995</v>
      </c>
      <c r="BO21">
        <v>100.60999999999999</v>
      </c>
      <c r="BP21">
        <v>132.16</v>
      </c>
      <c r="BQ21">
        <v>971.15999999999985</v>
      </c>
      <c r="BR21">
        <v>21.91</v>
      </c>
      <c r="BS21">
        <v>326.01000000000005</v>
      </c>
      <c r="BT21">
        <v>7294.5929999999998</v>
      </c>
      <c r="BU21">
        <v>0</v>
      </c>
      <c r="BV21">
        <v>458.1099999999999</v>
      </c>
      <c r="BW21">
        <v>10.84</v>
      </c>
      <c r="BX21">
        <v>20.719999999999995</v>
      </c>
      <c r="BY21">
        <v>100.60999999999999</v>
      </c>
      <c r="BZ21">
        <v>132.16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166.47171155070487</v>
      </c>
      <c r="CG21">
        <v>839.7</v>
      </c>
      <c r="CH21">
        <v>19.59</v>
      </c>
      <c r="CI21">
        <v>83.38000000000001</v>
      </c>
      <c r="CJ21">
        <v>284.86</v>
      </c>
      <c r="CK21">
        <v>387.86999999999995</v>
      </c>
      <c r="CL21">
        <v>839.7</v>
      </c>
      <c r="CM21">
        <v>19.59</v>
      </c>
      <c r="CN21">
        <v>83.38000000000001</v>
      </c>
      <c r="CO21">
        <v>284.86</v>
      </c>
      <c r="CP21">
        <v>387.86999999999995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839.7</v>
      </c>
      <c r="CW21">
        <v>0</v>
      </c>
      <c r="CX21">
        <v>839.7</v>
      </c>
      <c r="CY21">
        <v>0</v>
      </c>
      <c r="CZ21">
        <v>0</v>
      </c>
      <c r="DA21">
        <v>0.96153054659072112</v>
      </c>
      <c r="DB21">
        <v>0</v>
      </c>
      <c r="DC21">
        <v>-6.4735776163082495</v>
      </c>
      <c r="DD21">
        <v>10.471311572236715</v>
      </c>
      <c r="DE21">
        <v>74.354288501110105</v>
      </c>
      <c r="DF21">
        <v>-19.36208907229636</v>
      </c>
      <c r="DG21">
        <v>-22.770617037733334</v>
      </c>
      <c r="DH21">
        <v>5.5585472322124563</v>
      </c>
      <c r="DI21" s="138">
        <v>1.7083378243177627E-2</v>
      </c>
    </row>
    <row r="22" spans="1:113" x14ac:dyDescent="0.25">
      <c r="A22" s="127">
        <v>44346</v>
      </c>
      <c r="B22" t="s">
        <v>237</v>
      </c>
      <c r="C22" t="s">
        <v>8</v>
      </c>
      <c r="D22" s="135">
        <v>2002636.1099999999</v>
      </c>
      <c r="E22" s="135">
        <v>86296367.159999996</v>
      </c>
      <c r="F22" s="135">
        <v>8629.6367159999991</v>
      </c>
      <c r="G22" s="136">
        <v>232.0649380624518</v>
      </c>
      <c r="H22" s="136">
        <v>1422.8999999999999</v>
      </c>
      <c r="I22" s="136">
        <v>1422.8999999999999</v>
      </c>
      <c r="J22" s="136">
        <v>0</v>
      </c>
      <c r="K22" s="135">
        <v>87.86</v>
      </c>
      <c r="L22" s="137">
        <v>4.1443205099021174</v>
      </c>
      <c r="M22" s="137">
        <v>104.12233645335856</v>
      </c>
      <c r="N22" s="135">
        <v>86.81</v>
      </c>
      <c r="O22" s="135">
        <v>132.34</v>
      </c>
      <c r="P22" s="136">
        <v>14998.990256999999</v>
      </c>
      <c r="Q22">
        <v>0</v>
      </c>
      <c r="R22">
        <v>7537.125</v>
      </c>
      <c r="S22">
        <v>0</v>
      </c>
      <c r="T22">
        <v>0</v>
      </c>
      <c r="U22">
        <v>0</v>
      </c>
      <c r="V22">
        <v>1463.287</v>
      </c>
      <c r="W22">
        <v>2520.4029999999998</v>
      </c>
      <c r="X22">
        <v>0</v>
      </c>
      <c r="Y22">
        <v>0</v>
      </c>
      <c r="Z22">
        <v>679.26</v>
      </c>
      <c r="AA22">
        <v>0</v>
      </c>
      <c r="AB22">
        <v>926.346</v>
      </c>
      <c r="AC22">
        <v>0</v>
      </c>
      <c r="AD22">
        <v>0</v>
      </c>
      <c r="AE22">
        <v>1014.044</v>
      </c>
      <c r="AF22">
        <v>0</v>
      </c>
      <c r="AG22">
        <v>0</v>
      </c>
      <c r="AH22">
        <v>24138.730181999999</v>
      </c>
      <c r="AI22">
        <v>0</v>
      </c>
      <c r="AJ22">
        <v>0</v>
      </c>
      <c r="AK22" s="36">
        <v>7968.6156838068782</v>
      </c>
      <c r="AL22">
        <v>12796.36562993834</v>
      </c>
      <c r="AM22">
        <v>0</v>
      </c>
      <c r="AN22">
        <v>2221.5700000000002</v>
      </c>
      <c r="AO22">
        <v>0</v>
      </c>
      <c r="AP22">
        <v>0</v>
      </c>
      <c r="AQ22">
        <v>0</v>
      </c>
      <c r="AR22">
        <v>3731.08</v>
      </c>
      <c r="AS22">
        <v>0</v>
      </c>
      <c r="AT22">
        <v>0</v>
      </c>
      <c r="AU22">
        <v>3520.8648560000001</v>
      </c>
      <c r="AV22">
        <v>0</v>
      </c>
      <c r="AW22">
        <v>0</v>
      </c>
      <c r="AX22">
        <v>0</v>
      </c>
      <c r="AY22">
        <v>17</v>
      </c>
      <c r="AZ22">
        <v>0</v>
      </c>
      <c r="BA22">
        <v>0</v>
      </c>
      <c r="BB22">
        <v>6275</v>
      </c>
      <c r="BC22">
        <v>0</v>
      </c>
      <c r="BD22">
        <v>0.95806118914793215</v>
      </c>
      <c r="BE22">
        <v>0</v>
      </c>
      <c r="BF22">
        <v>0</v>
      </c>
      <c r="BG22">
        <v>0</v>
      </c>
      <c r="BH22">
        <v>232.0649380624518</v>
      </c>
      <c r="BI22">
        <v>1</v>
      </c>
      <c r="BJ22">
        <v>6275</v>
      </c>
      <c r="BK22">
        <v>36077</v>
      </c>
      <c r="BL22">
        <v>419.55999999999989</v>
      </c>
      <c r="BM22">
        <v>5.76</v>
      </c>
      <c r="BN22">
        <v>26.279999999999998</v>
      </c>
      <c r="BO22">
        <v>104.73999999999998</v>
      </c>
      <c r="BP22">
        <v>136.76</v>
      </c>
      <c r="BQ22">
        <v>1003.36</v>
      </c>
      <c r="BR22">
        <v>29.460000000000004</v>
      </c>
      <c r="BS22">
        <v>282.82</v>
      </c>
      <c r="BT22">
        <v>7537.125</v>
      </c>
      <c r="BU22">
        <v>0</v>
      </c>
      <c r="BV22">
        <v>419.55999999999989</v>
      </c>
      <c r="BW22">
        <v>5.76</v>
      </c>
      <c r="BX22">
        <v>26.279999999999998</v>
      </c>
      <c r="BY22">
        <v>104.73999999999998</v>
      </c>
      <c r="BZ22">
        <v>136.76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170.714662610972</v>
      </c>
      <c r="CG22">
        <v>864.8</v>
      </c>
      <c r="CH22">
        <v>17.330000000000002</v>
      </c>
      <c r="CI22">
        <v>67.469999999999985</v>
      </c>
      <c r="CJ22">
        <v>262.05999999999995</v>
      </c>
      <c r="CK22">
        <v>346.89</v>
      </c>
      <c r="CL22">
        <v>864.8</v>
      </c>
      <c r="CM22">
        <v>17.330000000000002</v>
      </c>
      <c r="CN22">
        <v>67.469999999999985</v>
      </c>
      <c r="CO22">
        <v>262.05999999999995</v>
      </c>
      <c r="CP22">
        <v>346.89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864.8</v>
      </c>
      <c r="CW22">
        <v>0</v>
      </c>
      <c r="CX22">
        <v>864.8</v>
      </c>
      <c r="CY22">
        <v>0</v>
      </c>
      <c r="CZ22">
        <v>0</v>
      </c>
      <c r="DA22">
        <v>0.95806118914793215</v>
      </c>
      <c r="DB22">
        <v>0</v>
      </c>
      <c r="DC22">
        <v>-4.7287032531602033E-2</v>
      </c>
      <c r="DD22">
        <v>12.144859958483167</v>
      </c>
      <c r="DE22">
        <v>115.33479796188536</v>
      </c>
      <c r="DF22">
        <v>-21.282184675202952</v>
      </c>
      <c r="DG22">
        <v>-34.772982208549848</v>
      </c>
      <c r="DH22">
        <v>6.9942540783084883</v>
      </c>
      <c r="DI22" s="138">
        <v>0</v>
      </c>
    </row>
    <row r="23" spans="1:113" x14ac:dyDescent="0.25">
      <c r="A23" s="127">
        <v>44353</v>
      </c>
      <c r="B23" t="s">
        <v>237</v>
      </c>
      <c r="C23" t="s">
        <v>8</v>
      </c>
      <c r="D23" s="135">
        <v>1953403.4700000002</v>
      </c>
      <c r="E23" s="135">
        <v>83103743.170000002</v>
      </c>
      <c r="F23" s="135">
        <v>8310.3743169999998</v>
      </c>
      <c r="G23" s="136">
        <v>235.05601498647877</v>
      </c>
      <c r="H23" s="136">
        <v>1407.5099999999991</v>
      </c>
      <c r="I23" s="136">
        <v>1407.5099999999991</v>
      </c>
      <c r="J23" s="136">
        <v>0</v>
      </c>
      <c r="K23" s="135">
        <v>87.62</v>
      </c>
      <c r="L23" s="137">
        <v>4.1129879023054094</v>
      </c>
      <c r="M23" s="137">
        <v>103.50709003223005</v>
      </c>
      <c r="N23" s="135">
        <v>85.95</v>
      </c>
      <c r="O23" s="135">
        <v>130.34</v>
      </c>
      <c r="P23" s="136">
        <v>14859.454453999999</v>
      </c>
      <c r="Q23">
        <v>0</v>
      </c>
      <c r="R23">
        <v>7800.5860000000002</v>
      </c>
      <c r="S23">
        <v>0</v>
      </c>
      <c r="T23">
        <v>0</v>
      </c>
      <c r="U23">
        <v>0</v>
      </c>
      <c r="V23">
        <v>1662.8230000000001</v>
      </c>
      <c r="W23">
        <v>2600.1779999999999</v>
      </c>
      <c r="X23">
        <v>0</v>
      </c>
      <c r="Y23">
        <v>0</v>
      </c>
      <c r="Z23">
        <v>667.06899999999996</v>
      </c>
      <c r="AA23">
        <v>0</v>
      </c>
      <c r="AB23">
        <v>947.29600000000005</v>
      </c>
      <c r="AC23">
        <v>0</v>
      </c>
      <c r="AD23">
        <v>0</v>
      </c>
      <c r="AE23">
        <v>984.88300000000004</v>
      </c>
      <c r="AF23">
        <v>0</v>
      </c>
      <c r="AG23">
        <v>0</v>
      </c>
      <c r="AH23">
        <v>24338.249881999996</v>
      </c>
      <c r="AI23">
        <v>0</v>
      </c>
      <c r="AJ23">
        <v>0</v>
      </c>
      <c r="AK23" s="36">
        <v>9221.1606783584957</v>
      </c>
      <c r="AL23">
        <v>12824.272923874996</v>
      </c>
      <c r="AM23">
        <v>0</v>
      </c>
      <c r="AN23">
        <v>2221.86</v>
      </c>
      <c r="AO23">
        <v>0</v>
      </c>
      <c r="AP23">
        <v>0</v>
      </c>
      <c r="AQ23">
        <v>0</v>
      </c>
      <c r="AR23">
        <v>4992.22</v>
      </c>
      <c r="AS23">
        <v>0</v>
      </c>
      <c r="AT23">
        <v>0</v>
      </c>
      <c r="AU23">
        <v>3537.1481400000002</v>
      </c>
      <c r="AV23">
        <v>0</v>
      </c>
      <c r="AW23">
        <v>0</v>
      </c>
      <c r="AX23">
        <v>0</v>
      </c>
      <c r="AY23">
        <v>18</v>
      </c>
      <c r="AZ23">
        <v>0</v>
      </c>
      <c r="BA23">
        <v>0</v>
      </c>
      <c r="BB23">
        <v>8942</v>
      </c>
      <c r="BC23">
        <v>0</v>
      </c>
      <c r="BD23">
        <v>0.93765442986188319</v>
      </c>
      <c r="BE23">
        <v>0</v>
      </c>
      <c r="BF23">
        <v>0</v>
      </c>
      <c r="BG23">
        <v>0</v>
      </c>
      <c r="BH23">
        <v>235.05601498647877</v>
      </c>
      <c r="BI23">
        <v>1</v>
      </c>
      <c r="BJ23">
        <v>8942</v>
      </c>
      <c r="BK23">
        <v>52940</v>
      </c>
      <c r="BL23">
        <v>379.77000000000004</v>
      </c>
      <c r="BM23">
        <v>15.660000000000002</v>
      </c>
      <c r="BN23">
        <v>31.369999999999997</v>
      </c>
      <c r="BO23">
        <v>96.620000000000019</v>
      </c>
      <c r="BP23">
        <v>143.61000000000001</v>
      </c>
      <c r="BQ23">
        <v>1027.7499999999998</v>
      </c>
      <c r="BR23">
        <v>29.11999999999999</v>
      </c>
      <c r="BS23">
        <v>236.11000000000004</v>
      </c>
      <c r="BT23">
        <v>7800.5860000000002</v>
      </c>
      <c r="BU23">
        <v>0</v>
      </c>
      <c r="BV23">
        <v>379.77000000000004</v>
      </c>
      <c r="BW23">
        <v>15.660000000000002</v>
      </c>
      <c r="BX23">
        <v>31.369999999999997</v>
      </c>
      <c r="BY23">
        <v>96.620000000000019</v>
      </c>
      <c r="BZ23">
        <v>143.61000000000001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169.58975637982195</v>
      </c>
      <c r="CG23">
        <v>764.81</v>
      </c>
      <c r="CH23">
        <v>23.47</v>
      </c>
      <c r="CI23">
        <v>67.930000000000007</v>
      </c>
      <c r="CJ23">
        <v>224.54000000000002</v>
      </c>
      <c r="CK23">
        <v>315.95000000000005</v>
      </c>
      <c r="CL23">
        <v>764.81</v>
      </c>
      <c r="CM23">
        <v>23.47</v>
      </c>
      <c r="CN23">
        <v>67.930000000000007</v>
      </c>
      <c r="CO23">
        <v>224.54000000000002</v>
      </c>
      <c r="CP23">
        <v>315.95000000000005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764.81</v>
      </c>
      <c r="CW23">
        <v>0</v>
      </c>
      <c r="CX23">
        <v>764.81</v>
      </c>
      <c r="CY23">
        <v>0</v>
      </c>
      <c r="CZ23">
        <v>0</v>
      </c>
      <c r="DA23">
        <v>0.93765442986188319</v>
      </c>
      <c r="DB23">
        <v>0</v>
      </c>
      <c r="DC23">
        <v>-5.7645012438087679</v>
      </c>
      <c r="DD23">
        <v>12.609874941097811</v>
      </c>
      <c r="DE23">
        <v>87.022165668553683</v>
      </c>
      <c r="DF23">
        <v>-20.687549194404067</v>
      </c>
      <c r="DG23">
        <v>-20.873920189779341</v>
      </c>
      <c r="DH23">
        <v>5.6105079309632497</v>
      </c>
      <c r="DI23" s="138">
        <v>0</v>
      </c>
    </row>
    <row r="24" spans="1:113" x14ac:dyDescent="0.25">
      <c r="A24" s="127">
        <v>44360</v>
      </c>
      <c r="B24" t="s">
        <v>237</v>
      </c>
      <c r="C24" t="s">
        <v>8</v>
      </c>
      <c r="D24" s="135">
        <v>2080352.3400000003</v>
      </c>
      <c r="E24" s="135">
        <v>89950957.549999997</v>
      </c>
      <c r="F24" s="135">
        <v>8995.0957550000003</v>
      </c>
      <c r="G24" s="136">
        <v>231.27628617445444</v>
      </c>
      <c r="H24" s="136">
        <v>1418.1399999999996</v>
      </c>
      <c r="I24" s="136">
        <v>1418.1399999999996</v>
      </c>
      <c r="J24" s="136">
        <v>0</v>
      </c>
      <c r="K24" s="135">
        <v>87.75</v>
      </c>
      <c r="L24" s="137">
        <v>4.1402849002849003</v>
      </c>
      <c r="M24" s="137">
        <v>99.245829953502408</v>
      </c>
      <c r="N24" s="135">
        <v>86.39</v>
      </c>
      <c r="O24" s="135">
        <v>130.49</v>
      </c>
      <c r="P24" s="136">
        <v>16188.290236000001</v>
      </c>
      <c r="Q24">
        <v>0</v>
      </c>
      <c r="R24">
        <v>4198.5370000000003</v>
      </c>
      <c r="S24">
        <v>0</v>
      </c>
      <c r="T24">
        <v>0</v>
      </c>
      <c r="U24">
        <v>0</v>
      </c>
      <c r="V24">
        <v>1952.5619999999999</v>
      </c>
      <c r="W24">
        <v>3312.8049999999998</v>
      </c>
      <c r="X24">
        <v>0</v>
      </c>
      <c r="Y24">
        <v>0</v>
      </c>
      <c r="Z24">
        <v>626.36900000000003</v>
      </c>
      <c r="AA24">
        <v>0</v>
      </c>
      <c r="AB24">
        <v>849.274</v>
      </c>
      <c r="AC24">
        <v>0</v>
      </c>
      <c r="AD24">
        <v>0</v>
      </c>
      <c r="AE24">
        <v>931.654</v>
      </c>
      <c r="AF24">
        <v>0</v>
      </c>
      <c r="AG24">
        <v>0</v>
      </c>
      <c r="AH24">
        <v>24168.859772000003</v>
      </c>
      <c r="AI24">
        <v>0</v>
      </c>
      <c r="AJ24">
        <v>0</v>
      </c>
      <c r="AK24" s="36">
        <v>12251.573151981258</v>
      </c>
      <c r="AL24">
        <v>14314.417521782507</v>
      </c>
      <c r="AM24">
        <v>0</v>
      </c>
      <c r="AN24">
        <v>2222.25</v>
      </c>
      <c r="AO24">
        <v>0</v>
      </c>
      <c r="AP24">
        <v>0</v>
      </c>
      <c r="AQ24">
        <v>0</v>
      </c>
      <c r="AR24">
        <v>6116.3099999999995</v>
      </c>
      <c r="AS24">
        <v>0</v>
      </c>
      <c r="AT24">
        <v>0</v>
      </c>
      <c r="AU24">
        <v>3555.6390270000002</v>
      </c>
      <c r="AV24">
        <v>0</v>
      </c>
      <c r="AW24">
        <v>0</v>
      </c>
      <c r="AX24">
        <v>0</v>
      </c>
      <c r="AY24">
        <v>17</v>
      </c>
      <c r="AZ24">
        <v>0</v>
      </c>
      <c r="BA24">
        <v>0</v>
      </c>
      <c r="BB24">
        <v>13820</v>
      </c>
      <c r="BC24">
        <v>0</v>
      </c>
      <c r="BD24">
        <v>0.99118736440380661</v>
      </c>
      <c r="BE24">
        <v>0</v>
      </c>
      <c r="BF24">
        <v>0</v>
      </c>
      <c r="BG24">
        <v>0</v>
      </c>
      <c r="BH24">
        <v>235.05601498647877</v>
      </c>
      <c r="BI24">
        <v>0.98391988049213819</v>
      </c>
      <c r="BJ24">
        <v>13820</v>
      </c>
      <c r="BK24">
        <v>67655</v>
      </c>
      <c r="BL24">
        <v>548.04</v>
      </c>
      <c r="BM24">
        <v>13.98</v>
      </c>
      <c r="BN24">
        <v>42.26</v>
      </c>
      <c r="BO24">
        <v>128.80000000000001</v>
      </c>
      <c r="BP24">
        <v>185.1</v>
      </c>
      <c r="BQ24">
        <v>870.13999999999987</v>
      </c>
      <c r="BR24">
        <v>35.880000000000003</v>
      </c>
      <c r="BS24">
        <v>362.93999999999994</v>
      </c>
      <c r="BT24">
        <v>4198.5370000000003</v>
      </c>
      <c r="BU24">
        <v>0</v>
      </c>
      <c r="BV24">
        <v>548.04</v>
      </c>
      <c r="BW24">
        <v>13.98</v>
      </c>
      <c r="BX24">
        <v>42.26</v>
      </c>
      <c r="BY24">
        <v>128.80000000000001</v>
      </c>
      <c r="BZ24">
        <v>185.1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184.48194001139601</v>
      </c>
      <c r="CG24">
        <v>792.92000000000007</v>
      </c>
      <c r="CH24">
        <v>16.27</v>
      </c>
      <c r="CI24">
        <v>77.17000000000003</v>
      </c>
      <c r="CJ24">
        <v>216.99</v>
      </c>
      <c r="CK24">
        <v>310.42</v>
      </c>
      <c r="CL24">
        <v>792.92000000000007</v>
      </c>
      <c r="CM24">
        <v>16.27</v>
      </c>
      <c r="CN24">
        <v>77.17000000000003</v>
      </c>
      <c r="CO24">
        <v>216.99</v>
      </c>
      <c r="CP24">
        <v>310.42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792.92000000000007</v>
      </c>
      <c r="CW24">
        <v>0</v>
      </c>
      <c r="CX24">
        <v>792.92000000000007</v>
      </c>
      <c r="CY24">
        <v>0</v>
      </c>
      <c r="CZ24">
        <v>0</v>
      </c>
      <c r="DA24">
        <v>0.99118736440380661</v>
      </c>
      <c r="DB24">
        <v>0</v>
      </c>
      <c r="DC24">
        <v>-7.1155627673216779</v>
      </c>
      <c r="DD24">
        <v>11.426608148018243</v>
      </c>
      <c r="DE24">
        <v>65.026920612323835</v>
      </c>
      <c r="DF24">
        <v>-23.181743395736842</v>
      </c>
      <c r="DG24">
        <v>-21.304050831253928</v>
      </c>
      <c r="DH24">
        <v>6.1120818488381143</v>
      </c>
      <c r="DI24" s="138">
        <v>1.6342915542898462E-2</v>
      </c>
    </row>
    <row r="25" spans="1:113" x14ac:dyDescent="0.25">
      <c r="A25" s="127">
        <v>44367</v>
      </c>
      <c r="B25" t="s">
        <v>237</v>
      </c>
      <c r="C25" t="s">
        <v>8</v>
      </c>
      <c r="D25" s="135">
        <v>2240471.2799999998</v>
      </c>
      <c r="E25" s="135">
        <v>98912145.75999999</v>
      </c>
      <c r="F25" s="135">
        <v>9891.2145759999985</v>
      </c>
      <c r="G25" s="136">
        <v>226.51124012982893</v>
      </c>
      <c r="H25" s="136">
        <v>1403.9599999999996</v>
      </c>
      <c r="I25" s="136">
        <v>1403.9599999999996</v>
      </c>
      <c r="J25" s="136">
        <v>0</v>
      </c>
      <c r="K25" s="135">
        <v>86.82</v>
      </c>
      <c r="L25" s="137">
        <v>4.1231283114489745</v>
      </c>
      <c r="M25" s="137">
        <v>103.60433047259838</v>
      </c>
      <c r="N25" s="135">
        <v>85.4</v>
      </c>
      <c r="O25" s="135">
        <v>128.69</v>
      </c>
      <c r="P25" s="136">
        <v>15541.606250000001</v>
      </c>
      <c r="Q25">
        <v>0</v>
      </c>
      <c r="R25">
        <v>3079.08</v>
      </c>
      <c r="S25">
        <v>0</v>
      </c>
      <c r="T25">
        <v>0</v>
      </c>
      <c r="U25">
        <v>0</v>
      </c>
      <c r="V25">
        <v>1347.13</v>
      </c>
      <c r="W25">
        <v>3455.1309999999999</v>
      </c>
      <c r="X25">
        <v>0</v>
      </c>
      <c r="Y25">
        <v>0</v>
      </c>
      <c r="Z25">
        <v>1373.962</v>
      </c>
      <c r="AA25">
        <v>0</v>
      </c>
      <c r="AB25">
        <v>894.173</v>
      </c>
      <c r="AC25">
        <v>0</v>
      </c>
      <c r="AD25">
        <v>0</v>
      </c>
      <c r="AE25">
        <v>977.07299999999998</v>
      </c>
      <c r="AF25">
        <v>0</v>
      </c>
      <c r="AG25">
        <v>0</v>
      </c>
      <c r="AH25">
        <v>24616.639980999997</v>
      </c>
      <c r="AI25">
        <v>0</v>
      </c>
      <c r="AJ25">
        <v>0</v>
      </c>
      <c r="AK25" s="36">
        <v>8345.5410487539557</v>
      </c>
      <c r="AL25">
        <v>14533.13392331139</v>
      </c>
      <c r="AM25">
        <v>0</v>
      </c>
      <c r="AN25">
        <v>2223.64</v>
      </c>
      <c r="AO25">
        <v>0</v>
      </c>
      <c r="AP25">
        <v>0</v>
      </c>
      <c r="AQ25">
        <v>0</v>
      </c>
      <c r="AR25">
        <v>5559.82</v>
      </c>
      <c r="AS25">
        <v>0</v>
      </c>
      <c r="AT25">
        <v>0</v>
      </c>
      <c r="AU25">
        <v>3512.9093470000003</v>
      </c>
      <c r="AV25">
        <v>0</v>
      </c>
      <c r="AW25">
        <v>0</v>
      </c>
      <c r="AX25">
        <v>0</v>
      </c>
      <c r="AY25">
        <v>32</v>
      </c>
      <c r="AZ25">
        <v>0</v>
      </c>
      <c r="BA25">
        <v>0</v>
      </c>
      <c r="BB25">
        <v>14613</v>
      </c>
      <c r="BC25">
        <v>0</v>
      </c>
      <c r="BD25">
        <v>1.0820098744992752</v>
      </c>
      <c r="BE25">
        <v>0</v>
      </c>
      <c r="BF25">
        <v>0</v>
      </c>
      <c r="BG25">
        <v>0</v>
      </c>
      <c r="BH25">
        <v>235.05601498647877</v>
      </c>
      <c r="BI25">
        <v>0.96364792087051521</v>
      </c>
      <c r="BJ25">
        <v>14613</v>
      </c>
      <c r="BK25">
        <v>41307</v>
      </c>
      <c r="BL25">
        <v>491.83</v>
      </c>
      <c r="BM25">
        <v>15.77</v>
      </c>
      <c r="BN25">
        <v>29.9</v>
      </c>
      <c r="BO25">
        <v>154.57</v>
      </c>
      <c r="BP25">
        <v>200.24000000000007</v>
      </c>
      <c r="BQ25">
        <v>912.13</v>
      </c>
      <c r="BR25">
        <v>22.330000000000002</v>
      </c>
      <c r="BS25">
        <v>291.59000000000003</v>
      </c>
      <c r="BT25">
        <v>3079.08</v>
      </c>
      <c r="BU25">
        <v>0</v>
      </c>
      <c r="BV25">
        <v>491.83</v>
      </c>
      <c r="BW25">
        <v>15.77</v>
      </c>
      <c r="BX25">
        <v>29.9</v>
      </c>
      <c r="BY25">
        <v>154.57</v>
      </c>
      <c r="BZ25">
        <v>200.24000000000007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179.00951681640177</v>
      </c>
      <c r="CG25">
        <v>808.47000000000025</v>
      </c>
      <c r="CH25">
        <v>19.25</v>
      </c>
      <c r="CI25">
        <v>80.88</v>
      </c>
      <c r="CJ25">
        <v>250.44</v>
      </c>
      <c r="CK25">
        <v>350.5499999999999</v>
      </c>
      <c r="CL25">
        <v>808.47000000000025</v>
      </c>
      <c r="CM25">
        <v>19.25</v>
      </c>
      <c r="CN25">
        <v>80.88</v>
      </c>
      <c r="CO25">
        <v>250.44</v>
      </c>
      <c r="CP25">
        <v>350.5499999999999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808.47000000000025</v>
      </c>
      <c r="CW25">
        <v>0</v>
      </c>
      <c r="CX25">
        <v>808.47000000000025</v>
      </c>
      <c r="CY25">
        <v>0</v>
      </c>
      <c r="CZ25">
        <v>0</v>
      </c>
      <c r="DA25">
        <v>1.0820098744992752</v>
      </c>
      <c r="DB25">
        <v>0</v>
      </c>
      <c r="DC25">
        <v>-6.8766707647006067</v>
      </c>
      <c r="DD25">
        <v>8.0962976415382517</v>
      </c>
      <c r="DE25">
        <v>65.707849258895692</v>
      </c>
      <c r="DF25">
        <v>-22.806158039838046</v>
      </c>
      <c r="DG25">
        <v>-21.870977424432489</v>
      </c>
      <c r="DH25">
        <v>6.1671018166608125</v>
      </c>
      <c r="DI25" s="138">
        <v>3.7723403270196521E-2</v>
      </c>
    </row>
    <row r="26" spans="1:113" x14ac:dyDescent="0.25">
      <c r="A26" s="127">
        <v>44374</v>
      </c>
      <c r="B26" t="s">
        <v>237</v>
      </c>
      <c r="C26" t="s">
        <v>8</v>
      </c>
      <c r="D26" s="135">
        <v>2205189.8199999998</v>
      </c>
      <c r="E26" s="135">
        <v>98864300.879999995</v>
      </c>
      <c r="F26" s="135">
        <v>9886.4300879999992</v>
      </c>
      <c r="G26" s="136">
        <v>223.05218368727719</v>
      </c>
      <c r="H26" s="136">
        <v>1400.8300000000002</v>
      </c>
      <c r="I26" s="136">
        <v>1400.8300000000002</v>
      </c>
      <c r="J26" s="136">
        <v>0</v>
      </c>
      <c r="K26" s="135">
        <v>87.23</v>
      </c>
      <c r="L26" s="137">
        <v>4.1233520577782876</v>
      </c>
      <c r="M26" s="137">
        <v>103.71130312482164</v>
      </c>
      <c r="N26" s="135">
        <v>86.75</v>
      </c>
      <c r="O26" s="135">
        <v>129.94999999999999</v>
      </c>
      <c r="P26" s="136">
        <v>15173.153769999999</v>
      </c>
      <c r="Q26">
        <v>0</v>
      </c>
      <c r="R26">
        <v>5652.8339999999998</v>
      </c>
      <c r="S26">
        <v>0</v>
      </c>
      <c r="T26">
        <v>0</v>
      </c>
      <c r="U26">
        <v>0</v>
      </c>
      <c r="V26">
        <v>1172.308</v>
      </c>
      <c r="W26">
        <v>3433.56</v>
      </c>
      <c r="X26">
        <v>0</v>
      </c>
      <c r="Y26">
        <v>0</v>
      </c>
      <c r="Z26">
        <v>1590.048</v>
      </c>
      <c r="AA26">
        <v>0</v>
      </c>
      <c r="AB26">
        <v>1065.5730000000001</v>
      </c>
      <c r="AC26">
        <v>0</v>
      </c>
      <c r="AD26">
        <v>0</v>
      </c>
      <c r="AE26">
        <v>983.89499999999998</v>
      </c>
      <c r="AF26">
        <v>0</v>
      </c>
      <c r="AG26">
        <v>0</v>
      </c>
      <c r="AH26">
        <v>26568.129966000004</v>
      </c>
      <c r="AI26">
        <v>0</v>
      </c>
      <c r="AJ26">
        <v>0</v>
      </c>
      <c r="AK26" s="36">
        <v>7771.2026623307802</v>
      </c>
      <c r="AL26">
        <v>15577.187130282549</v>
      </c>
      <c r="AM26">
        <v>0</v>
      </c>
      <c r="AN26">
        <v>2219.9299999999998</v>
      </c>
      <c r="AO26">
        <v>0</v>
      </c>
      <c r="AP26">
        <v>0</v>
      </c>
      <c r="AQ26">
        <v>0</v>
      </c>
      <c r="AR26">
        <v>5575.0099999999984</v>
      </c>
      <c r="AS26">
        <v>0</v>
      </c>
      <c r="AT26">
        <v>0</v>
      </c>
      <c r="AU26">
        <v>3531.7687900000001</v>
      </c>
      <c r="AV26">
        <v>0</v>
      </c>
      <c r="AW26">
        <v>0</v>
      </c>
      <c r="AX26">
        <v>0</v>
      </c>
      <c r="AY26">
        <v>21</v>
      </c>
      <c r="AZ26">
        <v>0</v>
      </c>
      <c r="BA26">
        <v>0</v>
      </c>
      <c r="BB26">
        <v>10608</v>
      </c>
      <c r="BC26">
        <v>0</v>
      </c>
      <c r="BD26">
        <v>1.0612765385066083</v>
      </c>
      <c r="BE26">
        <v>0</v>
      </c>
      <c r="BF26">
        <v>0</v>
      </c>
      <c r="BG26">
        <v>0</v>
      </c>
      <c r="BH26">
        <v>235.05601498647877</v>
      </c>
      <c r="BI26">
        <v>0.94893203945496962</v>
      </c>
      <c r="BJ26">
        <v>10608</v>
      </c>
      <c r="BK26">
        <v>36262</v>
      </c>
      <c r="BL26">
        <v>476.56999999999988</v>
      </c>
      <c r="BM26">
        <v>21.32</v>
      </c>
      <c r="BN26">
        <v>36.220000000000006</v>
      </c>
      <c r="BO26">
        <v>136.37999999999997</v>
      </c>
      <c r="BP26">
        <v>193.92000000000002</v>
      </c>
      <c r="BQ26">
        <v>924.26999999999987</v>
      </c>
      <c r="BR26">
        <v>33.230000000000004</v>
      </c>
      <c r="BS26">
        <v>282.64</v>
      </c>
      <c r="BT26">
        <v>5652.8339999999998</v>
      </c>
      <c r="BU26">
        <v>0</v>
      </c>
      <c r="BV26">
        <v>476.56999999999988</v>
      </c>
      <c r="BW26">
        <v>21.32</v>
      </c>
      <c r="BX26">
        <v>36.220000000000006</v>
      </c>
      <c r="BY26">
        <v>136.37999999999997</v>
      </c>
      <c r="BZ26">
        <v>193.92000000000002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173.94421380259084</v>
      </c>
      <c r="CG26">
        <v>785.23000000000013</v>
      </c>
      <c r="CH26">
        <v>26.42</v>
      </c>
      <c r="CI26">
        <v>90.43</v>
      </c>
      <c r="CJ26">
        <v>248.04000000000002</v>
      </c>
      <c r="CK26">
        <v>364.91000000000008</v>
      </c>
      <c r="CL26">
        <v>785.23000000000013</v>
      </c>
      <c r="CM26">
        <v>26.42</v>
      </c>
      <c r="CN26">
        <v>90.43</v>
      </c>
      <c r="CO26">
        <v>248.04000000000002</v>
      </c>
      <c r="CP26">
        <v>364.91000000000008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785.23000000000013</v>
      </c>
      <c r="CW26">
        <v>0</v>
      </c>
      <c r="CX26">
        <v>785.23000000000013</v>
      </c>
      <c r="CY26">
        <v>0</v>
      </c>
      <c r="CZ26">
        <v>0</v>
      </c>
      <c r="DA26">
        <v>1.0612765385066083</v>
      </c>
      <c r="DB26">
        <v>0</v>
      </c>
      <c r="DC26">
        <v>-6.7570767043659714</v>
      </c>
      <c r="DD26">
        <v>8.0161377804587097</v>
      </c>
      <c r="DE26">
        <v>64.067359677068495</v>
      </c>
      <c r="DF26">
        <v>-23.418180967650567</v>
      </c>
      <c r="DG26">
        <v>-23.306849306644288</v>
      </c>
      <c r="DH26">
        <v>6.0911458304106079</v>
      </c>
      <c r="DI26" s="138">
        <v>5.3816246497865095E-2</v>
      </c>
    </row>
    <row r="27" spans="1:113" x14ac:dyDescent="0.25">
      <c r="A27" s="127">
        <v>44381</v>
      </c>
      <c r="B27" t="s">
        <v>237</v>
      </c>
      <c r="C27" t="s">
        <v>8</v>
      </c>
      <c r="D27" s="135">
        <v>2176655.63</v>
      </c>
      <c r="E27" s="135">
        <v>95748222.039999992</v>
      </c>
      <c r="F27" s="135">
        <v>9574.8222040000001</v>
      </c>
      <c r="G27" s="136">
        <v>227.33118000777864</v>
      </c>
      <c r="H27" s="136">
        <v>1394.8000000000004</v>
      </c>
      <c r="I27" s="136">
        <v>1394.8000000000004</v>
      </c>
      <c r="J27" s="136">
        <v>0</v>
      </c>
      <c r="K27" s="135">
        <v>87.08</v>
      </c>
      <c r="L27" s="137">
        <v>4.0771704180064301</v>
      </c>
      <c r="M27" s="137">
        <v>102.96919687285572</v>
      </c>
      <c r="N27" s="135">
        <v>87.03</v>
      </c>
      <c r="O27" s="135">
        <v>130.88999999999999</v>
      </c>
      <c r="P27" s="136">
        <v>15687.480519000001</v>
      </c>
      <c r="Q27">
        <v>0</v>
      </c>
      <c r="R27">
        <v>8597.6990000000005</v>
      </c>
      <c r="S27">
        <v>0</v>
      </c>
      <c r="T27">
        <v>0</v>
      </c>
      <c r="U27">
        <v>0</v>
      </c>
      <c r="V27">
        <v>1175.8030000000001</v>
      </c>
      <c r="W27">
        <v>3527.66</v>
      </c>
      <c r="X27">
        <v>0</v>
      </c>
      <c r="Y27">
        <v>0</v>
      </c>
      <c r="Z27">
        <v>1587.1679999999999</v>
      </c>
      <c r="AA27">
        <v>0</v>
      </c>
      <c r="AB27">
        <v>984.47</v>
      </c>
      <c r="AC27">
        <v>0</v>
      </c>
      <c r="AD27">
        <v>0</v>
      </c>
      <c r="AE27">
        <v>320.33600000000001</v>
      </c>
      <c r="AF27">
        <v>0</v>
      </c>
      <c r="AG27">
        <v>0</v>
      </c>
      <c r="AH27">
        <v>27088.739998000001</v>
      </c>
      <c r="AI27">
        <v>0</v>
      </c>
      <c r="AJ27">
        <v>0</v>
      </c>
      <c r="AK27" s="36">
        <v>7329.0759396144203</v>
      </c>
      <c r="AL27">
        <v>17454.936652937551</v>
      </c>
      <c r="AM27">
        <v>0</v>
      </c>
      <c r="AN27">
        <v>2220.64</v>
      </c>
      <c r="AO27">
        <v>0</v>
      </c>
      <c r="AP27">
        <v>0</v>
      </c>
      <c r="AQ27">
        <v>0</v>
      </c>
      <c r="AR27">
        <v>5643.0299999999988</v>
      </c>
      <c r="AS27">
        <v>0</v>
      </c>
      <c r="AT27">
        <v>0</v>
      </c>
      <c r="AU27">
        <v>844.18769800000007</v>
      </c>
      <c r="AV27">
        <v>0</v>
      </c>
      <c r="AW27">
        <v>0</v>
      </c>
      <c r="AX27">
        <v>0</v>
      </c>
      <c r="AY27">
        <v>17</v>
      </c>
      <c r="AZ27">
        <v>0</v>
      </c>
      <c r="BA27">
        <v>0</v>
      </c>
      <c r="BB27">
        <v>9358</v>
      </c>
      <c r="BC27">
        <v>0</v>
      </c>
      <c r="BD27">
        <v>1.0204652268210681</v>
      </c>
      <c r="BE27">
        <v>0</v>
      </c>
      <c r="BF27">
        <v>0</v>
      </c>
      <c r="BG27">
        <v>0</v>
      </c>
      <c r="BH27">
        <v>235.05601498647877</v>
      </c>
      <c r="BI27">
        <v>0.96713619526330996</v>
      </c>
      <c r="BJ27">
        <v>9358</v>
      </c>
      <c r="BK27">
        <v>28681</v>
      </c>
      <c r="BL27">
        <v>475.23000000000008</v>
      </c>
      <c r="BM27">
        <v>13.54</v>
      </c>
      <c r="BN27">
        <v>27.06</v>
      </c>
      <c r="BO27">
        <v>96.279999999999987</v>
      </c>
      <c r="BP27">
        <v>136.85</v>
      </c>
      <c r="BQ27">
        <v>919.61999999999978</v>
      </c>
      <c r="BR27">
        <v>19.349999999999998</v>
      </c>
      <c r="BS27">
        <v>338.36000000000007</v>
      </c>
      <c r="BT27">
        <v>8597.6990000000005</v>
      </c>
      <c r="BU27">
        <v>0</v>
      </c>
      <c r="BV27">
        <v>475.23000000000008</v>
      </c>
      <c r="BW27">
        <v>13.54</v>
      </c>
      <c r="BX27">
        <v>27.06</v>
      </c>
      <c r="BY27">
        <v>96.279999999999987</v>
      </c>
      <c r="BZ27">
        <v>136.85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180.15021266651357</v>
      </c>
      <c r="CG27">
        <v>785.02</v>
      </c>
      <c r="CH27">
        <v>29.659999999999997</v>
      </c>
      <c r="CI27">
        <v>81.450000000000017</v>
      </c>
      <c r="CJ27">
        <v>230.25</v>
      </c>
      <c r="CK27">
        <v>341.37</v>
      </c>
      <c r="CL27">
        <v>785.02</v>
      </c>
      <c r="CM27">
        <v>29.659999999999997</v>
      </c>
      <c r="CN27">
        <v>81.450000000000017</v>
      </c>
      <c r="CO27">
        <v>230.25</v>
      </c>
      <c r="CP27">
        <v>341.37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785.02</v>
      </c>
      <c r="CW27">
        <v>0</v>
      </c>
      <c r="CX27">
        <v>785.02</v>
      </c>
      <c r="CY27">
        <v>0</v>
      </c>
      <c r="CZ27">
        <v>0</v>
      </c>
      <c r="DA27">
        <v>1.0204652268210681</v>
      </c>
      <c r="DB27">
        <v>0</v>
      </c>
      <c r="DC27">
        <v>-6.0028508633864197</v>
      </c>
      <c r="DD27">
        <v>9.6943961996695869</v>
      </c>
      <c r="DE27">
        <v>65.327857370491913</v>
      </c>
      <c r="DF27">
        <v>-22.287079020638277</v>
      </c>
      <c r="DG27">
        <v>-23.192305641957041</v>
      </c>
      <c r="DH27">
        <v>6.5288750037961654</v>
      </c>
      <c r="DI27" s="138">
        <v>3.3980534383518446E-2</v>
      </c>
    </row>
    <row r="28" spans="1:113" x14ac:dyDescent="0.25">
      <c r="A28" s="127">
        <v>44388</v>
      </c>
      <c r="B28" t="s">
        <v>237</v>
      </c>
      <c r="C28" t="s">
        <v>8</v>
      </c>
      <c r="D28" s="135">
        <v>1996630.1399999994</v>
      </c>
      <c r="E28" s="135">
        <v>84353229.320000008</v>
      </c>
      <c r="F28" s="135">
        <v>8435.3229320000009</v>
      </c>
      <c r="G28" s="136">
        <v>236.69871990622198</v>
      </c>
      <c r="H28" s="136">
        <v>1381.8</v>
      </c>
      <c r="I28" s="136">
        <v>1381.8</v>
      </c>
      <c r="J28" s="136">
        <v>0</v>
      </c>
      <c r="K28" s="135">
        <v>86.9</v>
      </c>
      <c r="L28" s="137">
        <v>4.0338319907940159</v>
      </c>
      <c r="M28" s="137">
        <v>102.8772500653354</v>
      </c>
      <c r="N28" s="135">
        <v>86.76</v>
      </c>
      <c r="O28" s="135">
        <v>126.72</v>
      </c>
      <c r="P28" s="136">
        <v>16038.134174000001</v>
      </c>
      <c r="Q28">
        <v>0</v>
      </c>
      <c r="R28">
        <v>3658.8380000000002</v>
      </c>
      <c r="S28">
        <v>0</v>
      </c>
      <c r="T28">
        <v>0</v>
      </c>
      <c r="U28">
        <v>0</v>
      </c>
      <c r="V28">
        <v>1145.5920000000001</v>
      </c>
      <c r="W28">
        <v>3661.915</v>
      </c>
      <c r="X28">
        <v>0</v>
      </c>
      <c r="Y28">
        <v>0</v>
      </c>
      <c r="Z28">
        <v>1988.788</v>
      </c>
      <c r="AA28">
        <v>0</v>
      </c>
      <c r="AB28">
        <v>17.045000000000002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22451.390004000001</v>
      </c>
      <c r="AI28">
        <v>0</v>
      </c>
      <c r="AJ28">
        <v>0</v>
      </c>
      <c r="AK28" s="36">
        <v>6935.8365153407276</v>
      </c>
      <c r="AL28">
        <v>17439.840093435232</v>
      </c>
      <c r="AM28">
        <v>0</v>
      </c>
      <c r="AN28">
        <v>2777.18</v>
      </c>
      <c r="AO28">
        <v>0</v>
      </c>
      <c r="AP28">
        <v>0</v>
      </c>
      <c r="AQ28">
        <v>0</v>
      </c>
      <c r="AR28">
        <v>151.65000000000003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11</v>
      </c>
      <c r="AZ28">
        <v>0</v>
      </c>
      <c r="BA28">
        <v>0</v>
      </c>
      <c r="BB28">
        <v>7548</v>
      </c>
      <c r="BC28">
        <v>0</v>
      </c>
      <c r="BD28">
        <v>0.94993582500659157</v>
      </c>
      <c r="BE28">
        <v>0</v>
      </c>
      <c r="BF28">
        <v>0</v>
      </c>
      <c r="BG28">
        <v>0</v>
      </c>
      <c r="BH28">
        <v>236.69871990622198</v>
      </c>
      <c r="BI28">
        <v>1</v>
      </c>
      <c r="BJ28">
        <v>7548</v>
      </c>
      <c r="BK28">
        <v>24565</v>
      </c>
      <c r="BL28">
        <v>472.25999999999988</v>
      </c>
      <c r="BM28">
        <v>9.2800000000000011</v>
      </c>
      <c r="BN28">
        <v>24</v>
      </c>
      <c r="BO28">
        <v>71.2</v>
      </c>
      <c r="BP28">
        <v>104.47</v>
      </c>
      <c r="BQ28">
        <v>909.50999999999976</v>
      </c>
      <c r="BR28">
        <v>24.610000000000003</v>
      </c>
      <c r="BS28">
        <v>367.8</v>
      </c>
      <c r="BT28">
        <v>3658.8380000000002</v>
      </c>
      <c r="BU28">
        <v>0</v>
      </c>
      <c r="BV28">
        <v>472.25999999999988</v>
      </c>
      <c r="BW28">
        <v>9.2800000000000011</v>
      </c>
      <c r="BX28">
        <v>24</v>
      </c>
      <c r="BY28">
        <v>71.2</v>
      </c>
      <c r="BZ28">
        <v>104.47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184.55850602991944</v>
      </c>
      <c r="CG28">
        <v>771.54000000000019</v>
      </c>
      <c r="CH28">
        <v>24.529999999999998</v>
      </c>
      <c r="CI28">
        <v>67.7</v>
      </c>
      <c r="CJ28">
        <v>218.18</v>
      </c>
      <c r="CK28">
        <v>310.38000000000005</v>
      </c>
      <c r="CL28">
        <v>771.54000000000019</v>
      </c>
      <c r="CM28">
        <v>24.529999999999998</v>
      </c>
      <c r="CN28">
        <v>67.7</v>
      </c>
      <c r="CO28">
        <v>218.18</v>
      </c>
      <c r="CP28">
        <v>310.38000000000005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771.54000000000019</v>
      </c>
      <c r="CW28">
        <v>0</v>
      </c>
      <c r="CX28">
        <v>771.54000000000019</v>
      </c>
      <c r="CY28">
        <v>0</v>
      </c>
      <c r="CZ28">
        <v>0</v>
      </c>
      <c r="DA28">
        <v>0.94993582500659157</v>
      </c>
      <c r="DB28">
        <v>0</v>
      </c>
      <c r="DC28">
        <v>-5.9857865269692372</v>
      </c>
      <c r="DD28">
        <v>10.423490056551898</v>
      </c>
      <c r="DE28">
        <v>85.735332627002663</v>
      </c>
      <c r="DF28">
        <v>-20.176362020855656</v>
      </c>
      <c r="DG28">
        <v>-25.382490450870336</v>
      </c>
      <c r="DH28">
        <v>6.4490770119283125</v>
      </c>
      <c r="DI28" s="138">
        <v>0</v>
      </c>
    </row>
    <row r="29" spans="1:113" x14ac:dyDescent="0.25">
      <c r="A29" s="127">
        <v>44395</v>
      </c>
      <c r="B29" t="s">
        <v>237</v>
      </c>
      <c r="C29" t="s">
        <v>8</v>
      </c>
      <c r="D29" s="135">
        <v>1976912.9000000001</v>
      </c>
      <c r="E29" s="135">
        <v>81125868.069999993</v>
      </c>
      <c r="F29" s="135">
        <v>8112.5868069999997</v>
      </c>
      <c r="G29" s="136">
        <v>243.68465287720653</v>
      </c>
      <c r="H29" s="136">
        <v>1417.71</v>
      </c>
      <c r="I29" s="136">
        <v>1417.71</v>
      </c>
      <c r="J29" s="136">
        <v>0</v>
      </c>
      <c r="K29" s="135">
        <v>86.86</v>
      </c>
      <c r="L29" s="137">
        <v>3.9376007368178678</v>
      </c>
      <c r="M29" s="137">
        <v>103.89542266308409</v>
      </c>
      <c r="N29" s="135">
        <v>84.94</v>
      </c>
      <c r="O29" s="135">
        <v>120.03</v>
      </c>
      <c r="P29" s="136">
        <v>15134.627201999998</v>
      </c>
      <c r="Q29">
        <v>0</v>
      </c>
      <c r="R29">
        <v>3312.8519999999999</v>
      </c>
      <c r="S29">
        <v>0</v>
      </c>
      <c r="T29">
        <v>0</v>
      </c>
      <c r="U29">
        <v>0</v>
      </c>
      <c r="V29">
        <v>1286.4639999999999</v>
      </c>
      <c r="W29">
        <v>5836.6279999999997</v>
      </c>
      <c r="X29">
        <v>0</v>
      </c>
      <c r="Y29">
        <v>0</v>
      </c>
      <c r="Z29">
        <v>2056.6350000000002</v>
      </c>
      <c r="AA29">
        <v>0</v>
      </c>
      <c r="AB29">
        <v>168.43299999999999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23906.840015000002</v>
      </c>
      <c r="AI29">
        <v>0</v>
      </c>
      <c r="AJ29">
        <v>0</v>
      </c>
      <c r="AK29" s="36">
        <v>8720.3358435884384</v>
      </c>
      <c r="AL29">
        <v>34114.259612569935</v>
      </c>
      <c r="AM29">
        <v>0</v>
      </c>
      <c r="AN29">
        <v>2870</v>
      </c>
      <c r="AO29">
        <v>0</v>
      </c>
      <c r="AP29">
        <v>0</v>
      </c>
      <c r="AQ29">
        <v>0</v>
      </c>
      <c r="AR29">
        <v>2188.7600000000002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10</v>
      </c>
      <c r="AZ29">
        <v>0</v>
      </c>
      <c r="BA29">
        <v>0</v>
      </c>
      <c r="BB29">
        <v>7555</v>
      </c>
      <c r="BC29">
        <v>0</v>
      </c>
      <c r="BD29">
        <v>0.92869506111952982</v>
      </c>
      <c r="BE29">
        <v>0</v>
      </c>
      <c r="BF29">
        <v>0</v>
      </c>
      <c r="BG29">
        <v>0</v>
      </c>
      <c r="BH29">
        <v>243.68465287720653</v>
      </c>
      <c r="BI29">
        <v>1</v>
      </c>
      <c r="BJ29">
        <v>7555</v>
      </c>
      <c r="BK29">
        <v>23020</v>
      </c>
      <c r="BL29">
        <v>347.98000000000008</v>
      </c>
      <c r="BM29">
        <v>10.610000000000001</v>
      </c>
      <c r="BN29">
        <v>21.939999999999998</v>
      </c>
      <c r="BO29">
        <v>107.11999999999999</v>
      </c>
      <c r="BP29">
        <v>139.68</v>
      </c>
      <c r="BQ29">
        <v>1069.7600000000002</v>
      </c>
      <c r="BR29">
        <v>19.739999999999998</v>
      </c>
      <c r="BS29">
        <v>208.31</v>
      </c>
      <c r="BT29">
        <v>3312.8519999999999</v>
      </c>
      <c r="BU29">
        <v>0</v>
      </c>
      <c r="BV29">
        <v>347.98000000000008</v>
      </c>
      <c r="BW29">
        <v>10.610000000000001</v>
      </c>
      <c r="BX29">
        <v>21.939999999999998</v>
      </c>
      <c r="BY29">
        <v>107.11999999999999</v>
      </c>
      <c r="BZ29">
        <v>139.68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174.24162102233475</v>
      </c>
      <c r="CG29">
        <v>748.96999999999991</v>
      </c>
      <c r="CH29">
        <v>24.09</v>
      </c>
      <c r="CI29">
        <v>68.14</v>
      </c>
      <c r="CJ29">
        <v>230.04</v>
      </c>
      <c r="CK29">
        <v>322.23999999999995</v>
      </c>
      <c r="CL29">
        <v>748.96999999999991</v>
      </c>
      <c r="CM29">
        <v>24.09</v>
      </c>
      <c r="CN29">
        <v>68.14</v>
      </c>
      <c r="CO29">
        <v>230.04</v>
      </c>
      <c r="CP29">
        <v>322.23999999999995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748.96999999999991</v>
      </c>
      <c r="CW29">
        <v>0</v>
      </c>
      <c r="CX29">
        <v>748.96999999999991</v>
      </c>
      <c r="CY29">
        <v>0</v>
      </c>
      <c r="CZ29">
        <v>0</v>
      </c>
      <c r="DA29">
        <v>0.92869506111952982</v>
      </c>
      <c r="DB29">
        <v>0</v>
      </c>
      <c r="DC29">
        <v>-2.3384448160676077</v>
      </c>
      <c r="DD29">
        <v>11.592034142017161</v>
      </c>
      <c r="DE29">
        <v>87.075831234048536</v>
      </c>
      <c r="DF29">
        <v>-19.703863544586</v>
      </c>
      <c r="DG29">
        <v>-27.706331289748057</v>
      </c>
      <c r="DH29">
        <v>6.4634054769027429</v>
      </c>
      <c r="DI29" s="138">
        <v>0</v>
      </c>
    </row>
    <row r="30" spans="1:113" x14ac:dyDescent="0.25">
      <c r="A30" s="127">
        <v>44402</v>
      </c>
      <c r="B30" t="s">
        <v>237</v>
      </c>
      <c r="C30" t="s">
        <v>8</v>
      </c>
      <c r="D30" s="135">
        <v>2027981.8800000006</v>
      </c>
      <c r="E30" s="135">
        <v>84054005.099999994</v>
      </c>
      <c r="F30" s="135">
        <v>8405.4005099999995</v>
      </c>
      <c r="G30" s="136">
        <v>241.2712966606752</v>
      </c>
      <c r="H30" s="136">
        <v>1419.0799999999997</v>
      </c>
      <c r="I30" s="136">
        <v>1419.0799999999997</v>
      </c>
      <c r="J30" s="136">
        <v>0</v>
      </c>
      <c r="K30" s="135">
        <v>87.92</v>
      </c>
      <c r="L30" s="137">
        <v>3.7724067333939946</v>
      </c>
      <c r="M30" s="137">
        <v>105.19955037417226</v>
      </c>
      <c r="N30" s="135">
        <v>85.9</v>
      </c>
      <c r="O30" s="135">
        <v>115.82</v>
      </c>
      <c r="P30" s="136">
        <v>14857.006844999998</v>
      </c>
      <c r="Q30">
        <v>1163.229</v>
      </c>
      <c r="R30">
        <v>6776.058</v>
      </c>
      <c r="S30">
        <v>0</v>
      </c>
      <c r="T30">
        <v>0</v>
      </c>
      <c r="U30">
        <v>0</v>
      </c>
      <c r="V30">
        <v>1313.5640000000001</v>
      </c>
      <c r="W30">
        <v>6373.9740000000002</v>
      </c>
      <c r="X30">
        <v>0</v>
      </c>
      <c r="Y30">
        <v>0</v>
      </c>
      <c r="Z30">
        <v>2988.741</v>
      </c>
      <c r="AA30">
        <v>0</v>
      </c>
      <c r="AB30">
        <v>522.53499999999997</v>
      </c>
      <c r="AC30">
        <v>0</v>
      </c>
      <c r="AD30">
        <v>0</v>
      </c>
      <c r="AE30">
        <v>1528.8109999999999</v>
      </c>
      <c r="AF30">
        <v>0</v>
      </c>
      <c r="AG30">
        <v>9337.9080529999992</v>
      </c>
      <c r="AH30">
        <v>28753.720011999998</v>
      </c>
      <c r="AI30">
        <v>0</v>
      </c>
      <c r="AJ30">
        <v>0</v>
      </c>
      <c r="AK30" s="36">
        <v>9377.5956936055845</v>
      </c>
      <c r="AL30">
        <v>36702.24561204233</v>
      </c>
      <c r="AM30">
        <v>0</v>
      </c>
      <c r="AN30">
        <v>4187.08</v>
      </c>
      <c r="AO30">
        <v>0</v>
      </c>
      <c r="AP30">
        <v>0</v>
      </c>
      <c r="AQ30">
        <v>0</v>
      </c>
      <c r="AR30">
        <v>2358.73</v>
      </c>
      <c r="AS30">
        <v>0</v>
      </c>
      <c r="AT30">
        <v>0</v>
      </c>
      <c r="AU30">
        <v>3224.659545</v>
      </c>
      <c r="AV30">
        <v>0</v>
      </c>
      <c r="AW30">
        <v>0</v>
      </c>
      <c r="AX30">
        <v>0</v>
      </c>
      <c r="AY30">
        <v>5</v>
      </c>
      <c r="AZ30">
        <v>0</v>
      </c>
      <c r="BA30">
        <v>0</v>
      </c>
      <c r="BB30">
        <v>6073</v>
      </c>
      <c r="BC30">
        <v>0</v>
      </c>
      <c r="BD30">
        <v>0.9087266779653409</v>
      </c>
      <c r="BE30">
        <v>0</v>
      </c>
      <c r="BF30">
        <v>0</v>
      </c>
      <c r="BG30">
        <v>0</v>
      </c>
      <c r="BH30">
        <v>243.68465287720653</v>
      </c>
      <c r="BI30">
        <v>0.9900963963547289</v>
      </c>
      <c r="BJ30">
        <v>6073</v>
      </c>
      <c r="BK30">
        <v>13216</v>
      </c>
      <c r="BL30">
        <v>392.78999999999996</v>
      </c>
      <c r="BM30">
        <v>11.910000000000002</v>
      </c>
      <c r="BN30">
        <v>28.07</v>
      </c>
      <c r="BO30">
        <v>113.04000000000002</v>
      </c>
      <c r="BP30">
        <v>153.04</v>
      </c>
      <c r="BQ30">
        <v>1026.31</v>
      </c>
      <c r="BR30">
        <v>29.93</v>
      </c>
      <c r="BS30">
        <v>239.72</v>
      </c>
      <c r="BT30">
        <v>6776.058</v>
      </c>
      <c r="BU30">
        <v>0</v>
      </c>
      <c r="BV30">
        <v>392.78999999999996</v>
      </c>
      <c r="BW30">
        <v>11.910000000000002</v>
      </c>
      <c r="BX30">
        <v>28.07</v>
      </c>
      <c r="BY30">
        <v>113.04000000000002</v>
      </c>
      <c r="BZ30">
        <v>153.04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168.98324436988167</v>
      </c>
      <c r="CG30">
        <v>770.5300000000002</v>
      </c>
      <c r="CH30">
        <v>21.74</v>
      </c>
      <c r="CI30">
        <v>62.120000000000005</v>
      </c>
      <c r="CJ30">
        <v>218.30999999999997</v>
      </c>
      <c r="CK30">
        <v>302.11</v>
      </c>
      <c r="CL30">
        <v>770.5300000000002</v>
      </c>
      <c r="CM30">
        <v>21.74</v>
      </c>
      <c r="CN30">
        <v>62.120000000000005</v>
      </c>
      <c r="CO30">
        <v>218.30999999999997</v>
      </c>
      <c r="CP30">
        <v>302.11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770.5300000000002</v>
      </c>
      <c r="CW30">
        <v>0</v>
      </c>
      <c r="CX30">
        <v>770.5300000000002</v>
      </c>
      <c r="CY30">
        <v>0</v>
      </c>
      <c r="CZ30">
        <v>0</v>
      </c>
      <c r="DA30">
        <v>0.9087266779653409</v>
      </c>
      <c r="DB30">
        <v>0</v>
      </c>
      <c r="DC30">
        <v>0.50524386616793771</v>
      </c>
      <c r="DD30">
        <v>8.5322200374050592</v>
      </c>
      <c r="DE30">
        <v>77.988317855190985</v>
      </c>
      <c r="DF30">
        <v>-19.754113097764701</v>
      </c>
      <c r="DG30">
        <v>-30.286906992955316</v>
      </c>
      <c r="DH30">
        <v>6.8555696669425847</v>
      </c>
      <c r="DI30" s="138">
        <v>1.000266608557876E-2</v>
      </c>
    </row>
    <row r="31" spans="1:113" x14ac:dyDescent="0.25">
      <c r="A31" s="127">
        <v>44409</v>
      </c>
      <c r="B31" t="s">
        <v>237</v>
      </c>
      <c r="C31" t="s">
        <v>8</v>
      </c>
      <c r="D31" s="135">
        <v>2018042.3500000003</v>
      </c>
      <c r="E31" s="135">
        <v>84618455.11999999</v>
      </c>
      <c r="F31" s="135">
        <v>8461.8455119999999</v>
      </c>
      <c r="G31" s="136">
        <v>238.48725991725485</v>
      </c>
      <c r="H31" s="136">
        <v>1396.9100000000003</v>
      </c>
      <c r="I31" s="136">
        <v>1396.9100000000003</v>
      </c>
      <c r="J31" s="136">
        <v>0</v>
      </c>
      <c r="K31" s="135">
        <v>88.29</v>
      </c>
      <c r="L31" s="137">
        <v>3.73349190168762</v>
      </c>
      <c r="M31" s="137">
        <v>101.8653594093274</v>
      </c>
      <c r="N31" s="135">
        <v>83.85</v>
      </c>
      <c r="O31" s="135">
        <v>110.84</v>
      </c>
      <c r="P31" s="136">
        <v>14346.295231999999</v>
      </c>
      <c r="Q31">
        <v>1644.587</v>
      </c>
      <c r="R31">
        <v>10405.415999999999</v>
      </c>
      <c r="S31">
        <v>75.170714285714297</v>
      </c>
      <c r="T31">
        <v>0</v>
      </c>
      <c r="U31">
        <v>0</v>
      </c>
      <c r="V31">
        <v>1354.885</v>
      </c>
      <c r="W31">
        <v>5455.8940000000002</v>
      </c>
      <c r="X31">
        <v>0</v>
      </c>
      <c r="Y31">
        <v>0</v>
      </c>
      <c r="Z31">
        <v>2698.3560000000002</v>
      </c>
      <c r="AA31">
        <v>0</v>
      </c>
      <c r="AB31">
        <v>604.87400000000002</v>
      </c>
      <c r="AC31">
        <v>0</v>
      </c>
      <c r="AD31">
        <v>0</v>
      </c>
      <c r="AE31">
        <v>733.20699999999999</v>
      </c>
      <c r="AF31">
        <v>0</v>
      </c>
      <c r="AG31">
        <v>15941.852962000001</v>
      </c>
      <c r="AH31">
        <v>37784.819986999995</v>
      </c>
      <c r="AI31">
        <v>1002.1428571428571</v>
      </c>
      <c r="AJ31">
        <v>0</v>
      </c>
      <c r="AK31" s="36">
        <v>9311.6522761639808</v>
      </c>
      <c r="AL31">
        <v>30287.694333082014</v>
      </c>
      <c r="AM31">
        <v>0</v>
      </c>
      <c r="AN31">
        <v>3765.83</v>
      </c>
      <c r="AO31">
        <v>0</v>
      </c>
      <c r="AP31">
        <v>0</v>
      </c>
      <c r="AQ31">
        <v>0</v>
      </c>
      <c r="AR31">
        <v>2782.77</v>
      </c>
      <c r="AS31">
        <v>0</v>
      </c>
      <c r="AT31">
        <v>0</v>
      </c>
      <c r="AU31">
        <v>1511.939938</v>
      </c>
      <c r="AV31">
        <v>0</v>
      </c>
      <c r="AW31">
        <v>0</v>
      </c>
      <c r="AX31">
        <v>0</v>
      </c>
      <c r="AY31">
        <v>2</v>
      </c>
      <c r="AZ31">
        <v>0</v>
      </c>
      <c r="BA31">
        <v>0</v>
      </c>
      <c r="BB31">
        <v>5162</v>
      </c>
      <c r="BC31">
        <v>0</v>
      </c>
      <c r="BD31">
        <v>0.88373087163961128</v>
      </c>
      <c r="BE31">
        <v>0</v>
      </c>
      <c r="BF31">
        <v>0</v>
      </c>
      <c r="BG31">
        <v>0</v>
      </c>
      <c r="BH31">
        <v>243.68465287720653</v>
      </c>
      <c r="BI31">
        <v>0.97867164428048459</v>
      </c>
      <c r="BJ31">
        <v>5162</v>
      </c>
      <c r="BK31">
        <v>9721</v>
      </c>
      <c r="BL31">
        <v>409.06999999999994</v>
      </c>
      <c r="BM31">
        <v>9.8499999999999979</v>
      </c>
      <c r="BN31">
        <v>15.700000000000001</v>
      </c>
      <c r="BO31">
        <v>102.20999999999998</v>
      </c>
      <c r="BP31">
        <v>127.82</v>
      </c>
      <c r="BQ31">
        <v>987.87999999999977</v>
      </c>
      <c r="BR31">
        <v>20.63</v>
      </c>
      <c r="BS31">
        <v>281.29999999999995</v>
      </c>
      <c r="BT31">
        <v>10405.415999999999</v>
      </c>
      <c r="BU31">
        <v>0</v>
      </c>
      <c r="BV31">
        <v>409.06999999999994</v>
      </c>
      <c r="BW31">
        <v>9.8499999999999979</v>
      </c>
      <c r="BX31">
        <v>15.700000000000001</v>
      </c>
      <c r="BY31">
        <v>102.20999999999998</v>
      </c>
      <c r="BZ31">
        <v>127.82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162.4906017895571</v>
      </c>
      <c r="CG31">
        <v>761.59999999999991</v>
      </c>
      <c r="CH31">
        <v>18.930000000000003</v>
      </c>
      <c r="CI31">
        <v>56.35</v>
      </c>
      <c r="CJ31">
        <v>221.63000000000002</v>
      </c>
      <c r="CK31">
        <v>296.92999999999995</v>
      </c>
      <c r="CL31">
        <v>761.59999999999991</v>
      </c>
      <c r="CM31">
        <v>18.930000000000003</v>
      </c>
      <c r="CN31">
        <v>56.35</v>
      </c>
      <c r="CO31">
        <v>221.63000000000002</v>
      </c>
      <c r="CP31">
        <v>296.92999999999995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761.59999999999991</v>
      </c>
      <c r="CW31">
        <v>0</v>
      </c>
      <c r="CX31">
        <v>761.59999999999991</v>
      </c>
      <c r="CY31">
        <v>0</v>
      </c>
      <c r="CZ31">
        <v>0</v>
      </c>
      <c r="DA31">
        <v>0.88373087163961128</v>
      </c>
      <c r="DB31">
        <v>0</v>
      </c>
      <c r="DC31">
        <v>1.0104314892552491</v>
      </c>
      <c r="DD31">
        <v>8.0085009412293822</v>
      </c>
      <c r="DE31">
        <v>79.420151107054281</v>
      </c>
      <c r="DF31">
        <v>-19.95336584276145</v>
      </c>
      <c r="DG31">
        <v>-31.336638879444042</v>
      </c>
      <c r="DH31">
        <v>6.8456633011582237</v>
      </c>
      <c r="DI31" s="138">
        <v>2.1793168162336896E-2</v>
      </c>
    </row>
    <row r="32" spans="1:113" x14ac:dyDescent="0.25">
      <c r="A32" s="127">
        <v>44416</v>
      </c>
      <c r="B32" t="s">
        <v>237</v>
      </c>
      <c r="C32" t="s">
        <v>8</v>
      </c>
      <c r="D32" s="135">
        <v>2003695.33</v>
      </c>
      <c r="E32" s="135">
        <v>84035755.199999988</v>
      </c>
      <c r="F32" s="135">
        <v>8403.5755199999985</v>
      </c>
      <c r="G32" s="136">
        <v>238.43366733973261</v>
      </c>
      <c r="H32" s="136">
        <v>1399.6099999999997</v>
      </c>
      <c r="I32" s="136">
        <v>1399.6099999999997</v>
      </c>
      <c r="J32" s="136">
        <v>0</v>
      </c>
      <c r="K32" s="135">
        <v>88.39</v>
      </c>
      <c r="L32" s="137">
        <v>3.6934042312478783</v>
      </c>
      <c r="M32" s="137">
        <v>106.2990231433804</v>
      </c>
      <c r="N32" s="135">
        <v>84.93</v>
      </c>
      <c r="O32" s="135">
        <v>111.08</v>
      </c>
      <c r="P32" s="136">
        <v>13516.347163999999</v>
      </c>
      <c r="Q32">
        <v>1125.895</v>
      </c>
      <c r="R32">
        <v>22237.694</v>
      </c>
      <c r="S32">
        <v>105.239</v>
      </c>
      <c r="T32">
        <v>0</v>
      </c>
      <c r="U32">
        <v>0</v>
      </c>
      <c r="V32">
        <v>1163.758</v>
      </c>
      <c r="W32">
        <v>5253.8689999999997</v>
      </c>
      <c r="X32">
        <v>0</v>
      </c>
      <c r="Y32">
        <v>0</v>
      </c>
      <c r="Z32">
        <v>0</v>
      </c>
      <c r="AA32">
        <v>0</v>
      </c>
      <c r="AB32">
        <v>363.16500000000002</v>
      </c>
      <c r="AC32">
        <v>0</v>
      </c>
      <c r="AD32">
        <v>0</v>
      </c>
      <c r="AE32">
        <v>0</v>
      </c>
      <c r="AF32">
        <v>0</v>
      </c>
      <c r="AG32">
        <v>11025.061066999999</v>
      </c>
      <c r="AH32">
        <v>58868.119925999999</v>
      </c>
      <c r="AI32">
        <v>1403</v>
      </c>
      <c r="AJ32">
        <v>0</v>
      </c>
      <c r="AK32" s="36">
        <v>6093.7748421540036</v>
      </c>
      <c r="AL32">
        <v>25173.135158516779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2139.5599999999995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3</v>
      </c>
      <c r="AZ32">
        <v>0</v>
      </c>
      <c r="BA32">
        <v>0</v>
      </c>
      <c r="BB32">
        <v>4600</v>
      </c>
      <c r="BC32">
        <v>0</v>
      </c>
      <c r="BD32">
        <v>0.86149729061166469</v>
      </c>
      <c r="BE32">
        <v>0</v>
      </c>
      <c r="BF32">
        <v>0</v>
      </c>
      <c r="BG32">
        <v>0</v>
      </c>
      <c r="BH32">
        <v>243.68465287720653</v>
      </c>
      <c r="BI32">
        <v>0.97845171833566424</v>
      </c>
      <c r="BJ32">
        <v>4600</v>
      </c>
      <c r="BK32">
        <v>9134</v>
      </c>
      <c r="BL32">
        <v>442.00999999999993</v>
      </c>
      <c r="BM32">
        <v>6.3800000000000008</v>
      </c>
      <c r="BN32">
        <v>19.66</v>
      </c>
      <c r="BO32">
        <v>102.77999999999999</v>
      </c>
      <c r="BP32">
        <v>128.85999999999999</v>
      </c>
      <c r="BQ32">
        <v>957.60999999999979</v>
      </c>
      <c r="BR32">
        <v>19.990000000000006</v>
      </c>
      <c r="BS32">
        <v>313.16000000000003</v>
      </c>
      <c r="BT32">
        <v>22237.694</v>
      </c>
      <c r="BU32">
        <v>0</v>
      </c>
      <c r="BV32">
        <v>442.00999999999993</v>
      </c>
      <c r="BW32">
        <v>6.3800000000000008</v>
      </c>
      <c r="BX32">
        <v>19.66</v>
      </c>
      <c r="BY32">
        <v>102.77999999999999</v>
      </c>
      <c r="BZ32">
        <v>128.85999999999999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152.91715311686841</v>
      </c>
      <c r="CG32">
        <v>743.37000000000023</v>
      </c>
      <c r="CH32">
        <v>20.59</v>
      </c>
      <c r="CI32">
        <v>53.809999999999988</v>
      </c>
      <c r="CJ32">
        <v>229.02000000000004</v>
      </c>
      <c r="CK32">
        <v>303.42000000000007</v>
      </c>
      <c r="CL32">
        <v>743.37000000000023</v>
      </c>
      <c r="CM32">
        <v>20.59</v>
      </c>
      <c r="CN32">
        <v>53.809999999999988</v>
      </c>
      <c r="CO32">
        <v>229.02000000000004</v>
      </c>
      <c r="CP32">
        <v>303.42000000000007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743.37000000000023</v>
      </c>
      <c r="CW32">
        <v>0</v>
      </c>
      <c r="CX32">
        <v>743.37000000000023</v>
      </c>
      <c r="CY32">
        <v>0</v>
      </c>
      <c r="CZ32">
        <v>0</v>
      </c>
      <c r="DA32">
        <v>0.86149729061166469</v>
      </c>
      <c r="DB32">
        <v>0</v>
      </c>
      <c r="DC32">
        <v>3.3793187930644644</v>
      </c>
      <c r="DD32">
        <v>9.0946908816945129</v>
      </c>
      <c r="DE32">
        <v>94.807623505065493</v>
      </c>
      <c r="DF32">
        <v>-16.205605724575946</v>
      </c>
      <c r="DG32">
        <v>-30.506145964493669</v>
      </c>
      <c r="DH32">
        <v>5.9765738879133377</v>
      </c>
      <c r="DI32" s="138">
        <v>2.2022835936134966E-2</v>
      </c>
    </row>
    <row r="33" spans="1:113" x14ac:dyDescent="0.25">
      <c r="A33" s="127">
        <v>44423</v>
      </c>
      <c r="B33" t="s">
        <v>237</v>
      </c>
      <c r="C33" t="s">
        <v>8</v>
      </c>
      <c r="D33" s="135">
        <v>2004846.4200000002</v>
      </c>
      <c r="E33" s="135">
        <v>82491430.589999989</v>
      </c>
      <c r="F33" s="135">
        <v>8249.1430589999982</v>
      </c>
      <c r="G33" s="136">
        <v>243.0369319165423</v>
      </c>
      <c r="H33" s="136">
        <v>1384.4899999999991</v>
      </c>
      <c r="I33" s="136">
        <v>1384.4899999999991</v>
      </c>
      <c r="J33" s="136">
        <v>0</v>
      </c>
      <c r="K33" s="135">
        <v>88.98</v>
      </c>
      <c r="L33" s="137">
        <v>3.7487075747358962</v>
      </c>
      <c r="M33" s="137">
        <v>106.4752184151474</v>
      </c>
      <c r="N33" s="135">
        <v>83.01</v>
      </c>
      <c r="O33" s="135">
        <v>108.37</v>
      </c>
      <c r="P33" s="136">
        <v>13098.458409000001</v>
      </c>
      <c r="Q33">
        <v>1057.913</v>
      </c>
      <c r="R33">
        <v>16867.366000000002</v>
      </c>
      <c r="S33">
        <v>107.07685714285715</v>
      </c>
      <c r="T33">
        <v>0</v>
      </c>
      <c r="U33">
        <v>0</v>
      </c>
      <c r="V33">
        <v>1038.652</v>
      </c>
      <c r="W33">
        <v>5575.424</v>
      </c>
      <c r="X33">
        <v>0</v>
      </c>
      <c r="Y33">
        <v>0</v>
      </c>
      <c r="Z33">
        <v>4008.0450000000001</v>
      </c>
      <c r="AA33">
        <v>0</v>
      </c>
      <c r="AB33">
        <v>524.55499999999995</v>
      </c>
      <c r="AC33">
        <v>0</v>
      </c>
      <c r="AD33">
        <v>0</v>
      </c>
      <c r="AE33">
        <v>0</v>
      </c>
      <c r="AF33">
        <v>0</v>
      </c>
      <c r="AG33">
        <v>10473.392768</v>
      </c>
      <c r="AH33">
        <v>41309.249939000001</v>
      </c>
      <c r="AI33">
        <v>1403</v>
      </c>
      <c r="AJ33">
        <v>0</v>
      </c>
      <c r="AK33" s="36">
        <v>6211.3933546247408</v>
      </c>
      <c r="AL33">
        <v>27024.753264017105</v>
      </c>
      <c r="AM33">
        <v>0</v>
      </c>
      <c r="AN33">
        <v>7983.36</v>
      </c>
      <c r="AO33">
        <v>0</v>
      </c>
      <c r="AP33">
        <v>0</v>
      </c>
      <c r="AQ33">
        <v>0</v>
      </c>
      <c r="AR33">
        <v>2304.75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6</v>
      </c>
      <c r="AZ33">
        <v>0</v>
      </c>
      <c r="BA33">
        <v>0</v>
      </c>
      <c r="BB33">
        <v>4299</v>
      </c>
      <c r="BC33">
        <v>0</v>
      </c>
      <c r="BD33">
        <v>0.83810511085451034</v>
      </c>
      <c r="BE33">
        <v>0</v>
      </c>
      <c r="BF33">
        <v>0</v>
      </c>
      <c r="BG33">
        <v>0</v>
      </c>
      <c r="BH33">
        <v>243.68465287720653</v>
      </c>
      <c r="BI33">
        <v>0.99734197064519026</v>
      </c>
      <c r="BJ33">
        <v>4299</v>
      </c>
      <c r="BK33">
        <v>7764</v>
      </c>
      <c r="BL33">
        <v>395.65999999999997</v>
      </c>
      <c r="BM33">
        <v>8.27</v>
      </c>
      <c r="BN33">
        <v>7.26</v>
      </c>
      <c r="BO33">
        <v>60.200000000000017</v>
      </c>
      <c r="BP33">
        <v>75.710000000000008</v>
      </c>
      <c r="BQ33">
        <v>988.83</v>
      </c>
      <c r="BR33">
        <v>13.400000000000002</v>
      </c>
      <c r="BS33">
        <v>319.91999999999996</v>
      </c>
      <c r="BT33">
        <v>16867.366000000002</v>
      </c>
      <c r="BU33">
        <v>0</v>
      </c>
      <c r="BV33">
        <v>395.65999999999997</v>
      </c>
      <c r="BW33">
        <v>8.27</v>
      </c>
      <c r="BX33">
        <v>7.26</v>
      </c>
      <c r="BY33">
        <v>60.200000000000017</v>
      </c>
      <c r="BZ33">
        <v>75.710000000000008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147.20677016183413</v>
      </c>
      <c r="CG33">
        <v>768.55999999999972</v>
      </c>
      <c r="CH33">
        <v>17.170000000000002</v>
      </c>
      <c r="CI33">
        <v>53.47999999999999</v>
      </c>
      <c r="CJ33">
        <v>239.96</v>
      </c>
      <c r="CK33">
        <v>310.62</v>
      </c>
      <c r="CL33">
        <v>768.55999999999972</v>
      </c>
      <c r="CM33">
        <v>17.170000000000002</v>
      </c>
      <c r="CN33">
        <v>53.47999999999999</v>
      </c>
      <c r="CO33">
        <v>239.96</v>
      </c>
      <c r="CP33">
        <v>310.62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768.55999999999972</v>
      </c>
      <c r="CW33">
        <v>0</v>
      </c>
      <c r="CX33">
        <v>768.55999999999972</v>
      </c>
      <c r="CY33">
        <v>0</v>
      </c>
      <c r="CZ33">
        <v>0</v>
      </c>
      <c r="DA33">
        <v>0.83810511085451034</v>
      </c>
      <c r="DB33">
        <v>0</v>
      </c>
      <c r="DC33">
        <v>1.9657435559212708</v>
      </c>
      <c r="DD33">
        <v>8.0843822308284352</v>
      </c>
      <c r="DE33">
        <v>81.760165951630015</v>
      </c>
      <c r="DF33">
        <v>-17.132766378934097</v>
      </c>
      <c r="DG33">
        <v>-29.806995762146549</v>
      </c>
      <c r="DH33">
        <v>6.173549164395804</v>
      </c>
      <c r="DI33" s="138">
        <v>2.665113304206157E-3</v>
      </c>
    </row>
    <row r="34" spans="1:113" x14ac:dyDescent="0.25">
      <c r="A34" s="127">
        <v>44430</v>
      </c>
      <c r="B34" t="s">
        <v>237</v>
      </c>
      <c r="C34" t="s">
        <v>8</v>
      </c>
      <c r="D34" s="135">
        <v>2031909.1499999997</v>
      </c>
      <c r="E34" s="135">
        <v>82427614.339999989</v>
      </c>
      <c r="F34" s="135">
        <v>8242.7614339999982</v>
      </c>
      <c r="G34" s="136">
        <v>246.50830504674292</v>
      </c>
      <c r="H34" s="136">
        <v>1375.1999999999996</v>
      </c>
      <c r="I34" s="136">
        <v>1375.1999999999996</v>
      </c>
      <c r="J34" s="136">
        <v>0</v>
      </c>
      <c r="K34" s="135">
        <v>88.45</v>
      </c>
      <c r="L34" s="137">
        <v>3.7394007914075749</v>
      </c>
      <c r="M34" s="137">
        <v>104.89090877310498</v>
      </c>
      <c r="N34" s="135">
        <v>78.040000000000006</v>
      </c>
      <c r="O34" s="135">
        <v>99.14</v>
      </c>
      <c r="P34" s="136">
        <v>13501.685671000001</v>
      </c>
      <c r="Q34">
        <v>1057.692</v>
      </c>
      <c r="R34">
        <v>23442.333999999999</v>
      </c>
      <c r="S34">
        <v>107.812</v>
      </c>
      <c r="T34">
        <v>0</v>
      </c>
      <c r="U34">
        <v>0</v>
      </c>
      <c r="V34">
        <v>878.904</v>
      </c>
      <c r="W34">
        <v>7722.01</v>
      </c>
      <c r="X34">
        <v>0</v>
      </c>
      <c r="Y34">
        <v>0</v>
      </c>
      <c r="Z34">
        <v>7653.4269999999997</v>
      </c>
      <c r="AA34">
        <v>0</v>
      </c>
      <c r="AB34">
        <v>378.80099999999999</v>
      </c>
      <c r="AC34">
        <v>0</v>
      </c>
      <c r="AD34">
        <v>0</v>
      </c>
      <c r="AE34">
        <v>0</v>
      </c>
      <c r="AF34">
        <v>0</v>
      </c>
      <c r="AG34">
        <v>10468.553031000001</v>
      </c>
      <c r="AH34">
        <v>49819.240062999997</v>
      </c>
      <c r="AI34">
        <v>1403</v>
      </c>
      <c r="AJ34">
        <v>0</v>
      </c>
      <c r="AK34" s="36">
        <v>5508.7338982531337</v>
      </c>
      <c r="AL34">
        <v>32752.008235283723</v>
      </c>
      <c r="AM34">
        <v>0</v>
      </c>
      <c r="AN34">
        <v>16004.109999999999</v>
      </c>
      <c r="AO34">
        <v>0</v>
      </c>
      <c r="AP34">
        <v>0</v>
      </c>
      <c r="AQ34">
        <v>0</v>
      </c>
      <c r="AR34">
        <v>2001.5700000000002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2</v>
      </c>
      <c r="AZ34">
        <v>0</v>
      </c>
      <c r="BA34">
        <v>0</v>
      </c>
      <c r="BB34">
        <v>3603</v>
      </c>
      <c r="BC34">
        <v>0</v>
      </c>
      <c r="BD34">
        <v>0.83032898628961749</v>
      </c>
      <c r="BE34">
        <v>0</v>
      </c>
      <c r="BF34">
        <v>0</v>
      </c>
      <c r="BG34">
        <v>0</v>
      </c>
      <c r="BH34">
        <v>246.50830504674292</v>
      </c>
      <c r="BI34">
        <v>1</v>
      </c>
      <c r="BJ34">
        <v>3603</v>
      </c>
      <c r="BK34">
        <v>8598</v>
      </c>
      <c r="BL34">
        <v>284.56</v>
      </c>
      <c r="BM34">
        <v>5.910000000000001</v>
      </c>
      <c r="BN34">
        <v>15.53</v>
      </c>
      <c r="BO34">
        <v>73.36</v>
      </c>
      <c r="BP34">
        <v>94.77000000000001</v>
      </c>
      <c r="BQ34">
        <v>1090.6399999999999</v>
      </c>
      <c r="BR34">
        <v>23.919999999999998</v>
      </c>
      <c r="BS34">
        <v>189.77999999999994</v>
      </c>
      <c r="BT34">
        <v>23442.333999999999</v>
      </c>
      <c r="BU34">
        <v>0</v>
      </c>
      <c r="BV34">
        <v>284.56</v>
      </c>
      <c r="BW34">
        <v>5.910000000000001</v>
      </c>
      <c r="BX34">
        <v>15.53</v>
      </c>
      <c r="BY34">
        <v>73.36</v>
      </c>
      <c r="BZ34">
        <v>94.77000000000001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152.64766162803843</v>
      </c>
      <c r="CG34">
        <v>684.27000000000021</v>
      </c>
      <c r="CH34">
        <v>16.420000000000002</v>
      </c>
      <c r="CI34">
        <v>46.95</v>
      </c>
      <c r="CJ34">
        <v>211.09</v>
      </c>
      <c r="CK34">
        <v>274.42</v>
      </c>
      <c r="CL34">
        <v>684.27000000000021</v>
      </c>
      <c r="CM34">
        <v>16.420000000000002</v>
      </c>
      <c r="CN34">
        <v>46.95</v>
      </c>
      <c r="CO34">
        <v>211.09</v>
      </c>
      <c r="CP34">
        <v>274.42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684.27000000000021</v>
      </c>
      <c r="CW34">
        <v>0</v>
      </c>
      <c r="CX34">
        <v>684.27000000000021</v>
      </c>
      <c r="CY34">
        <v>0</v>
      </c>
      <c r="CZ34">
        <v>0</v>
      </c>
      <c r="DA34">
        <v>0.83032898628961749</v>
      </c>
      <c r="DB34">
        <v>0</v>
      </c>
      <c r="DC34">
        <v>6.4084396647557043</v>
      </c>
      <c r="DD34">
        <v>10.269950306748171</v>
      </c>
      <c r="DE34">
        <v>101.84653980579567</v>
      </c>
      <c r="DF34">
        <v>-13.164579524507529</v>
      </c>
      <c r="DG34">
        <v>-29.68610059355775</v>
      </c>
      <c r="DH34">
        <v>5.1966079585767675</v>
      </c>
      <c r="DI34" s="138">
        <v>0</v>
      </c>
    </row>
    <row r="35" spans="1:113" x14ac:dyDescent="0.25">
      <c r="A35" s="127">
        <v>44437</v>
      </c>
      <c r="B35" t="s">
        <v>237</v>
      </c>
      <c r="C35" t="s">
        <v>8</v>
      </c>
      <c r="D35" s="135">
        <v>2087098.8899999997</v>
      </c>
      <c r="E35" s="135">
        <v>84763393.519999996</v>
      </c>
      <c r="F35" s="135">
        <v>8476.3393519999991</v>
      </c>
      <c r="G35" s="136">
        <v>246.22644320009994</v>
      </c>
      <c r="H35" s="136">
        <v>1357.4599999999996</v>
      </c>
      <c r="I35" s="136">
        <v>1357.4599999999996</v>
      </c>
      <c r="J35" s="136">
        <v>0</v>
      </c>
      <c r="K35" s="135">
        <v>88.41</v>
      </c>
      <c r="L35" s="137">
        <v>3.7455039022734984</v>
      </c>
      <c r="M35" s="137">
        <v>101.67652838387617</v>
      </c>
      <c r="N35" s="135">
        <v>73.88</v>
      </c>
      <c r="O35" s="135">
        <v>99.43</v>
      </c>
      <c r="P35" s="136">
        <v>15497.633771000001</v>
      </c>
      <c r="Q35">
        <v>589.91099999999994</v>
      </c>
      <c r="R35">
        <v>22217.381000000001</v>
      </c>
      <c r="S35">
        <v>30.803428571428572</v>
      </c>
      <c r="T35">
        <v>0</v>
      </c>
      <c r="U35">
        <v>0</v>
      </c>
      <c r="V35">
        <v>631.59100000000001</v>
      </c>
      <c r="W35">
        <v>8511.6749999999993</v>
      </c>
      <c r="X35">
        <v>0</v>
      </c>
      <c r="Y35">
        <v>0</v>
      </c>
      <c r="Z35">
        <v>7472.9639999999999</v>
      </c>
      <c r="AA35">
        <v>0</v>
      </c>
      <c r="AB35">
        <v>386.39499999999998</v>
      </c>
      <c r="AC35">
        <v>0</v>
      </c>
      <c r="AD35">
        <v>0</v>
      </c>
      <c r="AE35">
        <v>0</v>
      </c>
      <c r="AF35">
        <v>0</v>
      </c>
      <c r="AG35">
        <v>6649.28802</v>
      </c>
      <c r="AH35">
        <v>51491.090007999999</v>
      </c>
      <c r="AI35">
        <v>400.85714285714283</v>
      </c>
      <c r="AJ35">
        <v>0</v>
      </c>
      <c r="AK35" s="36">
        <v>3973.0305702105279</v>
      </c>
      <c r="AL35">
        <v>37404.362557645276</v>
      </c>
      <c r="AM35">
        <v>0</v>
      </c>
      <c r="AN35">
        <v>15960.31</v>
      </c>
      <c r="AO35">
        <v>0</v>
      </c>
      <c r="AP35">
        <v>0</v>
      </c>
      <c r="AQ35">
        <v>0</v>
      </c>
      <c r="AR35">
        <v>2164.1400000000003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4470</v>
      </c>
      <c r="BC35">
        <v>0</v>
      </c>
      <c r="BD35">
        <v>0.84283691388988136</v>
      </c>
      <c r="BE35">
        <v>0</v>
      </c>
      <c r="BF35">
        <v>0</v>
      </c>
      <c r="BG35">
        <v>0</v>
      </c>
      <c r="BH35">
        <v>246.50830504674292</v>
      </c>
      <c r="BI35">
        <v>0.99885658275655442</v>
      </c>
      <c r="BJ35">
        <v>4470</v>
      </c>
      <c r="BK35">
        <v>7438</v>
      </c>
      <c r="BL35">
        <v>295.33</v>
      </c>
      <c r="BM35">
        <v>9.4699999999999989</v>
      </c>
      <c r="BN35">
        <v>19.170000000000002</v>
      </c>
      <c r="BO35">
        <v>63.83</v>
      </c>
      <c r="BP35">
        <v>92.439999999999984</v>
      </c>
      <c r="BQ35">
        <v>1062.0800000000002</v>
      </c>
      <c r="BR35">
        <v>14.200000000000001</v>
      </c>
      <c r="BS35">
        <v>202.89000000000001</v>
      </c>
      <c r="BT35">
        <v>22217.381000000001</v>
      </c>
      <c r="BU35">
        <v>0</v>
      </c>
      <c r="BV35">
        <v>295.33</v>
      </c>
      <c r="BW35">
        <v>9.4699999999999989</v>
      </c>
      <c r="BX35">
        <v>19.170000000000002</v>
      </c>
      <c r="BY35">
        <v>63.83</v>
      </c>
      <c r="BZ35">
        <v>92.439999999999984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175.29276972061984</v>
      </c>
      <c r="CG35">
        <v>643.89999999999986</v>
      </c>
      <c r="CH35">
        <v>16.849999999999994</v>
      </c>
      <c r="CI35">
        <v>44.300000000000004</v>
      </c>
      <c r="CJ35">
        <v>182.64</v>
      </c>
      <c r="CK35">
        <v>243.78000000000003</v>
      </c>
      <c r="CL35">
        <v>643.89999999999986</v>
      </c>
      <c r="CM35">
        <v>16.849999999999994</v>
      </c>
      <c r="CN35">
        <v>44.300000000000004</v>
      </c>
      <c r="CO35">
        <v>182.64</v>
      </c>
      <c r="CP35">
        <v>243.78000000000003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643.89999999999986</v>
      </c>
      <c r="CW35">
        <v>0</v>
      </c>
      <c r="CX35">
        <v>643.89999999999986</v>
      </c>
      <c r="CY35">
        <v>0</v>
      </c>
      <c r="CZ35">
        <v>0</v>
      </c>
      <c r="DA35">
        <v>0.84283691388988136</v>
      </c>
      <c r="DB35">
        <v>0</v>
      </c>
      <c r="DC35">
        <v>3.5394881746057618</v>
      </c>
      <c r="DD35">
        <v>9.7750940224462859</v>
      </c>
      <c r="DE35">
        <v>82.484662197826907</v>
      </c>
      <c r="DF35">
        <v>-18.342407636164829</v>
      </c>
      <c r="DG35">
        <v>-30.543015414342907</v>
      </c>
      <c r="DH35">
        <v>6.6538260194340255</v>
      </c>
      <c r="DI35" s="138">
        <v>1.1447261430566069E-3</v>
      </c>
    </row>
    <row r="36" spans="1:113" x14ac:dyDescent="0.25">
      <c r="A36" s="127">
        <v>44444</v>
      </c>
      <c r="B36" t="s">
        <v>237</v>
      </c>
      <c r="C36" t="s">
        <v>8</v>
      </c>
      <c r="D36" s="135">
        <v>2119265.9000000004</v>
      </c>
      <c r="E36" s="135">
        <v>87292779.329999998</v>
      </c>
      <c r="F36" s="135">
        <v>8729.2779329999994</v>
      </c>
      <c r="G36" s="136">
        <v>242.77676988475383</v>
      </c>
      <c r="H36" s="136">
        <v>1331.0699999999997</v>
      </c>
      <c r="I36" s="136">
        <v>1331.0699999999997</v>
      </c>
      <c r="J36" s="136">
        <v>0</v>
      </c>
      <c r="K36" s="135">
        <v>88.14</v>
      </c>
      <c r="L36" s="137">
        <v>3.6368277739959152</v>
      </c>
      <c r="M36" s="137">
        <v>99.102043960209684</v>
      </c>
      <c r="N36" s="135">
        <v>75.849999999999994</v>
      </c>
      <c r="O36" s="135">
        <v>103.43</v>
      </c>
      <c r="P36" s="136">
        <v>16486.150484000002</v>
      </c>
      <c r="Q36">
        <v>585.41200000000003</v>
      </c>
      <c r="R36">
        <v>21013.062000000002</v>
      </c>
      <c r="S36">
        <v>0</v>
      </c>
      <c r="T36">
        <v>0</v>
      </c>
      <c r="U36">
        <v>0</v>
      </c>
      <c r="V36">
        <v>87.204999999999998</v>
      </c>
      <c r="W36">
        <v>6887.92</v>
      </c>
      <c r="X36">
        <v>0</v>
      </c>
      <c r="Y36">
        <v>0</v>
      </c>
      <c r="Z36">
        <v>8817.7250000000004</v>
      </c>
      <c r="AA36">
        <v>0</v>
      </c>
      <c r="AB36">
        <v>648.65899999999999</v>
      </c>
      <c r="AC36">
        <v>0</v>
      </c>
      <c r="AD36">
        <v>0</v>
      </c>
      <c r="AE36">
        <v>0</v>
      </c>
      <c r="AF36">
        <v>0</v>
      </c>
      <c r="AG36">
        <v>6598.5767319999995</v>
      </c>
      <c r="AH36">
        <v>47643.270009</v>
      </c>
      <c r="AI36">
        <v>0</v>
      </c>
      <c r="AJ36">
        <v>0</v>
      </c>
      <c r="AK36" s="36">
        <v>249.34262546329703</v>
      </c>
      <c r="AL36">
        <v>31716.200957402802</v>
      </c>
      <c r="AM36">
        <v>0</v>
      </c>
      <c r="AN36">
        <v>15937.199999999999</v>
      </c>
      <c r="AO36">
        <v>0</v>
      </c>
      <c r="AP36">
        <v>0</v>
      </c>
      <c r="AQ36">
        <v>0</v>
      </c>
      <c r="AR36">
        <v>4459.1999999999989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3899</v>
      </c>
      <c r="BC36">
        <v>0</v>
      </c>
      <c r="BD36">
        <v>0.84909367005788583</v>
      </c>
      <c r="BE36">
        <v>0</v>
      </c>
      <c r="BF36">
        <v>0</v>
      </c>
      <c r="BG36">
        <v>0</v>
      </c>
      <c r="BH36">
        <v>246.50830504674292</v>
      </c>
      <c r="BI36">
        <v>0.98486243633340664</v>
      </c>
      <c r="BJ36">
        <v>3899</v>
      </c>
      <c r="BK36">
        <v>9762</v>
      </c>
      <c r="BL36">
        <v>478.44000000000005</v>
      </c>
      <c r="BM36">
        <v>9.490000000000002</v>
      </c>
      <c r="BN36">
        <v>22.700000000000003</v>
      </c>
      <c r="BO36">
        <v>94.999999999999986</v>
      </c>
      <c r="BP36">
        <v>127.18</v>
      </c>
      <c r="BQ36">
        <v>852.70000000000027</v>
      </c>
      <c r="BR36">
        <v>21.919999999999998</v>
      </c>
      <c r="BS36">
        <v>351.24999999999994</v>
      </c>
      <c r="BT36">
        <v>21013.062000000002</v>
      </c>
      <c r="BU36">
        <v>0</v>
      </c>
      <c r="BV36">
        <v>478.44000000000005</v>
      </c>
      <c r="BW36">
        <v>9.490000000000002</v>
      </c>
      <c r="BX36">
        <v>22.700000000000003</v>
      </c>
      <c r="BY36">
        <v>94.999999999999986</v>
      </c>
      <c r="BZ36">
        <v>127.18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187.04504746993422</v>
      </c>
      <c r="CG36">
        <v>742.63000000000022</v>
      </c>
      <c r="CH36">
        <v>16.269999999999996</v>
      </c>
      <c r="CI36">
        <v>48.439999999999984</v>
      </c>
      <c r="CJ36">
        <v>177.89000000000004</v>
      </c>
      <c r="CK36">
        <v>242.60999999999996</v>
      </c>
      <c r="CL36">
        <v>742.63000000000022</v>
      </c>
      <c r="CM36">
        <v>16.269999999999996</v>
      </c>
      <c r="CN36">
        <v>48.439999999999984</v>
      </c>
      <c r="CO36">
        <v>177.89000000000004</v>
      </c>
      <c r="CP36">
        <v>242.60999999999996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742.63000000000022</v>
      </c>
      <c r="CW36">
        <v>0</v>
      </c>
      <c r="CX36">
        <v>742.63000000000022</v>
      </c>
      <c r="CY36">
        <v>0</v>
      </c>
      <c r="CZ36">
        <v>0</v>
      </c>
      <c r="DA36">
        <v>0.84909367005788583</v>
      </c>
      <c r="DB36">
        <v>0</v>
      </c>
      <c r="DC36">
        <v>0.26147647400279161</v>
      </c>
      <c r="DD36">
        <v>10.517944979144564</v>
      </c>
      <c r="DE36">
        <v>76.501331906427353</v>
      </c>
      <c r="DF36">
        <v>-14.055024342331832</v>
      </c>
      <c r="DG36">
        <v>-22.404480884318609</v>
      </c>
      <c r="DH36">
        <v>4.8108812802291911</v>
      </c>
      <c r="DI36" s="138">
        <v>1.5370231524871381E-2</v>
      </c>
    </row>
    <row r="37" spans="1:113" x14ac:dyDescent="0.25">
      <c r="A37" s="127">
        <v>44451</v>
      </c>
      <c r="B37" t="s">
        <v>237</v>
      </c>
      <c r="C37" t="s">
        <v>8</v>
      </c>
      <c r="D37" s="135">
        <v>1937743.6</v>
      </c>
      <c r="E37" s="135">
        <v>79932550.280000001</v>
      </c>
      <c r="F37" s="135">
        <v>7993.2550280000005</v>
      </c>
      <c r="G37" s="136">
        <v>242.42234148818903</v>
      </c>
      <c r="H37" s="136">
        <v>1255.5800000000004</v>
      </c>
      <c r="I37" s="136">
        <v>1255.5800000000004</v>
      </c>
      <c r="J37" s="136">
        <v>0</v>
      </c>
      <c r="K37" s="135">
        <v>87.88</v>
      </c>
      <c r="L37" s="137">
        <v>3.6378015475648606</v>
      </c>
      <c r="M37" s="137">
        <v>100.27170593488576</v>
      </c>
      <c r="N37" s="135">
        <v>75.5</v>
      </c>
      <c r="O37" s="135">
        <v>102.21</v>
      </c>
      <c r="P37" s="136">
        <v>16251.6877</v>
      </c>
      <c r="Q37">
        <v>601.69799999999998</v>
      </c>
      <c r="R37">
        <v>17780.822</v>
      </c>
      <c r="S37">
        <v>0</v>
      </c>
      <c r="T37">
        <v>0</v>
      </c>
      <c r="U37">
        <v>0</v>
      </c>
      <c r="V37">
        <v>0</v>
      </c>
      <c r="W37">
        <v>5635.2550000000001</v>
      </c>
      <c r="X37">
        <v>0</v>
      </c>
      <c r="Y37">
        <v>0</v>
      </c>
      <c r="Z37">
        <v>8613.2150000000001</v>
      </c>
      <c r="AA37">
        <v>0</v>
      </c>
      <c r="AB37">
        <v>254.953</v>
      </c>
      <c r="AC37">
        <v>0</v>
      </c>
      <c r="AD37">
        <v>0</v>
      </c>
      <c r="AE37">
        <v>0</v>
      </c>
      <c r="AF37">
        <v>0</v>
      </c>
      <c r="AG37">
        <v>6782.1473100000003</v>
      </c>
      <c r="AH37">
        <v>41025.760005999997</v>
      </c>
      <c r="AI37">
        <v>0</v>
      </c>
      <c r="AJ37">
        <v>0</v>
      </c>
      <c r="AK37" s="36">
        <v>0</v>
      </c>
      <c r="AL37">
        <v>28746.809129316312</v>
      </c>
      <c r="AM37">
        <v>0</v>
      </c>
      <c r="AN37">
        <v>15927.560000000001</v>
      </c>
      <c r="AO37">
        <v>0</v>
      </c>
      <c r="AP37">
        <v>0</v>
      </c>
      <c r="AQ37">
        <v>0</v>
      </c>
      <c r="AR37">
        <v>820.48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4</v>
      </c>
      <c r="AZ37">
        <v>0</v>
      </c>
      <c r="BA37">
        <v>0</v>
      </c>
      <c r="BB37">
        <v>5141</v>
      </c>
      <c r="BC37">
        <v>0</v>
      </c>
      <c r="BD37">
        <v>0.80719888244676841</v>
      </c>
      <c r="BE37">
        <v>0</v>
      </c>
      <c r="BF37">
        <v>0</v>
      </c>
      <c r="BG37">
        <v>0</v>
      </c>
      <c r="BH37">
        <v>246.50830504674292</v>
      </c>
      <c r="BI37">
        <v>0.98342464138163987</v>
      </c>
      <c r="BJ37">
        <v>5141</v>
      </c>
      <c r="BK37">
        <v>9030</v>
      </c>
      <c r="BL37">
        <v>410.2999999999999</v>
      </c>
      <c r="BM37">
        <v>10.41</v>
      </c>
      <c r="BN37">
        <v>28.21</v>
      </c>
      <c r="BO37">
        <v>90.40000000000002</v>
      </c>
      <c r="BP37">
        <v>129.01</v>
      </c>
      <c r="BQ37">
        <v>845.3</v>
      </c>
      <c r="BR37">
        <v>19.16</v>
      </c>
      <c r="BS37">
        <v>281.28999999999996</v>
      </c>
      <c r="BT37">
        <v>17780.822</v>
      </c>
      <c r="BU37">
        <v>0</v>
      </c>
      <c r="BV37">
        <v>410.2999999999999</v>
      </c>
      <c r="BW37">
        <v>10.41</v>
      </c>
      <c r="BX37">
        <v>28.21</v>
      </c>
      <c r="BY37">
        <v>90.40000000000002</v>
      </c>
      <c r="BZ37">
        <v>129.01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184.93044720072828</v>
      </c>
      <c r="CG37">
        <v>704.17</v>
      </c>
      <c r="CH37">
        <v>17.840000000000003</v>
      </c>
      <c r="CI37">
        <v>65.800000000000011</v>
      </c>
      <c r="CJ37">
        <v>203.64999999999998</v>
      </c>
      <c r="CK37">
        <v>287.35000000000002</v>
      </c>
      <c r="CL37">
        <v>704.17</v>
      </c>
      <c r="CM37">
        <v>17.840000000000003</v>
      </c>
      <c r="CN37">
        <v>65.800000000000011</v>
      </c>
      <c r="CO37">
        <v>203.64999999999998</v>
      </c>
      <c r="CP37">
        <v>287.35000000000002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704.17</v>
      </c>
      <c r="CW37">
        <v>0</v>
      </c>
      <c r="CX37">
        <v>704.17</v>
      </c>
      <c r="CY37">
        <v>0</v>
      </c>
      <c r="CZ37">
        <v>0</v>
      </c>
      <c r="DA37">
        <v>0.80719888244676841</v>
      </c>
      <c r="DB37">
        <v>0</v>
      </c>
      <c r="DC37">
        <v>-1.633200134544569</v>
      </c>
      <c r="DD37">
        <v>9.0552180968358567</v>
      </c>
      <c r="DE37">
        <v>65.490983399223509</v>
      </c>
      <c r="DF37">
        <v>-14.295701786363392</v>
      </c>
      <c r="DG37">
        <v>-23.665022823995095</v>
      </c>
      <c r="DH37">
        <v>4.5438208988810542</v>
      </c>
      <c r="DI37" s="138">
        <v>1.6854731843075399E-2</v>
      </c>
    </row>
    <row r="38" spans="1:113" x14ac:dyDescent="0.25">
      <c r="A38" s="127">
        <v>44458</v>
      </c>
      <c r="B38" t="s">
        <v>237</v>
      </c>
      <c r="C38" t="s">
        <v>8</v>
      </c>
      <c r="D38" s="135">
        <v>2000580.91</v>
      </c>
      <c r="E38" s="135">
        <v>83416101.679999992</v>
      </c>
      <c r="F38" s="135">
        <v>8341.6101679999992</v>
      </c>
      <c r="G38" s="136">
        <v>239.83150371550664</v>
      </c>
      <c r="H38" s="136">
        <v>1216.4099999999996</v>
      </c>
      <c r="I38" s="136">
        <v>1216.4099999999996</v>
      </c>
      <c r="J38" s="136">
        <v>0</v>
      </c>
      <c r="K38" s="135">
        <v>86.27</v>
      </c>
      <c r="L38" s="137">
        <v>3.7569259302190794</v>
      </c>
      <c r="M38" s="137">
        <v>99.609232024884392</v>
      </c>
      <c r="N38" s="135">
        <v>75.260000000000005</v>
      </c>
      <c r="O38" s="135">
        <v>100.1</v>
      </c>
      <c r="P38" s="136">
        <v>17117.202344999998</v>
      </c>
      <c r="Q38">
        <v>699.74599999999998</v>
      </c>
      <c r="R38">
        <v>15704.678</v>
      </c>
      <c r="S38">
        <v>0</v>
      </c>
      <c r="T38">
        <v>0</v>
      </c>
      <c r="U38">
        <v>0</v>
      </c>
      <c r="V38">
        <v>0</v>
      </c>
      <c r="W38">
        <v>5640.7849999999999</v>
      </c>
      <c r="X38">
        <v>0</v>
      </c>
      <c r="Y38">
        <v>0</v>
      </c>
      <c r="Z38">
        <v>8944.8970000000008</v>
      </c>
      <c r="AA38">
        <v>0</v>
      </c>
      <c r="AB38">
        <v>889.02300000000002</v>
      </c>
      <c r="AC38">
        <v>0</v>
      </c>
      <c r="AD38">
        <v>2979.8960000000002</v>
      </c>
      <c r="AE38">
        <v>0</v>
      </c>
      <c r="AF38">
        <v>0</v>
      </c>
      <c r="AG38">
        <v>5573.6522780000005</v>
      </c>
      <c r="AH38">
        <v>36674.479999000003</v>
      </c>
      <c r="AI38">
        <v>0</v>
      </c>
      <c r="AJ38">
        <v>0</v>
      </c>
      <c r="AK38" s="36">
        <v>0</v>
      </c>
      <c r="AL38">
        <v>29105.478464584194</v>
      </c>
      <c r="AM38">
        <v>0</v>
      </c>
      <c r="AN38">
        <v>21432.67</v>
      </c>
      <c r="AO38">
        <v>0</v>
      </c>
      <c r="AP38">
        <v>0</v>
      </c>
      <c r="AQ38">
        <v>0</v>
      </c>
      <c r="AR38">
        <v>10088.489999999994</v>
      </c>
      <c r="AS38">
        <v>0</v>
      </c>
      <c r="AT38">
        <v>7841.74</v>
      </c>
      <c r="AU38">
        <v>0</v>
      </c>
      <c r="AV38">
        <v>0</v>
      </c>
      <c r="AW38">
        <v>0</v>
      </c>
      <c r="AX38">
        <v>0</v>
      </c>
      <c r="AY38">
        <v>5</v>
      </c>
      <c r="AZ38">
        <v>0</v>
      </c>
      <c r="BA38">
        <v>0</v>
      </c>
      <c r="BB38">
        <v>4896</v>
      </c>
      <c r="BC38">
        <v>0</v>
      </c>
      <c r="BD38">
        <v>0.87455919195384446</v>
      </c>
      <c r="BE38">
        <v>0</v>
      </c>
      <c r="BF38">
        <v>0</v>
      </c>
      <c r="BG38">
        <v>0</v>
      </c>
      <c r="BH38">
        <v>246.50830504674292</v>
      </c>
      <c r="BI38">
        <v>0.97291449742445713</v>
      </c>
      <c r="BJ38">
        <v>4896</v>
      </c>
      <c r="BK38">
        <v>8045</v>
      </c>
      <c r="BL38">
        <v>369.53</v>
      </c>
      <c r="BM38">
        <v>11.259999999999998</v>
      </c>
      <c r="BN38">
        <v>30.720000000000006</v>
      </c>
      <c r="BO38">
        <v>102.27999999999999</v>
      </c>
      <c r="BP38">
        <v>144.27000000000004</v>
      </c>
      <c r="BQ38">
        <v>846.86999999999989</v>
      </c>
      <c r="BR38">
        <v>17.98</v>
      </c>
      <c r="BS38">
        <v>225.28999999999994</v>
      </c>
      <c r="BT38">
        <v>15704.678</v>
      </c>
      <c r="BU38">
        <v>0</v>
      </c>
      <c r="BV38">
        <v>369.53</v>
      </c>
      <c r="BW38">
        <v>11.259999999999998</v>
      </c>
      <c r="BX38">
        <v>30.720000000000006</v>
      </c>
      <c r="BY38">
        <v>102.27999999999999</v>
      </c>
      <c r="BZ38">
        <v>144.27000000000004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198.41430792859626</v>
      </c>
      <c r="CG38">
        <v>692.68</v>
      </c>
      <c r="CH38">
        <v>19.28</v>
      </c>
      <c r="CI38">
        <v>73.63</v>
      </c>
      <c r="CJ38">
        <v>205.23</v>
      </c>
      <c r="CK38">
        <v>298.15000000000003</v>
      </c>
      <c r="CL38">
        <v>692.68</v>
      </c>
      <c r="CM38">
        <v>19.28</v>
      </c>
      <c r="CN38">
        <v>73.63</v>
      </c>
      <c r="CO38">
        <v>205.23</v>
      </c>
      <c r="CP38">
        <v>298.15000000000003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692.68</v>
      </c>
      <c r="CW38">
        <v>0</v>
      </c>
      <c r="CX38">
        <v>692.68</v>
      </c>
      <c r="CY38">
        <v>0</v>
      </c>
      <c r="CZ38">
        <v>0</v>
      </c>
      <c r="DA38">
        <v>0.87455919195384446</v>
      </c>
      <c r="DB38">
        <v>0</v>
      </c>
      <c r="DC38">
        <v>-1.9693995807842808</v>
      </c>
      <c r="DD38">
        <v>9.7001700854056256</v>
      </c>
      <c r="DE38">
        <v>65.980278065935565</v>
      </c>
      <c r="DF38">
        <v>-13.959637566150287</v>
      </c>
      <c r="DG38">
        <v>-22.523370635876386</v>
      </c>
      <c r="DH38">
        <v>4.5200234047504697</v>
      </c>
      <c r="DI38" s="138">
        <v>2.783955080045053E-2</v>
      </c>
    </row>
    <row r="39" spans="1:113" x14ac:dyDescent="0.25">
      <c r="A39" s="127">
        <v>44465</v>
      </c>
      <c r="B39" t="s">
        <v>237</v>
      </c>
      <c r="C39" t="s">
        <v>8</v>
      </c>
      <c r="D39" s="135">
        <v>2238672.4600000004</v>
      </c>
      <c r="E39" s="135">
        <v>92712109.459999993</v>
      </c>
      <c r="F39" s="135">
        <v>9271.2109459999992</v>
      </c>
      <c r="G39" s="136">
        <v>241.46494703217388</v>
      </c>
      <c r="H39" s="136">
        <v>1232.2499999999998</v>
      </c>
      <c r="I39" s="136">
        <v>1232.2499999999998</v>
      </c>
      <c r="J39" s="136">
        <v>0</v>
      </c>
      <c r="K39" s="135">
        <v>84.27</v>
      </c>
      <c r="L39" s="137">
        <v>4.0488904711047828</v>
      </c>
      <c r="M39" s="137">
        <v>98.846205428570201</v>
      </c>
      <c r="N39" s="135">
        <v>76.400000000000006</v>
      </c>
      <c r="O39" s="135">
        <v>99.94</v>
      </c>
      <c r="P39" s="136">
        <v>18719.527492000001</v>
      </c>
      <c r="Q39">
        <v>569.4</v>
      </c>
      <c r="R39">
        <v>6789.4889999999996</v>
      </c>
      <c r="S39">
        <v>0</v>
      </c>
      <c r="T39">
        <v>0</v>
      </c>
      <c r="U39">
        <v>0</v>
      </c>
      <c r="V39">
        <v>0</v>
      </c>
      <c r="W39">
        <v>2804.5070000000001</v>
      </c>
      <c r="X39">
        <v>0</v>
      </c>
      <c r="Y39">
        <v>0</v>
      </c>
      <c r="Z39">
        <v>1406.5809999999999</v>
      </c>
      <c r="AA39">
        <v>0</v>
      </c>
      <c r="AB39">
        <v>1042.607</v>
      </c>
      <c r="AC39">
        <v>0</v>
      </c>
      <c r="AD39">
        <v>3238.98</v>
      </c>
      <c r="AE39">
        <v>0</v>
      </c>
      <c r="AF39">
        <v>0</v>
      </c>
      <c r="AG39">
        <v>5.8989849999999997</v>
      </c>
      <c r="AH39">
        <v>16340.530007000001</v>
      </c>
      <c r="AI39">
        <v>0</v>
      </c>
      <c r="AJ39">
        <v>0</v>
      </c>
      <c r="AK39" s="36">
        <v>0</v>
      </c>
      <c r="AL39">
        <v>12817.344396999999</v>
      </c>
      <c r="AM39">
        <v>0</v>
      </c>
      <c r="AN39">
        <v>9735.31</v>
      </c>
      <c r="AO39">
        <v>0</v>
      </c>
      <c r="AP39">
        <v>0</v>
      </c>
      <c r="AQ39">
        <v>0</v>
      </c>
      <c r="AR39">
        <v>5220.1099999999997</v>
      </c>
      <c r="AS39">
        <v>0</v>
      </c>
      <c r="AT39">
        <v>9638.89</v>
      </c>
      <c r="AU39">
        <v>0</v>
      </c>
      <c r="AV39">
        <v>0</v>
      </c>
      <c r="AW39">
        <v>0</v>
      </c>
      <c r="AX39">
        <v>0</v>
      </c>
      <c r="AY39">
        <v>3</v>
      </c>
      <c r="AZ39">
        <v>0</v>
      </c>
      <c r="BA39">
        <v>0</v>
      </c>
      <c r="BB39">
        <v>4338</v>
      </c>
      <c r="BC39">
        <v>0</v>
      </c>
      <c r="BD39">
        <v>0.97285154910207439</v>
      </c>
      <c r="BE39">
        <v>0</v>
      </c>
      <c r="BF39">
        <v>0</v>
      </c>
      <c r="BG39">
        <v>0</v>
      </c>
      <c r="BH39">
        <v>246.50830504674292</v>
      </c>
      <c r="BI39">
        <v>0.97954081906647028</v>
      </c>
      <c r="BJ39">
        <v>4338</v>
      </c>
      <c r="BK39">
        <v>4492</v>
      </c>
      <c r="BL39">
        <v>409.13000000000005</v>
      </c>
      <c r="BM39">
        <v>13.31</v>
      </c>
      <c r="BN39">
        <v>26.869999999999994</v>
      </c>
      <c r="BO39">
        <v>76.439999999999984</v>
      </c>
      <c r="BP39">
        <v>116.61</v>
      </c>
      <c r="BQ39">
        <v>823.14999999999975</v>
      </c>
      <c r="BR39">
        <v>22.73</v>
      </c>
      <c r="BS39">
        <v>292.52</v>
      </c>
      <c r="BT39">
        <v>6789.4889999999996</v>
      </c>
      <c r="BU39">
        <v>0</v>
      </c>
      <c r="BV39">
        <v>409.13000000000005</v>
      </c>
      <c r="BW39">
        <v>13.31</v>
      </c>
      <c r="BX39">
        <v>26.869999999999994</v>
      </c>
      <c r="BY39">
        <v>76.439999999999984</v>
      </c>
      <c r="BZ39">
        <v>116.61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222.13750435504926</v>
      </c>
      <c r="CG39">
        <v>706.08</v>
      </c>
      <c r="CH39">
        <v>22.779999999999998</v>
      </c>
      <c r="CI39">
        <v>68.199999999999989</v>
      </c>
      <c r="CJ39">
        <v>193.61999999999989</v>
      </c>
      <c r="CK39">
        <v>284.57999999999993</v>
      </c>
      <c r="CL39">
        <v>706.08</v>
      </c>
      <c r="CM39">
        <v>22.779999999999998</v>
      </c>
      <c r="CN39">
        <v>68.199999999999989</v>
      </c>
      <c r="CO39">
        <v>193.61999999999989</v>
      </c>
      <c r="CP39">
        <v>284.57999999999993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706.08</v>
      </c>
      <c r="CW39">
        <v>0</v>
      </c>
      <c r="CX39">
        <v>706.08</v>
      </c>
      <c r="CY39">
        <v>0</v>
      </c>
      <c r="CZ39">
        <v>0</v>
      </c>
      <c r="DA39">
        <v>0.97285154910207439</v>
      </c>
      <c r="DB39">
        <v>0</v>
      </c>
      <c r="DC39">
        <v>-7.1463101653868213</v>
      </c>
      <c r="DD39">
        <v>6.5711365668696029</v>
      </c>
      <c r="DE39">
        <v>25.304565850425099</v>
      </c>
      <c r="DF39">
        <v>-20.002807978412982</v>
      </c>
      <c r="DG39">
        <v>-23.712723548184307</v>
      </c>
      <c r="DH39">
        <v>5.939119594769914</v>
      </c>
      <c r="DI39" s="138">
        <v>2.0886501649852507E-2</v>
      </c>
    </row>
    <row r="40" spans="1:113" x14ac:dyDescent="0.25">
      <c r="A40" s="127">
        <v>44472</v>
      </c>
      <c r="B40" t="s">
        <v>237</v>
      </c>
      <c r="C40" t="s">
        <v>8</v>
      </c>
      <c r="D40" s="135">
        <v>2389262.48</v>
      </c>
      <c r="E40" s="135">
        <v>97286993.73999998</v>
      </c>
      <c r="F40" s="135">
        <v>9728.699373999998</v>
      </c>
      <c r="G40" s="136">
        <v>245.58909553576268</v>
      </c>
      <c r="H40" s="136">
        <v>1244.3699999999997</v>
      </c>
      <c r="I40" s="136">
        <v>1244.3699999999997</v>
      </c>
      <c r="J40" s="136">
        <v>0</v>
      </c>
      <c r="K40" s="135">
        <v>87.35</v>
      </c>
      <c r="L40" s="137">
        <v>4.1115054378935323</v>
      </c>
      <c r="M40" s="137">
        <v>103.46458054223936</v>
      </c>
      <c r="N40" s="135">
        <v>63.05</v>
      </c>
      <c r="O40" s="135">
        <v>87.3</v>
      </c>
      <c r="P40" s="136">
        <v>17725.126419</v>
      </c>
      <c r="Q40">
        <v>296.28500000000003</v>
      </c>
      <c r="R40">
        <v>3437.1390000000001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1460.2570000000001</v>
      </c>
      <c r="AA40">
        <v>0</v>
      </c>
      <c r="AB40">
        <v>666.00199999999995</v>
      </c>
      <c r="AC40">
        <v>0</v>
      </c>
      <c r="AD40">
        <v>3638.9360000000001</v>
      </c>
      <c r="AE40">
        <v>0</v>
      </c>
      <c r="AF40">
        <v>0</v>
      </c>
      <c r="AG40">
        <v>3.0695130000000002</v>
      </c>
      <c r="AH40">
        <v>9223.1199750000014</v>
      </c>
      <c r="AI40">
        <v>0</v>
      </c>
      <c r="AJ40">
        <v>0</v>
      </c>
      <c r="AK40" s="36">
        <v>0</v>
      </c>
      <c r="AL40">
        <v>0</v>
      </c>
      <c r="AM40">
        <v>0</v>
      </c>
      <c r="AN40">
        <v>9793.11</v>
      </c>
      <c r="AO40">
        <v>0</v>
      </c>
      <c r="AP40">
        <v>0</v>
      </c>
      <c r="AQ40">
        <v>0</v>
      </c>
      <c r="AR40">
        <v>5115.2800000000043</v>
      </c>
      <c r="AS40">
        <v>0</v>
      </c>
      <c r="AT40">
        <v>9714.58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2686</v>
      </c>
      <c r="BC40">
        <v>0</v>
      </c>
      <c r="BD40">
        <v>1.0489763448679832</v>
      </c>
      <c r="BE40">
        <v>0</v>
      </c>
      <c r="BF40">
        <v>0</v>
      </c>
      <c r="BG40">
        <v>0</v>
      </c>
      <c r="BH40">
        <v>246.50830504674292</v>
      </c>
      <c r="BI40">
        <v>0.9962710809649763</v>
      </c>
      <c r="BJ40">
        <v>2686</v>
      </c>
      <c r="BK40">
        <v>3436</v>
      </c>
      <c r="BL40">
        <v>307.16999999999996</v>
      </c>
      <c r="BM40">
        <v>5.7200000000000006</v>
      </c>
      <c r="BN40">
        <v>9.7199999999999989</v>
      </c>
      <c r="BO40">
        <v>55.669999999999987</v>
      </c>
      <c r="BP40">
        <v>71.13000000000001</v>
      </c>
      <c r="BQ40">
        <v>937.15000000000009</v>
      </c>
      <c r="BR40">
        <v>15.92</v>
      </c>
      <c r="BS40">
        <v>236.06</v>
      </c>
      <c r="BT40">
        <v>3437.1390000000001</v>
      </c>
      <c r="BU40">
        <v>0</v>
      </c>
      <c r="BV40">
        <v>307.16999999999996</v>
      </c>
      <c r="BW40">
        <v>5.7200000000000006</v>
      </c>
      <c r="BX40">
        <v>9.7199999999999989</v>
      </c>
      <c r="BY40">
        <v>55.669999999999987</v>
      </c>
      <c r="BZ40">
        <v>71.13000000000001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202.92073748139669</v>
      </c>
      <c r="CG40">
        <v>668.34</v>
      </c>
      <c r="CH40">
        <v>21.959999999999997</v>
      </c>
      <c r="CI40">
        <v>58</v>
      </c>
      <c r="CJ40">
        <v>185.48000000000002</v>
      </c>
      <c r="CK40">
        <v>265.40000000000003</v>
      </c>
      <c r="CL40">
        <v>668.34</v>
      </c>
      <c r="CM40">
        <v>21.959999999999997</v>
      </c>
      <c r="CN40">
        <v>58</v>
      </c>
      <c r="CO40">
        <v>185.48000000000002</v>
      </c>
      <c r="CP40">
        <v>265.40000000000003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668.34</v>
      </c>
      <c r="CX40">
        <v>668.34</v>
      </c>
      <c r="CY40">
        <v>0</v>
      </c>
      <c r="CZ40">
        <v>0</v>
      </c>
      <c r="DA40">
        <v>1.0489763448679832</v>
      </c>
      <c r="DB40">
        <v>0</v>
      </c>
      <c r="DC40">
        <v>-4.6156236403207576</v>
      </c>
      <c r="DD40">
        <v>5.9632004027809966</v>
      </c>
      <c r="DE40">
        <v>39.645500816213136</v>
      </c>
      <c r="DF40">
        <v>-20.074610301122988</v>
      </c>
      <c r="DG40">
        <v>-22.661044562852339</v>
      </c>
      <c r="DH40">
        <v>5.172163406902178</v>
      </c>
      <c r="DI40" s="138">
        <v>3.7428759162736469E-3</v>
      </c>
    </row>
    <row r="41" spans="1:113" x14ac:dyDescent="0.25">
      <c r="A41" s="127">
        <v>44479</v>
      </c>
      <c r="B41" t="s">
        <v>237</v>
      </c>
      <c r="C41" t="s">
        <v>8</v>
      </c>
      <c r="D41" s="135">
        <v>2627521.37</v>
      </c>
      <c r="E41" s="135">
        <v>106794453.67999999</v>
      </c>
      <c r="F41" s="135">
        <v>10679.445367999999</v>
      </c>
      <c r="G41" s="136">
        <v>246.03537725593245</v>
      </c>
      <c r="H41" s="136">
        <v>1282.5500000000004</v>
      </c>
      <c r="I41" s="136">
        <v>1282.5500000000004</v>
      </c>
      <c r="J41" s="136">
        <v>0</v>
      </c>
      <c r="K41" s="135">
        <v>88.43</v>
      </c>
      <c r="L41" s="137">
        <v>4.1031324211240534</v>
      </c>
      <c r="M41" s="137">
        <v>94.914224974653891</v>
      </c>
      <c r="N41" s="135">
        <v>66.709999999999994</v>
      </c>
      <c r="O41" s="135">
        <v>87.86</v>
      </c>
      <c r="P41" s="136">
        <v>18704.850200000001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1354.421</v>
      </c>
      <c r="AA41">
        <v>0</v>
      </c>
      <c r="AB41">
        <v>0</v>
      </c>
      <c r="AC41">
        <v>0</v>
      </c>
      <c r="AD41">
        <v>2525.5509999999999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 s="36">
        <v>0</v>
      </c>
      <c r="AL41">
        <v>0</v>
      </c>
      <c r="AM41">
        <v>0</v>
      </c>
      <c r="AN41">
        <v>9404.86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7304.79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1.0777487413260614</v>
      </c>
      <c r="BE41">
        <v>0</v>
      </c>
      <c r="BF41">
        <v>0</v>
      </c>
      <c r="BG41">
        <v>0</v>
      </c>
      <c r="BH41">
        <v>246.50830504674292</v>
      </c>
      <c r="BI41">
        <v>0.99808149347860387</v>
      </c>
      <c r="BJ41">
        <v>0</v>
      </c>
      <c r="BK41">
        <v>2945</v>
      </c>
      <c r="BL41">
        <v>179.44</v>
      </c>
      <c r="BM41">
        <v>10.25</v>
      </c>
      <c r="BN41">
        <v>2.3099999999999996</v>
      </c>
      <c r="BO41">
        <v>40.749999999999993</v>
      </c>
      <c r="BP41">
        <v>53.309999999999988</v>
      </c>
      <c r="BQ41">
        <v>1103.0700000000002</v>
      </c>
      <c r="BR41">
        <v>11.599999999999998</v>
      </c>
      <c r="BS41">
        <v>126.14999999999998</v>
      </c>
      <c r="BT41">
        <v>0</v>
      </c>
      <c r="BU41">
        <v>0</v>
      </c>
      <c r="BV41">
        <v>179.44</v>
      </c>
      <c r="BW41">
        <v>10.25</v>
      </c>
      <c r="BX41">
        <v>2.3099999999999996</v>
      </c>
      <c r="BY41">
        <v>40.749999999999993</v>
      </c>
      <c r="BZ41">
        <v>53.309999999999988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211.52154472464096</v>
      </c>
      <c r="CG41">
        <v>631.36999999999989</v>
      </c>
      <c r="CH41">
        <v>24.4</v>
      </c>
      <c r="CI41">
        <v>44.340000000000011</v>
      </c>
      <c r="CJ41">
        <v>178.14000000000001</v>
      </c>
      <c r="CK41">
        <v>246.92000000000007</v>
      </c>
      <c r="CL41">
        <v>631.36999999999989</v>
      </c>
      <c r="CM41">
        <v>24.4</v>
      </c>
      <c r="CN41">
        <v>44.340000000000011</v>
      </c>
      <c r="CO41">
        <v>178.14000000000001</v>
      </c>
      <c r="CP41">
        <v>246.92000000000007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631.36999999999989</v>
      </c>
      <c r="CX41">
        <v>631.36999999999989</v>
      </c>
      <c r="CY41">
        <v>0</v>
      </c>
      <c r="CZ41">
        <v>0</v>
      </c>
      <c r="DA41">
        <v>1.0777487413260614</v>
      </c>
      <c r="DB41">
        <v>0</v>
      </c>
      <c r="DC41">
        <v>-4.9981800760917974</v>
      </c>
      <c r="DD41">
        <v>6.0005629839394414</v>
      </c>
      <c r="DE41">
        <v>39.449622517927139</v>
      </c>
      <c r="DF41">
        <v>-20.7547619221017</v>
      </c>
      <c r="DG41">
        <v>-22.705319523229129</v>
      </c>
      <c r="DH41">
        <v>5.1605207810126483</v>
      </c>
      <c r="DI41" s="138">
        <v>1.9221942636262757E-3</v>
      </c>
    </row>
    <row r="42" spans="1:113" x14ac:dyDescent="0.25">
      <c r="A42" s="127">
        <v>44486</v>
      </c>
      <c r="B42" t="s">
        <v>237</v>
      </c>
      <c r="C42" t="s">
        <v>8</v>
      </c>
      <c r="D42" s="135">
        <v>2656603.9599999995</v>
      </c>
      <c r="E42" s="135">
        <v>105414071.36</v>
      </c>
      <c r="F42" s="135">
        <v>10541.407136</v>
      </c>
      <c r="G42" s="136">
        <v>252.01606633021706</v>
      </c>
      <c r="H42" s="136">
        <v>1296.2099999999998</v>
      </c>
      <c r="I42" s="136">
        <v>1296.2099999999998</v>
      </c>
      <c r="J42" s="136">
        <v>0</v>
      </c>
      <c r="K42" s="135">
        <v>90.44</v>
      </c>
      <c r="L42" s="137">
        <v>3.8366873065015481</v>
      </c>
      <c r="M42" s="137">
        <v>96.035831014539312</v>
      </c>
      <c r="N42" s="135">
        <v>64.59</v>
      </c>
      <c r="O42" s="135">
        <v>90.23</v>
      </c>
      <c r="P42" s="136">
        <v>18138.492598000001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s="36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1.0672305055884399</v>
      </c>
      <c r="BE42">
        <v>0</v>
      </c>
      <c r="BF42">
        <v>0</v>
      </c>
      <c r="BG42">
        <v>0</v>
      </c>
      <c r="BH42">
        <v>252.01606633021706</v>
      </c>
      <c r="BI42">
        <v>1</v>
      </c>
      <c r="BJ42">
        <v>0</v>
      </c>
      <c r="BK42">
        <v>2541</v>
      </c>
      <c r="BL42">
        <v>127.67</v>
      </c>
      <c r="BM42">
        <v>8.9899999999999984</v>
      </c>
      <c r="BN42">
        <v>2.8699999999999997</v>
      </c>
      <c r="BO42">
        <v>19.200000000000003</v>
      </c>
      <c r="BP42">
        <v>31.09</v>
      </c>
      <c r="BQ42">
        <v>1168.53</v>
      </c>
      <c r="BR42">
        <v>5.1999999999999993</v>
      </c>
      <c r="BS42">
        <v>96.600000000000009</v>
      </c>
      <c r="BT42">
        <v>0</v>
      </c>
      <c r="BU42">
        <v>0</v>
      </c>
      <c r="BV42">
        <v>127.67</v>
      </c>
      <c r="BW42">
        <v>8.9899999999999984</v>
      </c>
      <c r="BX42">
        <v>2.8699999999999997</v>
      </c>
      <c r="BY42">
        <v>19.200000000000003</v>
      </c>
      <c r="BZ42">
        <v>31.09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200.55829940291906</v>
      </c>
      <c r="CG42">
        <v>567.02999999999986</v>
      </c>
      <c r="CH42">
        <v>24.95</v>
      </c>
      <c r="CI42">
        <v>32.07</v>
      </c>
      <c r="CJ42">
        <v>122.49999999999999</v>
      </c>
      <c r="CK42">
        <v>179.50999999999996</v>
      </c>
      <c r="CL42">
        <v>567.02999999999986</v>
      </c>
      <c r="CM42">
        <v>24.95</v>
      </c>
      <c r="CN42">
        <v>32.07</v>
      </c>
      <c r="CO42">
        <v>122.49999999999999</v>
      </c>
      <c r="CP42">
        <v>179.50999999999996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567.02999999999986</v>
      </c>
      <c r="CX42">
        <v>567.02999999999986</v>
      </c>
      <c r="CY42">
        <v>0</v>
      </c>
      <c r="CZ42">
        <v>0</v>
      </c>
      <c r="DA42">
        <v>1.0672305055884399</v>
      </c>
      <c r="DB42">
        <v>0</v>
      </c>
      <c r="DC42">
        <v>-5.8965443168151408</v>
      </c>
      <c r="DD42">
        <v>5.4651870901607698</v>
      </c>
      <c r="DE42">
        <v>30.371760296085647</v>
      </c>
      <c r="DF42">
        <v>-21.277558911423849</v>
      </c>
      <c r="DG42">
        <v>-24.019851951006995</v>
      </c>
      <c r="DH42">
        <v>5.6490870236496074</v>
      </c>
      <c r="DI42" s="138">
        <v>0</v>
      </c>
    </row>
    <row r="43" spans="1:113" x14ac:dyDescent="0.25">
      <c r="A43" s="127">
        <v>44493</v>
      </c>
      <c r="B43" t="s">
        <v>237</v>
      </c>
      <c r="C43" t="s">
        <v>8</v>
      </c>
      <c r="D43" s="135">
        <v>2556778.6499999994</v>
      </c>
      <c r="E43" s="135">
        <v>100144391.42</v>
      </c>
      <c r="F43" s="135">
        <v>10014.439142000001</v>
      </c>
      <c r="G43" s="136">
        <v>255.309220391286</v>
      </c>
      <c r="H43" s="136">
        <v>1316.32</v>
      </c>
      <c r="I43" s="136">
        <v>1316.32</v>
      </c>
      <c r="J43" s="136">
        <v>0</v>
      </c>
      <c r="K43" s="135">
        <v>91.63</v>
      </c>
      <c r="L43" s="137">
        <v>3.7441885845247196</v>
      </c>
      <c r="M43" s="137">
        <v>98.449434828431961</v>
      </c>
      <c r="N43" s="135">
        <v>61.29</v>
      </c>
      <c r="O43" s="135">
        <v>91.84</v>
      </c>
      <c r="P43" s="136">
        <v>17381.049500000001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s="36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1.0163414758227525</v>
      </c>
      <c r="BE43">
        <v>0</v>
      </c>
      <c r="BF43">
        <v>0</v>
      </c>
      <c r="BG43">
        <v>0</v>
      </c>
      <c r="BH43">
        <v>255.309220391286</v>
      </c>
      <c r="BI43">
        <v>1</v>
      </c>
      <c r="BJ43">
        <v>0</v>
      </c>
      <c r="BK43">
        <v>2360</v>
      </c>
      <c r="BL43">
        <v>146.04999999999998</v>
      </c>
      <c r="BM43">
        <v>11.149999999999999</v>
      </c>
      <c r="BN43">
        <v>8.43</v>
      </c>
      <c r="BO43">
        <v>30.88</v>
      </c>
      <c r="BP43">
        <v>50.45</v>
      </c>
      <c r="BQ43">
        <v>1170.2800000000004</v>
      </c>
      <c r="BR43">
        <v>4.58</v>
      </c>
      <c r="BS43">
        <v>95.580000000000013</v>
      </c>
      <c r="BT43">
        <v>0</v>
      </c>
      <c r="BU43">
        <v>0</v>
      </c>
      <c r="BV43">
        <v>146.04999999999998</v>
      </c>
      <c r="BW43">
        <v>11.149999999999999</v>
      </c>
      <c r="BX43">
        <v>8.43</v>
      </c>
      <c r="BY43">
        <v>30.88</v>
      </c>
      <c r="BZ43">
        <v>50.45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189.68732402051731</v>
      </c>
      <c r="CG43">
        <v>452.78999999999991</v>
      </c>
      <c r="CH43">
        <v>19.190000000000005</v>
      </c>
      <c r="CI43">
        <v>20.309999999999999</v>
      </c>
      <c r="CJ43">
        <v>102.39000000000001</v>
      </c>
      <c r="CK43">
        <v>141.93999999999994</v>
      </c>
      <c r="CL43">
        <v>452.78999999999991</v>
      </c>
      <c r="CM43">
        <v>19.190000000000005</v>
      </c>
      <c r="CN43">
        <v>20.309999999999999</v>
      </c>
      <c r="CO43">
        <v>102.39000000000001</v>
      </c>
      <c r="CP43">
        <v>141.93999999999994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452.78999999999991</v>
      </c>
      <c r="CX43">
        <v>452.78999999999991</v>
      </c>
      <c r="CY43">
        <v>0</v>
      </c>
      <c r="CZ43">
        <v>0</v>
      </c>
      <c r="DA43">
        <v>1.0163414758227525</v>
      </c>
      <c r="DB43">
        <v>0</v>
      </c>
      <c r="DC43">
        <v>-0.50190598632150574</v>
      </c>
      <c r="DD43">
        <v>8.0424197013485053</v>
      </c>
      <c r="DE43">
        <v>39.134182733158255</v>
      </c>
      <c r="DF43">
        <v>-21.426399040481897</v>
      </c>
      <c r="DG43">
        <v>-30.157998952027388</v>
      </c>
      <c r="DH43">
        <v>6.2697224972506325</v>
      </c>
      <c r="DI43" s="138">
        <v>0</v>
      </c>
    </row>
    <row r="44" spans="1:113" x14ac:dyDescent="0.25">
      <c r="A44" s="127">
        <v>44500</v>
      </c>
      <c r="B44" t="s">
        <v>237</v>
      </c>
      <c r="C44" t="s">
        <v>8</v>
      </c>
      <c r="D44" s="135">
        <v>2523976.4299999997</v>
      </c>
      <c r="E44" s="135">
        <v>98085922.290000007</v>
      </c>
      <c r="F44" s="135">
        <v>9808.5922289999999</v>
      </c>
      <c r="G44" s="136">
        <v>257.32300528689865</v>
      </c>
      <c r="H44" s="136">
        <v>1302.6299999999997</v>
      </c>
      <c r="I44" s="136">
        <v>1302.6299999999997</v>
      </c>
      <c r="J44" s="136">
        <v>0</v>
      </c>
      <c r="K44" s="135">
        <v>92</v>
      </c>
      <c r="L44" s="137">
        <v>3.7721739130434777</v>
      </c>
      <c r="M44" s="137">
        <v>101.08273589598734</v>
      </c>
      <c r="N44" s="135">
        <v>67.209999999999994</v>
      </c>
      <c r="O44" s="135">
        <v>96.65</v>
      </c>
      <c r="P44" s="136">
        <v>16945.691713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376.85714285714283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s="36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2866.6666666666665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0.98832484138067966</v>
      </c>
      <c r="BE44">
        <v>0</v>
      </c>
      <c r="BF44">
        <v>0</v>
      </c>
      <c r="BG44">
        <v>0</v>
      </c>
      <c r="BH44">
        <v>257.32300528689865</v>
      </c>
      <c r="BI44">
        <v>1</v>
      </c>
      <c r="BJ44">
        <v>0</v>
      </c>
      <c r="BK44">
        <v>1997</v>
      </c>
      <c r="BL44">
        <v>152.03</v>
      </c>
      <c r="BM44">
        <v>8.75</v>
      </c>
      <c r="BN44">
        <v>4.88</v>
      </c>
      <c r="BO44">
        <v>36.950000000000003</v>
      </c>
      <c r="BP44">
        <v>50.540000000000006</v>
      </c>
      <c r="BQ44">
        <v>1150.5900000000001</v>
      </c>
      <c r="BR44">
        <v>3.2200000000000006</v>
      </c>
      <c r="BS44">
        <v>101.50999999999999</v>
      </c>
      <c r="BT44">
        <v>0</v>
      </c>
      <c r="BU44">
        <v>0</v>
      </c>
      <c r="BV44">
        <v>152.03</v>
      </c>
      <c r="BW44">
        <v>8.75</v>
      </c>
      <c r="BX44">
        <v>4.88</v>
      </c>
      <c r="BY44">
        <v>36.950000000000003</v>
      </c>
      <c r="BZ44">
        <v>50.540000000000006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184.19230122826087</v>
      </c>
      <c r="CG44">
        <v>344.02</v>
      </c>
      <c r="CH44">
        <v>18.850000000000001</v>
      </c>
      <c r="CI44">
        <v>14.530000000000001</v>
      </c>
      <c r="CJ44">
        <v>92.86999999999999</v>
      </c>
      <c r="CK44">
        <v>126.26999999999998</v>
      </c>
      <c r="CL44">
        <v>344.02</v>
      </c>
      <c r="CM44">
        <v>18.850000000000001</v>
      </c>
      <c r="CN44">
        <v>14.530000000000001</v>
      </c>
      <c r="CO44">
        <v>92.86999999999999</v>
      </c>
      <c r="CP44">
        <v>126.26999999999998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344.02</v>
      </c>
      <c r="CX44">
        <v>0</v>
      </c>
      <c r="CY44">
        <v>344.02</v>
      </c>
      <c r="CZ44">
        <v>0</v>
      </c>
      <c r="DA44">
        <v>0.98832484138067966</v>
      </c>
      <c r="DB44">
        <v>0</v>
      </c>
      <c r="DC44">
        <v>-5.3102990698947155</v>
      </c>
      <c r="DD44">
        <v>7.1487283484046369</v>
      </c>
      <c r="DE44">
        <v>25.112987249651074</v>
      </c>
      <c r="DF44">
        <v>-21.684129912446377</v>
      </c>
      <c r="DG44">
        <v>-22.06928156040599</v>
      </c>
      <c r="DH44">
        <v>5.643590188427587</v>
      </c>
      <c r="DI44" s="138">
        <v>0</v>
      </c>
    </row>
    <row r="45" spans="1:113" x14ac:dyDescent="0.25">
      <c r="A45" s="127">
        <v>44507</v>
      </c>
      <c r="B45" t="s">
        <v>237</v>
      </c>
      <c r="C45" t="s">
        <v>8</v>
      </c>
      <c r="D45" s="135">
        <v>2583616.21</v>
      </c>
      <c r="E45" s="135">
        <v>99155088.829999998</v>
      </c>
      <c r="F45" s="135">
        <v>9915.5088830000004</v>
      </c>
      <c r="G45" s="136">
        <v>260.56314814356864</v>
      </c>
      <c r="H45" s="136">
        <v>1300.2899999999995</v>
      </c>
      <c r="I45" s="136">
        <v>1300.2899999999995</v>
      </c>
      <c r="J45" s="136">
        <v>0</v>
      </c>
      <c r="K45" s="135">
        <v>92.2</v>
      </c>
      <c r="L45" s="137">
        <v>3.8293926247288503</v>
      </c>
      <c r="M45" s="137">
        <v>100.48604198874597</v>
      </c>
      <c r="N45" s="135">
        <v>64.52</v>
      </c>
      <c r="O45" s="135">
        <v>85.56</v>
      </c>
      <c r="P45" s="136">
        <v>17736.995156000001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659.5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s="36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5016.666666666667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1.0036550602673058</v>
      </c>
      <c r="BE45">
        <v>0</v>
      </c>
      <c r="BF45">
        <v>0</v>
      </c>
      <c r="BG45">
        <v>0</v>
      </c>
      <c r="BH45">
        <v>260.56314814356864</v>
      </c>
      <c r="BI45">
        <v>1</v>
      </c>
      <c r="BJ45">
        <v>0</v>
      </c>
      <c r="BK45">
        <v>1977</v>
      </c>
      <c r="BL45">
        <v>196.79000000000002</v>
      </c>
      <c r="BM45">
        <v>13.55</v>
      </c>
      <c r="BN45">
        <v>6.2099999999999991</v>
      </c>
      <c r="BO45">
        <v>51.860000000000007</v>
      </c>
      <c r="BP45">
        <v>71.609999999999985</v>
      </c>
      <c r="BQ45">
        <v>1103.51</v>
      </c>
      <c r="BR45">
        <v>6.52</v>
      </c>
      <c r="BS45">
        <v>125.17000000000002</v>
      </c>
      <c r="BT45">
        <v>0</v>
      </c>
      <c r="BU45">
        <v>0</v>
      </c>
      <c r="BV45">
        <v>196.79000000000002</v>
      </c>
      <c r="BW45">
        <v>13.55</v>
      </c>
      <c r="BX45">
        <v>6.2099999999999991</v>
      </c>
      <c r="BY45">
        <v>51.860000000000007</v>
      </c>
      <c r="BZ45">
        <v>71.609999999999985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192.37521861171368</v>
      </c>
      <c r="CG45">
        <v>348.77</v>
      </c>
      <c r="CH45">
        <v>24.330000000000002</v>
      </c>
      <c r="CI45">
        <v>18.069999999999997</v>
      </c>
      <c r="CJ45">
        <v>97.77</v>
      </c>
      <c r="CK45">
        <v>140.15</v>
      </c>
      <c r="CL45">
        <v>348.77</v>
      </c>
      <c r="CM45">
        <v>24.330000000000002</v>
      </c>
      <c r="CN45">
        <v>18.069999999999997</v>
      </c>
      <c r="CO45">
        <v>97.77</v>
      </c>
      <c r="CP45">
        <v>140.15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348.77</v>
      </c>
      <c r="CX45">
        <v>0</v>
      </c>
      <c r="CY45">
        <v>348.77</v>
      </c>
      <c r="CZ45">
        <v>0</v>
      </c>
      <c r="DA45">
        <v>1.0036550602673058</v>
      </c>
      <c r="DB45">
        <v>0</v>
      </c>
      <c r="DC45">
        <v>-5.4382787846924225</v>
      </c>
      <c r="DD45">
        <v>6.9917158859785067</v>
      </c>
      <c r="DE45">
        <v>20.895719897279374</v>
      </c>
      <c r="DF45">
        <v>-21.191519879991485</v>
      </c>
      <c r="DG45">
        <v>-21.404915423213669</v>
      </c>
      <c r="DH45">
        <v>5.6257242446589952</v>
      </c>
      <c r="DI45" s="138">
        <v>0</v>
      </c>
    </row>
    <row r="46" spans="1:113" x14ac:dyDescent="0.25">
      <c r="A46" s="127">
        <v>44514</v>
      </c>
      <c r="B46" t="s">
        <v>237</v>
      </c>
      <c r="C46" t="s">
        <v>8</v>
      </c>
      <c r="D46" s="135">
        <v>2492085.5699999998</v>
      </c>
      <c r="E46" s="135">
        <v>96724104.709999993</v>
      </c>
      <c r="F46" s="135">
        <v>9672.4104709999992</v>
      </c>
      <c r="G46" s="136">
        <v>257.64886400053194</v>
      </c>
      <c r="H46" s="136">
        <v>1281.1699999999996</v>
      </c>
      <c r="I46" s="136">
        <v>1281.1699999999996</v>
      </c>
      <c r="J46" s="136">
        <v>0</v>
      </c>
      <c r="K46" s="135">
        <v>92.16</v>
      </c>
      <c r="L46" s="137">
        <v>3.7807074652777781</v>
      </c>
      <c r="M46" s="137">
        <v>100.4115563874317</v>
      </c>
      <c r="N46" s="135">
        <v>68.47</v>
      </c>
      <c r="O46" s="135">
        <v>95.14</v>
      </c>
      <c r="P46" s="136">
        <v>17346.582431999999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659.5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s="3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5016.666666666667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0.98554189898790834</v>
      </c>
      <c r="BE46">
        <v>0</v>
      </c>
      <c r="BF46">
        <v>0</v>
      </c>
      <c r="BG46">
        <v>0</v>
      </c>
      <c r="BH46">
        <v>260.56314814356864</v>
      </c>
      <c r="BI46">
        <v>0.9888154400812238</v>
      </c>
      <c r="BJ46">
        <v>0</v>
      </c>
      <c r="BK46">
        <v>1904</v>
      </c>
      <c r="BL46">
        <v>167.01</v>
      </c>
      <c r="BM46">
        <v>7.9599999999999991</v>
      </c>
      <c r="BN46">
        <v>4.34</v>
      </c>
      <c r="BO46">
        <v>44.79</v>
      </c>
      <c r="BP46">
        <v>57.09</v>
      </c>
      <c r="BQ46">
        <v>1114.1599999999999</v>
      </c>
      <c r="BR46">
        <v>6.120000000000001</v>
      </c>
      <c r="BS46">
        <v>109.94999999999999</v>
      </c>
      <c r="BT46">
        <v>0</v>
      </c>
      <c r="BU46">
        <v>0</v>
      </c>
      <c r="BV46">
        <v>167.01</v>
      </c>
      <c r="BW46">
        <v>7.9599999999999991</v>
      </c>
      <c r="BX46">
        <v>4.34</v>
      </c>
      <c r="BY46">
        <v>44.79</v>
      </c>
      <c r="BZ46">
        <v>57.09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188.22246562500001</v>
      </c>
      <c r="CG46">
        <v>322.6400000000001</v>
      </c>
      <c r="CH46">
        <v>23.019999999999996</v>
      </c>
      <c r="CI46">
        <v>21.900000000000006</v>
      </c>
      <c r="CJ46">
        <v>100.09</v>
      </c>
      <c r="CK46">
        <v>144.98999999999998</v>
      </c>
      <c r="CL46">
        <v>322.6400000000001</v>
      </c>
      <c r="CM46">
        <v>23.019999999999996</v>
      </c>
      <c r="CN46">
        <v>21.900000000000006</v>
      </c>
      <c r="CO46">
        <v>100.09</v>
      </c>
      <c r="CP46">
        <v>144.98999999999998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322.6400000000001</v>
      </c>
      <c r="CX46">
        <v>0</v>
      </c>
      <c r="CY46">
        <v>322.6400000000001</v>
      </c>
      <c r="CZ46">
        <v>0</v>
      </c>
      <c r="DA46">
        <v>0.98554189898790834</v>
      </c>
      <c r="DB46">
        <v>0</v>
      </c>
      <c r="DC46">
        <v>-4.6845167170480275</v>
      </c>
      <c r="DD46">
        <v>7.0449645621345933</v>
      </c>
      <c r="DE46">
        <v>20.115366860230033</v>
      </c>
      <c r="DF46">
        <v>-21.018378450456169</v>
      </c>
      <c r="DG46">
        <v>-21.442663464498445</v>
      </c>
      <c r="DH46">
        <v>5.5575389893990605</v>
      </c>
      <c r="DI46" s="138">
        <v>1.1311069250554473E-2</v>
      </c>
    </row>
    <row r="47" spans="1:113" x14ac:dyDescent="0.25">
      <c r="A47" s="127">
        <v>44521</v>
      </c>
      <c r="B47" t="s">
        <v>237</v>
      </c>
      <c r="C47" t="s">
        <v>8</v>
      </c>
      <c r="D47" s="135">
        <v>2389515.41</v>
      </c>
      <c r="E47" s="135">
        <v>91863717.099999994</v>
      </c>
      <c r="F47" s="135">
        <v>9186.3717099999994</v>
      </c>
      <c r="G47" s="136">
        <v>260.11525392542603</v>
      </c>
      <c r="H47" s="136">
        <v>1234.52</v>
      </c>
      <c r="I47" s="136">
        <v>1234.52</v>
      </c>
      <c r="J47" s="136">
        <v>0</v>
      </c>
      <c r="K47" s="135">
        <v>91.97</v>
      </c>
      <c r="L47" s="137">
        <v>3.6753289116016097</v>
      </c>
      <c r="M47" s="137">
        <v>101.96229919847789</v>
      </c>
      <c r="N47" s="135">
        <v>69.52</v>
      </c>
      <c r="O47" s="135">
        <v>93.6</v>
      </c>
      <c r="P47" s="136">
        <v>17630.642935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939.86363636363637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 s="36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9962.121212121212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0.96470496141527695</v>
      </c>
      <c r="BE47">
        <v>0</v>
      </c>
      <c r="BF47">
        <v>0</v>
      </c>
      <c r="BG47">
        <v>0</v>
      </c>
      <c r="BH47">
        <v>260.56314814356864</v>
      </c>
      <c r="BI47">
        <v>0.99828105309083914</v>
      </c>
      <c r="BJ47">
        <v>0</v>
      </c>
      <c r="BK47">
        <v>1555</v>
      </c>
      <c r="BL47">
        <v>161.26</v>
      </c>
      <c r="BM47">
        <v>5.65</v>
      </c>
      <c r="BN47">
        <v>5.35</v>
      </c>
      <c r="BO47">
        <v>38.67</v>
      </c>
      <c r="BP47">
        <v>49.679999999999993</v>
      </c>
      <c r="BQ47">
        <v>1073.2599999999998</v>
      </c>
      <c r="BR47">
        <v>10.7</v>
      </c>
      <c r="BS47">
        <v>111.58000000000001</v>
      </c>
      <c r="BT47">
        <v>0</v>
      </c>
      <c r="BU47">
        <v>0</v>
      </c>
      <c r="BV47">
        <v>161.26</v>
      </c>
      <c r="BW47">
        <v>5.65</v>
      </c>
      <c r="BX47">
        <v>5.35</v>
      </c>
      <c r="BY47">
        <v>38.67</v>
      </c>
      <c r="BZ47">
        <v>49.679999999999993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191.69993405458303</v>
      </c>
      <c r="CG47">
        <v>319.24999999999989</v>
      </c>
      <c r="CH47">
        <v>20.59</v>
      </c>
      <c r="CI47">
        <v>15.069999999999999</v>
      </c>
      <c r="CJ47">
        <v>95.639999999999986</v>
      </c>
      <c r="CK47">
        <v>131.31</v>
      </c>
      <c r="CL47">
        <v>319.24999999999989</v>
      </c>
      <c r="CM47">
        <v>20.59</v>
      </c>
      <c r="CN47">
        <v>15.069999999999999</v>
      </c>
      <c r="CO47">
        <v>95.639999999999986</v>
      </c>
      <c r="CP47">
        <v>131.31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319.24999999999989</v>
      </c>
      <c r="CX47">
        <v>0</v>
      </c>
      <c r="CY47">
        <v>319.24999999999989</v>
      </c>
      <c r="CZ47">
        <v>0</v>
      </c>
      <c r="DA47">
        <v>0.96470496141527695</v>
      </c>
      <c r="DB47">
        <v>0</v>
      </c>
      <c r="DC47">
        <v>-5.2799106248921968</v>
      </c>
      <c r="DD47">
        <v>6.7921561415590617</v>
      </c>
      <c r="DE47">
        <v>8.0749049136576101</v>
      </c>
      <c r="DF47">
        <v>-23.168762983851813</v>
      </c>
      <c r="DG47">
        <v>-22.073909447396066</v>
      </c>
      <c r="DH47">
        <v>6.0302982103276159</v>
      </c>
      <c r="DI47" s="138">
        <v>1.7219067754903339E-3</v>
      </c>
    </row>
    <row r="48" spans="1:113" x14ac:dyDescent="0.25">
      <c r="A48" s="127">
        <v>44528</v>
      </c>
      <c r="B48" t="s">
        <v>237</v>
      </c>
      <c r="C48" t="s">
        <v>8</v>
      </c>
      <c r="D48" s="135">
        <v>2503927.21</v>
      </c>
      <c r="E48" s="135">
        <v>93145364.069999993</v>
      </c>
      <c r="F48" s="135">
        <v>9314.5364069999996</v>
      </c>
      <c r="G48" s="136">
        <v>268.81930571641385</v>
      </c>
      <c r="H48" s="136">
        <v>1179.97</v>
      </c>
      <c r="I48" s="136">
        <v>1179.97</v>
      </c>
      <c r="J48" s="136">
        <v>0</v>
      </c>
      <c r="K48" s="135">
        <v>89.44</v>
      </c>
      <c r="L48" s="137">
        <v>3.6397584973166364</v>
      </c>
      <c r="M48" s="137">
        <v>103.93436711818642</v>
      </c>
      <c r="N48" s="135">
        <v>68.41</v>
      </c>
      <c r="O48" s="135">
        <v>84.43</v>
      </c>
      <c r="P48" s="136">
        <v>18293.325034999998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1150.1363636363637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 s="36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13671.21212121212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1.0173601964855488</v>
      </c>
      <c r="BE48">
        <v>0</v>
      </c>
      <c r="BF48">
        <v>0</v>
      </c>
      <c r="BG48">
        <v>0</v>
      </c>
      <c r="BH48">
        <v>268.81930571641385</v>
      </c>
      <c r="BI48">
        <v>1</v>
      </c>
      <c r="BJ48">
        <v>0</v>
      </c>
      <c r="BK48">
        <v>1472</v>
      </c>
      <c r="BL48">
        <v>148.22</v>
      </c>
      <c r="BM48">
        <v>5.13</v>
      </c>
      <c r="BN48">
        <v>1.9100000000000001</v>
      </c>
      <c r="BO48">
        <v>21.22</v>
      </c>
      <c r="BP48">
        <v>28.259999999999998</v>
      </c>
      <c r="BQ48">
        <v>1031.7599999999998</v>
      </c>
      <c r="BR48">
        <v>5.83</v>
      </c>
      <c r="BS48">
        <v>119.94</v>
      </c>
      <c r="BT48">
        <v>0</v>
      </c>
      <c r="BU48">
        <v>0</v>
      </c>
      <c r="BV48">
        <v>148.22</v>
      </c>
      <c r="BW48">
        <v>5.13</v>
      </c>
      <c r="BX48">
        <v>1.9100000000000001</v>
      </c>
      <c r="BY48">
        <v>21.22</v>
      </c>
      <c r="BZ48">
        <v>28.259999999999998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204.53180942531304</v>
      </c>
      <c r="CG48">
        <v>313.2999999999999</v>
      </c>
      <c r="CH48">
        <v>16.889999999999997</v>
      </c>
      <c r="CI48">
        <v>11.81</v>
      </c>
      <c r="CJ48">
        <v>94.77</v>
      </c>
      <c r="CK48">
        <v>123.48</v>
      </c>
      <c r="CL48">
        <v>313.2999999999999</v>
      </c>
      <c r="CM48">
        <v>16.889999999999997</v>
      </c>
      <c r="CN48">
        <v>11.81</v>
      </c>
      <c r="CO48">
        <v>94.77</v>
      </c>
      <c r="CP48">
        <v>123.48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313.2999999999999</v>
      </c>
      <c r="CX48">
        <v>0</v>
      </c>
      <c r="CY48">
        <v>313.2999999999999</v>
      </c>
      <c r="CZ48">
        <v>0</v>
      </c>
      <c r="DA48">
        <v>1.0173601964855488</v>
      </c>
      <c r="DB48">
        <v>0</v>
      </c>
      <c r="DC48">
        <v>-3.777069672577698</v>
      </c>
      <c r="DD48">
        <v>7.9261081709907533</v>
      </c>
      <c r="DE48">
        <v>4.2390642678698214</v>
      </c>
      <c r="DF48">
        <v>-22.880640379852128</v>
      </c>
      <c r="DG48">
        <v>-21.725689877181768</v>
      </c>
      <c r="DH48">
        <v>6.0305361724864834</v>
      </c>
      <c r="DI48" s="138">
        <v>0</v>
      </c>
    </row>
    <row r="49" spans="1:113" x14ac:dyDescent="0.25">
      <c r="A49" s="127">
        <v>44535</v>
      </c>
      <c r="B49" t="s">
        <v>237</v>
      </c>
      <c r="C49" t="s">
        <v>8</v>
      </c>
      <c r="D49" s="135">
        <v>2570751.91</v>
      </c>
      <c r="E49" s="135">
        <v>95624595.569999993</v>
      </c>
      <c r="F49" s="135">
        <v>9562.4595570000001</v>
      </c>
      <c r="G49" s="136">
        <v>268.8379380510043</v>
      </c>
      <c r="H49" s="136">
        <v>1118.6900000000003</v>
      </c>
      <c r="I49" s="136">
        <v>1118.6900000000003</v>
      </c>
      <c r="J49" s="136">
        <v>0</v>
      </c>
      <c r="K49" s="135">
        <v>90.03</v>
      </c>
      <c r="L49" s="137">
        <v>3.4753970898589359</v>
      </c>
      <c r="M49" s="137">
        <v>109.10826140973202</v>
      </c>
      <c r="N49" s="135">
        <v>62.17</v>
      </c>
      <c r="O49" s="135">
        <v>68.5</v>
      </c>
      <c r="P49" s="136">
        <v>18546.283149000003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659.5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 s="36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5016.666666666667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1.0517588399727327</v>
      </c>
      <c r="BE49">
        <v>0</v>
      </c>
      <c r="BF49">
        <v>0</v>
      </c>
      <c r="BG49">
        <v>0</v>
      </c>
      <c r="BH49">
        <v>268.8379380510043</v>
      </c>
      <c r="BI49">
        <v>1</v>
      </c>
      <c r="BJ49">
        <v>0</v>
      </c>
      <c r="BK49">
        <v>1211</v>
      </c>
      <c r="BL49">
        <v>95.129999999999967</v>
      </c>
      <c r="BM49">
        <v>3.49</v>
      </c>
      <c r="BN49">
        <v>2.39</v>
      </c>
      <c r="BO49">
        <v>20.83</v>
      </c>
      <c r="BP49">
        <v>26.72</v>
      </c>
      <c r="BQ49">
        <v>1023.5799999999998</v>
      </c>
      <c r="BR49">
        <v>4.870000000000001</v>
      </c>
      <c r="BS49">
        <v>68.41</v>
      </c>
      <c r="BT49">
        <v>0</v>
      </c>
      <c r="BU49">
        <v>0</v>
      </c>
      <c r="BV49">
        <v>95.129999999999967</v>
      </c>
      <c r="BW49">
        <v>3.49</v>
      </c>
      <c r="BX49">
        <v>2.39</v>
      </c>
      <c r="BY49">
        <v>20.83</v>
      </c>
      <c r="BZ49">
        <v>26.72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206.00114571809399</v>
      </c>
      <c r="CG49">
        <v>281.83</v>
      </c>
      <c r="CH49">
        <v>10.67</v>
      </c>
      <c r="CI49">
        <v>9.76</v>
      </c>
      <c r="CJ49">
        <v>80.649999999999991</v>
      </c>
      <c r="CK49">
        <v>101.09</v>
      </c>
      <c r="CL49">
        <v>281.83</v>
      </c>
      <c r="CM49">
        <v>10.67</v>
      </c>
      <c r="CN49">
        <v>9.76</v>
      </c>
      <c r="CO49">
        <v>80.649999999999991</v>
      </c>
      <c r="CP49">
        <v>101.09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281.83</v>
      </c>
      <c r="CX49">
        <v>0</v>
      </c>
      <c r="CY49">
        <v>281.83</v>
      </c>
      <c r="CZ49">
        <v>0</v>
      </c>
      <c r="DA49">
        <v>1.0517588399727327</v>
      </c>
      <c r="DB49">
        <v>0</v>
      </c>
      <c r="DC49">
        <v>-4.912306724387248</v>
      </c>
      <c r="DD49">
        <v>7.3353990224793355</v>
      </c>
      <c r="DE49">
        <v>0.71336613872538379</v>
      </c>
      <c r="DF49">
        <v>-24.004138019404429</v>
      </c>
      <c r="DG49">
        <v>-20.189398055761831</v>
      </c>
      <c r="DH49">
        <v>6.158304651444543</v>
      </c>
      <c r="DI49" s="138">
        <v>0</v>
      </c>
    </row>
    <row r="50" spans="1:113" x14ac:dyDescent="0.25">
      <c r="A50" s="127">
        <v>44542</v>
      </c>
      <c r="B50" t="s">
        <v>237</v>
      </c>
      <c r="C50" t="s">
        <v>8</v>
      </c>
      <c r="D50" s="135">
        <v>2208960.6799999997</v>
      </c>
      <c r="E50" s="135">
        <v>82239388.699999988</v>
      </c>
      <c r="F50" s="135">
        <v>8223.9388699999981</v>
      </c>
      <c r="G50" s="136">
        <v>268.60130102110065</v>
      </c>
      <c r="H50" s="136">
        <v>1006.25</v>
      </c>
      <c r="I50" s="136">
        <v>1006.25</v>
      </c>
      <c r="J50" s="136">
        <v>0</v>
      </c>
      <c r="K50" s="135">
        <v>88.34</v>
      </c>
      <c r="L50" s="137">
        <v>3.2274167987321714</v>
      </c>
      <c r="M50" s="137">
        <v>106.3073965338949</v>
      </c>
      <c r="N50" s="135">
        <v>63.32</v>
      </c>
      <c r="O50" s="135">
        <v>69.8</v>
      </c>
      <c r="P50" s="136">
        <v>19558.111550000001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282.64285714285717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 s="36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2150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1.0340294075411731</v>
      </c>
      <c r="BE50">
        <v>0</v>
      </c>
      <c r="BF50">
        <v>0</v>
      </c>
      <c r="BG50">
        <v>0</v>
      </c>
      <c r="BH50">
        <v>268.60130102110065</v>
      </c>
      <c r="BI50">
        <v>1</v>
      </c>
      <c r="BJ50">
        <v>0</v>
      </c>
      <c r="BK50">
        <v>1146</v>
      </c>
      <c r="BL50">
        <v>90.3</v>
      </c>
      <c r="BM50">
        <v>2.56</v>
      </c>
      <c r="BN50">
        <v>2.56</v>
      </c>
      <c r="BO50">
        <v>21.849999999999998</v>
      </c>
      <c r="BP50">
        <v>26.970000000000002</v>
      </c>
      <c r="BQ50">
        <v>915.9</v>
      </c>
      <c r="BR50">
        <v>4.95</v>
      </c>
      <c r="BS50">
        <v>63.340000000000018</v>
      </c>
      <c r="BT50">
        <v>0</v>
      </c>
      <c r="BU50">
        <v>0</v>
      </c>
      <c r="BV50">
        <v>90.3</v>
      </c>
      <c r="BW50">
        <v>2.56</v>
      </c>
      <c r="BX50">
        <v>2.56</v>
      </c>
      <c r="BY50">
        <v>21.849999999999998</v>
      </c>
      <c r="BZ50">
        <v>26.970000000000002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221.39587446230473</v>
      </c>
      <c r="CG50">
        <v>258.10999999999996</v>
      </c>
      <c r="CH50">
        <v>8.2200000000000006</v>
      </c>
      <c r="CI50">
        <v>9.7299999999999986</v>
      </c>
      <c r="CJ50">
        <v>68.17</v>
      </c>
      <c r="CK50">
        <v>86.09999999999998</v>
      </c>
      <c r="CL50">
        <v>258.10999999999996</v>
      </c>
      <c r="CM50">
        <v>8.2200000000000006</v>
      </c>
      <c r="CN50">
        <v>9.7299999999999986</v>
      </c>
      <c r="CO50">
        <v>68.17</v>
      </c>
      <c r="CP50">
        <v>86.09999999999998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258.10999999999996</v>
      </c>
      <c r="CX50">
        <v>0</v>
      </c>
      <c r="CY50">
        <v>258.10999999999996</v>
      </c>
      <c r="CZ50">
        <v>0</v>
      </c>
      <c r="DA50">
        <v>1.0340294075411731</v>
      </c>
      <c r="DB50">
        <v>0</v>
      </c>
      <c r="DC50">
        <v>-0.86077369965534112</v>
      </c>
      <c r="DD50">
        <v>13.338114099784235</v>
      </c>
      <c r="DE50">
        <v>8.4921357572303773</v>
      </c>
      <c r="DF50">
        <v>-25.562505545996839</v>
      </c>
      <c r="DG50">
        <v>-21.525960142081022</v>
      </c>
      <c r="DH50">
        <v>6.7495592537693758</v>
      </c>
      <c r="DI50" s="138">
        <v>0</v>
      </c>
    </row>
    <row r="51" spans="1:113" x14ac:dyDescent="0.25">
      <c r="A51" s="127">
        <v>44549</v>
      </c>
      <c r="B51" t="s">
        <v>237</v>
      </c>
      <c r="C51" t="s">
        <v>8</v>
      </c>
      <c r="D51" s="135">
        <v>2262975.0499999998</v>
      </c>
      <c r="E51" s="135">
        <v>85692153.870000005</v>
      </c>
      <c r="F51" s="135">
        <v>8569.2153870000002</v>
      </c>
      <c r="G51" s="136">
        <v>264.08194307183186</v>
      </c>
      <c r="H51" s="136">
        <v>1067.8200000000002</v>
      </c>
      <c r="I51" s="136">
        <v>1067.8200000000002</v>
      </c>
      <c r="J51" s="136">
        <v>0</v>
      </c>
      <c r="K51" s="135">
        <v>83.53</v>
      </c>
      <c r="L51" s="137">
        <v>3.5560876331856814</v>
      </c>
      <c r="M51" s="137">
        <v>99.986576786231154</v>
      </c>
      <c r="N51" s="135">
        <v>59.73</v>
      </c>
      <c r="O51" s="135">
        <v>64.959999999999994</v>
      </c>
      <c r="P51" s="136">
        <v>21869.703117000001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 s="36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1.1401904019432398</v>
      </c>
      <c r="BE51">
        <v>0</v>
      </c>
      <c r="BF51">
        <v>0</v>
      </c>
      <c r="BG51">
        <v>0</v>
      </c>
      <c r="BH51">
        <v>268.03141848508858</v>
      </c>
      <c r="BI51">
        <v>0.98526487888778436</v>
      </c>
      <c r="BJ51">
        <v>0</v>
      </c>
      <c r="BK51">
        <v>876</v>
      </c>
      <c r="BL51">
        <v>116.60000000000002</v>
      </c>
      <c r="BM51">
        <v>2.2400000000000002</v>
      </c>
      <c r="BN51">
        <v>3.22</v>
      </c>
      <c r="BO51">
        <v>20.409999999999997</v>
      </c>
      <c r="BP51">
        <v>25.850000000000005</v>
      </c>
      <c r="BQ51">
        <v>951.17000000000007</v>
      </c>
      <c r="BR51">
        <v>4.6499999999999995</v>
      </c>
      <c r="BS51">
        <v>90.769999999999982</v>
      </c>
      <c r="BT51">
        <v>0</v>
      </c>
      <c r="BU51">
        <v>0</v>
      </c>
      <c r="BV51">
        <v>116.60000000000002</v>
      </c>
      <c r="BW51">
        <v>2.2400000000000002</v>
      </c>
      <c r="BX51">
        <v>3.22</v>
      </c>
      <c r="BY51">
        <v>20.409999999999997</v>
      </c>
      <c r="BZ51">
        <v>25.850000000000005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261.81854563629832</v>
      </c>
      <c r="CG51">
        <v>232.74999999999997</v>
      </c>
      <c r="CH51">
        <v>7.48</v>
      </c>
      <c r="CI51">
        <v>7.8500000000000005</v>
      </c>
      <c r="CJ51">
        <v>49.669999999999987</v>
      </c>
      <c r="CK51">
        <v>64.989999999999995</v>
      </c>
      <c r="CL51">
        <v>232.74999999999997</v>
      </c>
      <c r="CM51">
        <v>7.48</v>
      </c>
      <c r="CN51">
        <v>7.8500000000000005</v>
      </c>
      <c r="CO51">
        <v>49.669999999999987</v>
      </c>
      <c r="CP51">
        <v>64.989999999999995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232.74999999999997</v>
      </c>
      <c r="CX51">
        <v>0</v>
      </c>
      <c r="CY51">
        <v>232.74999999999997</v>
      </c>
      <c r="CZ51">
        <v>0</v>
      </c>
      <c r="DA51">
        <v>1.1401904019432398</v>
      </c>
      <c r="DB51">
        <v>0</v>
      </c>
      <c r="DC51">
        <v>-13.180455254630587</v>
      </c>
      <c r="DD51">
        <v>3.890587031753133</v>
      </c>
      <c r="DE51">
        <v>0.33205049765457212</v>
      </c>
      <c r="DF51">
        <v>-43.02023248058515</v>
      </c>
      <c r="DG51">
        <v>-47.985453050748262</v>
      </c>
      <c r="DH51">
        <v>10.607515990732457</v>
      </c>
      <c r="DI51" s="138">
        <v>1.4955492099596013E-2</v>
      </c>
    </row>
    <row r="52" spans="1:113" x14ac:dyDescent="0.25">
      <c r="A52" s="127">
        <v>44556</v>
      </c>
      <c r="B52" t="s">
        <v>237</v>
      </c>
      <c r="C52" t="s">
        <v>8</v>
      </c>
      <c r="D52" s="135">
        <v>2282435.65</v>
      </c>
      <c r="E52" s="135">
        <v>86487551.980000004</v>
      </c>
      <c r="F52" s="135">
        <v>8648.7551980000007</v>
      </c>
      <c r="G52" s="136">
        <v>263.90337080274935</v>
      </c>
      <c r="H52" s="136">
        <v>1040.0299999999997</v>
      </c>
      <c r="I52" s="136">
        <v>1040.0299999999997</v>
      </c>
      <c r="J52" s="136">
        <v>0</v>
      </c>
      <c r="K52" s="135">
        <v>83.11</v>
      </c>
      <c r="L52" s="137">
        <v>3.4218505594994584</v>
      </c>
      <c r="M52" s="137">
        <v>95.936822171599303</v>
      </c>
      <c r="N52" s="135">
        <v>57.88</v>
      </c>
      <c r="O52" s="135">
        <v>61.69</v>
      </c>
      <c r="P52" s="136">
        <v>20398.840046000001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 s="36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1.1987937055053079</v>
      </c>
      <c r="BE52">
        <v>0</v>
      </c>
      <c r="BF52">
        <v>0</v>
      </c>
      <c r="BG52">
        <v>0</v>
      </c>
      <c r="BH52">
        <v>268.03141848508858</v>
      </c>
      <c r="BI52">
        <v>0.98459864255589546</v>
      </c>
      <c r="BJ52">
        <v>0</v>
      </c>
      <c r="BK52">
        <v>1362</v>
      </c>
      <c r="BL52">
        <v>89.70999999999998</v>
      </c>
      <c r="BM52">
        <v>3.04</v>
      </c>
      <c r="BN52">
        <v>2.9</v>
      </c>
      <c r="BO52">
        <v>26.47</v>
      </c>
      <c r="BP52">
        <v>32.409999999999997</v>
      </c>
      <c r="BQ52">
        <v>950.33999999999969</v>
      </c>
      <c r="BR52">
        <v>4.5299999999999994</v>
      </c>
      <c r="BS52">
        <v>57.289999999999992</v>
      </c>
      <c r="BT52">
        <v>0</v>
      </c>
      <c r="BU52">
        <v>0</v>
      </c>
      <c r="BV52">
        <v>89.70999999999998</v>
      </c>
      <c r="BW52">
        <v>3.04</v>
      </c>
      <c r="BX52">
        <v>2.9</v>
      </c>
      <c r="BY52">
        <v>26.47</v>
      </c>
      <c r="BZ52">
        <v>32.409999999999997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245.44387012393216</v>
      </c>
      <c r="CG52">
        <v>216.35000000000002</v>
      </c>
      <c r="CH52">
        <v>8.07</v>
      </c>
      <c r="CI52">
        <v>8.9699999999999989</v>
      </c>
      <c r="CJ52">
        <v>60.2</v>
      </c>
      <c r="CK52">
        <v>77.25</v>
      </c>
      <c r="CL52">
        <v>216.35000000000002</v>
      </c>
      <c r="CM52">
        <v>8.07</v>
      </c>
      <c r="CN52">
        <v>8.9699999999999989</v>
      </c>
      <c r="CO52">
        <v>60.2</v>
      </c>
      <c r="CP52">
        <v>77.25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216.35000000000002</v>
      </c>
      <c r="CX52">
        <v>0</v>
      </c>
      <c r="CY52">
        <v>216.35000000000002</v>
      </c>
      <c r="CZ52">
        <v>0</v>
      </c>
      <c r="DA52">
        <v>1.1987937055053079</v>
      </c>
      <c r="DB52">
        <v>0</v>
      </c>
      <c r="DC52">
        <v>-18.157235330353192</v>
      </c>
      <c r="DD52">
        <v>-8.0037696458541721</v>
      </c>
      <c r="DE52">
        <v>14.251055939187422</v>
      </c>
      <c r="DF52">
        <v>-46.753219267543962</v>
      </c>
      <c r="DG52">
        <v>-59.048730123309589</v>
      </c>
      <c r="DH52">
        <v>15.397845275439055</v>
      </c>
      <c r="DI52" s="138">
        <v>1.5642269629911887E-2</v>
      </c>
    </row>
    <row r="53" spans="1:113" x14ac:dyDescent="0.25">
      <c r="A53" s="127">
        <v>44563</v>
      </c>
      <c r="B53" t="s">
        <v>237</v>
      </c>
      <c r="C53" t="s">
        <v>8</v>
      </c>
      <c r="D53" s="135">
        <v>1478973.6200000003</v>
      </c>
      <c r="E53" s="135">
        <v>55409454.370000005</v>
      </c>
      <c r="F53" s="135">
        <v>5540.9454370000003</v>
      </c>
      <c r="G53" s="136">
        <v>266.91719613841781</v>
      </c>
      <c r="H53" s="136">
        <v>974.48000000000013</v>
      </c>
      <c r="I53" s="136">
        <v>974.48000000000013</v>
      </c>
      <c r="J53" s="136">
        <v>0</v>
      </c>
      <c r="K53" s="135">
        <v>73.83</v>
      </c>
      <c r="L53" s="137">
        <v>3.5518082080455105</v>
      </c>
      <c r="M53" s="137">
        <v>101.49448513086001</v>
      </c>
      <c r="N53" s="135">
        <v>59.35</v>
      </c>
      <c r="O53" s="135">
        <v>65.42</v>
      </c>
      <c r="P53" s="136">
        <v>16032.695746000001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 s="36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0.61331317104058758</v>
      </c>
      <c r="BE53">
        <v>0</v>
      </c>
      <c r="BF53">
        <v>0</v>
      </c>
      <c r="BG53">
        <v>0</v>
      </c>
      <c r="BH53">
        <v>268.03141848508858</v>
      </c>
      <c r="BI53">
        <v>0.99584294127543571</v>
      </c>
      <c r="BJ53">
        <v>0</v>
      </c>
      <c r="BK53">
        <v>15865</v>
      </c>
      <c r="BL53">
        <v>106</v>
      </c>
      <c r="BM53">
        <v>2.9099999999999997</v>
      </c>
      <c r="BN53">
        <v>2.5</v>
      </c>
      <c r="BO53">
        <v>27.39</v>
      </c>
      <c r="BP53">
        <v>32.800000000000004</v>
      </c>
      <c r="BQ53">
        <v>868.44999999999959</v>
      </c>
      <c r="BR53">
        <v>5.68</v>
      </c>
      <c r="BS53">
        <v>73.210000000000008</v>
      </c>
      <c r="BT53">
        <v>0</v>
      </c>
      <c r="BU53">
        <v>0</v>
      </c>
      <c r="BV53">
        <v>106</v>
      </c>
      <c r="BW53">
        <v>2.9099999999999997</v>
      </c>
      <c r="BX53">
        <v>2.5</v>
      </c>
      <c r="BY53">
        <v>27.39</v>
      </c>
      <c r="BZ53">
        <v>32.800000000000004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217.15692463768119</v>
      </c>
      <c r="CG53">
        <v>206.08</v>
      </c>
      <c r="CH53">
        <v>5.21</v>
      </c>
      <c r="CI53">
        <v>6.85</v>
      </c>
      <c r="CJ53">
        <v>52.03</v>
      </c>
      <c r="CK53">
        <v>64.06</v>
      </c>
      <c r="CL53">
        <v>206.08</v>
      </c>
      <c r="CM53">
        <v>5.21</v>
      </c>
      <c r="CN53">
        <v>6.85</v>
      </c>
      <c r="CO53">
        <v>52.03</v>
      </c>
      <c r="CP53">
        <v>64.06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206.08</v>
      </c>
      <c r="CX53">
        <v>0</v>
      </c>
      <c r="CY53">
        <v>206.08</v>
      </c>
      <c r="CZ53">
        <v>0</v>
      </c>
      <c r="DA53">
        <v>0.61331317104058758</v>
      </c>
      <c r="DB53">
        <v>0</v>
      </c>
      <c r="DC53">
        <v>-20.665434068197452</v>
      </c>
      <c r="DD53">
        <v>-2.4333137025978941</v>
      </c>
      <c r="DE53">
        <v>2.1066784350851675</v>
      </c>
      <c r="DF53">
        <v>-42.487436059170079</v>
      </c>
      <c r="DG53">
        <v>-33.378058336397501</v>
      </c>
      <c r="DH53">
        <v>12.673736486491563</v>
      </c>
      <c r="DI53" s="138">
        <v>4.1744120003903706E-3</v>
      </c>
    </row>
    <row r="54" spans="1:113" x14ac:dyDescent="0.25">
      <c r="A54" s="127">
        <v>44570</v>
      </c>
      <c r="B54" t="s">
        <v>237</v>
      </c>
      <c r="C54" t="s">
        <v>8</v>
      </c>
      <c r="D54" s="135">
        <v>2316511.54</v>
      </c>
      <c r="E54" s="135">
        <v>90944348.300000012</v>
      </c>
      <c r="F54" s="135">
        <v>9094.434830000002</v>
      </c>
      <c r="G54" s="136">
        <v>254.71748198782788</v>
      </c>
      <c r="H54" s="136">
        <v>1084.5300000000002</v>
      </c>
      <c r="I54" s="136">
        <v>0</v>
      </c>
      <c r="J54" s="136">
        <v>1084.5300000000002</v>
      </c>
      <c r="K54" s="135">
        <v>84.56</v>
      </c>
      <c r="L54" s="137">
        <v>3.3133869441816461</v>
      </c>
      <c r="M54" s="137">
        <v>101.92571892736268</v>
      </c>
      <c r="N54" s="135">
        <v>56.9</v>
      </c>
      <c r="O54" s="135">
        <v>61.28</v>
      </c>
      <c r="P54" s="136">
        <v>18076.787482</v>
      </c>
      <c r="Q54">
        <v>0</v>
      </c>
      <c r="R54">
        <v>37.314999999999998</v>
      </c>
      <c r="S54">
        <v>0</v>
      </c>
      <c r="T54">
        <v>0</v>
      </c>
      <c r="U54">
        <v>0</v>
      </c>
      <c r="V54">
        <v>0</v>
      </c>
      <c r="W54">
        <v>0</v>
      </c>
      <c r="X54">
        <v>118.69199999999999</v>
      </c>
      <c r="Y54">
        <v>0</v>
      </c>
      <c r="Z54">
        <v>0</v>
      </c>
      <c r="AA54">
        <v>0</v>
      </c>
      <c r="AB54">
        <v>579.673</v>
      </c>
      <c r="AC54">
        <v>0</v>
      </c>
      <c r="AD54">
        <v>0</v>
      </c>
      <c r="AE54">
        <v>0</v>
      </c>
      <c r="AF54">
        <v>844.26900000000001</v>
      </c>
      <c r="AG54">
        <v>0</v>
      </c>
      <c r="AH54">
        <v>190.13</v>
      </c>
      <c r="AI54">
        <v>0</v>
      </c>
      <c r="AJ54">
        <v>0</v>
      </c>
      <c r="AK54" s="36">
        <v>0</v>
      </c>
      <c r="AL54">
        <v>0</v>
      </c>
      <c r="AM54">
        <v>8.68</v>
      </c>
      <c r="AN54">
        <v>0</v>
      </c>
      <c r="AO54">
        <v>0</v>
      </c>
      <c r="AP54">
        <v>1056.08</v>
      </c>
      <c r="AQ54">
        <v>0</v>
      </c>
      <c r="AR54">
        <v>1064.76</v>
      </c>
      <c r="AS54">
        <v>0</v>
      </c>
      <c r="AT54">
        <v>0</v>
      </c>
      <c r="AU54">
        <v>0</v>
      </c>
      <c r="AV54">
        <v>19593.274486643124</v>
      </c>
      <c r="AW54">
        <v>0</v>
      </c>
      <c r="AX54">
        <v>0</v>
      </c>
      <c r="AY54">
        <v>0</v>
      </c>
      <c r="AZ54">
        <v>7646</v>
      </c>
      <c r="BA54">
        <v>0</v>
      </c>
      <c r="BB54">
        <v>0</v>
      </c>
      <c r="BC54">
        <v>20139</v>
      </c>
      <c r="BD54">
        <v>1.1326606010836393</v>
      </c>
      <c r="BE54">
        <v>0</v>
      </c>
      <c r="BF54">
        <v>0</v>
      </c>
      <c r="BG54">
        <v>0</v>
      </c>
      <c r="BH54">
        <v>268.03141848508858</v>
      </c>
      <c r="BI54">
        <v>0.95032695580051418</v>
      </c>
      <c r="BJ54">
        <v>20139</v>
      </c>
      <c r="BK54">
        <v>23646</v>
      </c>
      <c r="BL54">
        <v>172.43999999999997</v>
      </c>
      <c r="BM54">
        <v>12.22</v>
      </c>
      <c r="BN54">
        <v>3.7099999999999995</v>
      </c>
      <c r="BO54">
        <v>40.639999999999993</v>
      </c>
      <c r="BP54">
        <v>56.559999999999988</v>
      </c>
      <c r="BQ54">
        <v>912.10000000000014</v>
      </c>
      <c r="BR54">
        <v>5.91</v>
      </c>
      <c r="BS54">
        <v>115.87</v>
      </c>
      <c r="BT54">
        <v>0</v>
      </c>
      <c r="BU54">
        <v>37.314999999999998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172.43999999999997</v>
      </c>
      <c r="CB54">
        <v>12.22</v>
      </c>
      <c r="CC54">
        <v>3.7099999999999995</v>
      </c>
      <c r="CD54">
        <v>40.639999999999993</v>
      </c>
      <c r="CE54">
        <v>56.559999999999988</v>
      </c>
      <c r="CF54">
        <v>213.77468640018921</v>
      </c>
      <c r="CG54">
        <v>256.87</v>
      </c>
      <c r="CH54">
        <v>13.469999999999999</v>
      </c>
      <c r="CI54">
        <v>8.66</v>
      </c>
      <c r="CJ54">
        <v>71.580000000000013</v>
      </c>
      <c r="CK54">
        <v>93.7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256.87</v>
      </c>
      <c r="CR54">
        <v>13.469999999999999</v>
      </c>
      <c r="CS54">
        <v>8.66</v>
      </c>
      <c r="CT54">
        <v>71.580000000000013</v>
      </c>
      <c r="CU54">
        <v>93.7</v>
      </c>
      <c r="CV54">
        <v>0</v>
      </c>
      <c r="CW54">
        <v>256.87</v>
      </c>
      <c r="CX54">
        <v>0</v>
      </c>
      <c r="CY54">
        <v>256.87</v>
      </c>
      <c r="CZ54">
        <v>118.69199999999999</v>
      </c>
      <c r="DA54">
        <v>1.1326606010836393</v>
      </c>
      <c r="DB54">
        <v>0</v>
      </c>
      <c r="DC54">
        <v>-16.412565790108133</v>
      </c>
      <c r="DD54">
        <v>-0.14275538432220231</v>
      </c>
      <c r="DE54">
        <v>11.391235148671447</v>
      </c>
      <c r="DF54">
        <v>-33.857920553684004</v>
      </c>
      <c r="DG54">
        <v>-22.66519165082159</v>
      </c>
      <c r="DH54">
        <v>8.4892460263247873</v>
      </c>
      <c r="DI54" s="138">
        <v>5.2269425692174964E-2</v>
      </c>
    </row>
    <row r="55" spans="1:113" x14ac:dyDescent="0.25">
      <c r="A55" s="127">
        <v>44577</v>
      </c>
      <c r="B55" t="s">
        <v>237</v>
      </c>
      <c r="C55" t="s">
        <v>8</v>
      </c>
      <c r="D55" s="135">
        <v>2497233.7499999991</v>
      </c>
      <c r="E55" s="135">
        <v>98479891.909999996</v>
      </c>
      <c r="F55" s="135">
        <v>9847.9891909999988</v>
      </c>
      <c r="G55" s="136">
        <v>253.57803522796326</v>
      </c>
      <c r="H55" s="136">
        <v>1122.4099999999999</v>
      </c>
      <c r="I55" s="136">
        <v>0</v>
      </c>
      <c r="J55" s="136">
        <v>1122.4099999999999</v>
      </c>
      <c r="K55" s="135">
        <v>86.38</v>
      </c>
      <c r="L55" s="137">
        <v>3.5050937717064135</v>
      </c>
      <c r="M55" s="137">
        <v>105.79433131756268</v>
      </c>
      <c r="N55" s="135">
        <v>53.51</v>
      </c>
      <c r="O55" s="135">
        <v>53.51</v>
      </c>
      <c r="P55" s="136">
        <v>14088.286313999999</v>
      </c>
      <c r="Q55">
        <v>0</v>
      </c>
      <c r="R55">
        <v>997.99400000000003</v>
      </c>
      <c r="S55">
        <v>0</v>
      </c>
      <c r="T55">
        <v>0</v>
      </c>
      <c r="U55">
        <v>0</v>
      </c>
      <c r="V55">
        <v>0</v>
      </c>
      <c r="W55">
        <v>0</v>
      </c>
      <c r="X55">
        <v>127.267</v>
      </c>
      <c r="Y55">
        <v>0.376</v>
      </c>
      <c r="Z55">
        <v>0</v>
      </c>
      <c r="AA55">
        <v>0</v>
      </c>
      <c r="AB55">
        <v>986.84900000000005</v>
      </c>
      <c r="AC55">
        <v>0</v>
      </c>
      <c r="AD55">
        <v>0</v>
      </c>
      <c r="AE55">
        <v>0</v>
      </c>
      <c r="AF55">
        <v>897.10199999999998</v>
      </c>
      <c r="AG55">
        <v>0</v>
      </c>
      <c r="AH55">
        <v>5385.59</v>
      </c>
      <c r="AI55">
        <v>0</v>
      </c>
      <c r="AJ55">
        <v>0</v>
      </c>
      <c r="AK55" s="36">
        <v>0</v>
      </c>
      <c r="AL55">
        <v>0</v>
      </c>
      <c r="AM55">
        <v>0</v>
      </c>
      <c r="AN55">
        <v>0</v>
      </c>
      <c r="AO55">
        <v>0</v>
      </c>
      <c r="AP55">
        <v>2658.11</v>
      </c>
      <c r="AQ55">
        <v>3347.4956998058824</v>
      </c>
      <c r="AR55">
        <v>2658.1100000000006</v>
      </c>
      <c r="AS55">
        <v>0</v>
      </c>
      <c r="AT55">
        <v>0</v>
      </c>
      <c r="AU55">
        <v>0</v>
      </c>
      <c r="AV55">
        <v>20819.390180755803</v>
      </c>
      <c r="AW55">
        <v>0</v>
      </c>
      <c r="AX55">
        <v>0</v>
      </c>
      <c r="AY55">
        <v>0</v>
      </c>
      <c r="AZ55">
        <v>8087</v>
      </c>
      <c r="BA55">
        <v>2132</v>
      </c>
      <c r="BB55">
        <v>0</v>
      </c>
      <c r="BC55">
        <v>20935</v>
      </c>
      <c r="BD55">
        <v>1.102263397126201</v>
      </c>
      <c r="BE55">
        <v>0</v>
      </c>
      <c r="BF55">
        <v>0</v>
      </c>
      <c r="BG55">
        <v>0</v>
      </c>
      <c r="BH55">
        <v>268.03141848508858</v>
      </c>
      <c r="BI55">
        <v>0.94607578716399843</v>
      </c>
      <c r="BJ55">
        <v>20935</v>
      </c>
      <c r="BK55">
        <v>12910</v>
      </c>
      <c r="BL55">
        <v>147.29</v>
      </c>
      <c r="BM55">
        <v>7.2700000000000005</v>
      </c>
      <c r="BN55">
        <v>3.7299999999999995</v>
      </c>
      <c r="BO55">
        <v>29.55</v>
      </c>
      <c r="BP55">
        <v>40.550000000000004</v>
      </c>
      <c r="BQ55">
        <v>975.14</v>
      </c>
      <c r="BR55">
        <v>4.17</v>
      </c>
      <c r="BS55">
        <v>106.75</v>
      </c>
      <c r="BT55">
        <v>0</v>
      </c>
      <c r="BU55">
        <v>997.99400000000003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147.29</v>
      </c>
      <c r="CB55">
        <v>7.2700000000000005</v>
      </c>
      <c r="CC55">
        <v>3.7299999999999995</v>
      </c>
      <c r="CD55">
        <v>29.55</v>
      </c>
      <c r="CE55">
        <v>40.550000000000004</v>
      </c>
      <c r="CF55">
        <v>163.09662322296828</v>
      </c>
      <c r="CG55">
        <v>256.97000000000003</v>
      </c>
      <c r="CH55">
        <v>14.35</v>
      </c>
      <c r="CI55">
        <v>8.31</v>
      </c>
      <c r="CJ55">
        <v>61.12</v>
      </c>
      <c r="CK55">
        <v>83.789999999999992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256.97000000000003</v>
      </c>
      <c r="CR55">
        <v>14.35</v>
      </c>
      <c r="CS55">
        <v>8.31</v>
      </c>
      <c r="CT55">
        <v>61.12</v>
      </c>
      <c r="CU55">
        <v>83.789999999999992</v>
      </c>
      <c r="CV55">
        <v>0</v>
      </c>
      <c r="CW55">
        <v>256.97000000000003</v>
      </c>
      <c r="CX55">
        <v>0</v>
      </c>
      <c r="CY55">
        <v>256.97000000000003</v>
      </c>
      <c r="CZ55">
        <v>127.267</v>
      </c>
      <c r="DA55">
        <v>0</v>
      </c>
      <c r="DB55">
        <v>1.102263397126201</v>
      </c>
      <c r="DC55">
        <v>-14.173176711728173</v>
      </c>
      <c r="DD55">
        <v>-5.9707549661120067E-2</v>
      </c>
      <c r="DE55">
        <v>14.305101055472514</v>
      </c>
      <c r="DF55">
        <v>-29.111309517685893</v>
      </c>
      <c r="DG55">
        <v>-21.934932063259474</v>
      </c>
      <c r="DH55">
        <v>7.7063018082876384</v>
      </c>
      <c r="DI55" s="138">
        <v>5.6997772871502539E-2</v>
      </c>
    </row>
    <row r="56" spans="1:113" x14ac:dyDescent="0.25">
      <c r="A56" s="127">
        <v>44584</v>
      </c>
      <c r="B56" t="s">
        <v>237</v>
      </c>
      <c r="C56" t="s">
        <v>8</v>
      </c>
      <c r="D56" s="135">
        <v>2736380.6399999992</v>
      </c>
      <c r="E56" s="135">
        <v>108597849.81999999</v>
      </c>
      <c r="F56" s="135">
        <v>10859.784981999999</v>
      </c>
      <c r="G56" s="136">
        <v>251.97374022925194</v>
      </c>
      <c r="H56" s="136">
        <v>1155.0400000000004</v>
      </c>
      <c r="I56" s="136">
        <v>0</v>
      </c>
      <c r="J56" s="136">
        <v>1155.0400000000004</v>
      </c>
      <c r="K56" s="135">
        <v>83.33</v>
      </c>
      <c r="L56" s="137">
        <v>3.687747509900396</v>
      </c>
      <c r="M56" s="137">
        <v>111.69929020731938</v>
      </c>
      <c r="N56" s="135">
        <v>56.9</v>
      </c>
      <c r="O56" s="135">
        <v>56.95</v>
      </c>
      <c r="P56" s="136">
        <v>14164.486157999998</v>
      </c>
      <c r="Q56">
        <v>0</v>
      </c>
      <c r="R56">
        <v>3312.7269999999999</v>
      </c>
      <c r="S56">
        <v>0</v>
      </c>
      <c r="T56">
        <v>0</v>
      </c>
      <c r="U56">
        <v>0</v>
      </c>
      <c r="V56">
        <v>0</v>
      </c>
      <c r="W56">
        <v>0</v>
      </c>
      <c r="X56">
        <v>114.867</v>
      </c>
      <c r="Y56">
        <v>0</v>
      </c>
      <c r="Z56">
        <v>0</v>
      </c>
      <c r="AA56">
        <v>0</v>
      </c>
      <c r="AB56">
        <v>1167.6130000000001</v>
      </c>
      <c r="AC56">
        <v>0</v>
      </c>
      <c r="AD56">
        <v>0</v>
      </c>
      <c r="AE56">
        <v>0</v>
      </c>
      <c r="AF56">
        <v>881.88400000000001</v>
      </c>
      <c r="AG56">
        <v>0</v>
      </c>
      <c r="AH56">
        <v>8263.58</v>
      </c>
      <c r="AI56">
        <v>0</v>
      </c>
      <c r="AJ56">
        <v>0</v>
      </c>
      <c r="AK56" s="36">
        <v>0</v>
      </c>
      <c r="AL56">
        <v>0</v>
      </c>
      <c r="AM56">
        <v>0</v>
      </c>
      <c r="AN56">
        <v>0</v>
      </c>
      <c r="AO56">
        <v>0</v>
      </c>
      <c r="AP56">
        <v>3063.5700000000006</v>
      </c>
      <c r="AQ56">
        <v>2231.6637998705883</v>
      </c>
      <c r="AR56">
        <v>3063.5700000000006</v>
      </c>
      <c r="AS56">
        <v>0</v>
      </c>
      <c r="AT56">
        <v>0</v>
      </c>
      <c r="AU56">
        <v>0</v>
      </c>
      <c r="AV56">
        <v>20466.220218175469</v>
      </c>
      <c r="AW56">
        <v>0</v>
      </c>
      <c r="AX56">
        <v>0</v>
      </c>
      <c r="AY56">
        <v>0</v>
      </c>
      <c r="AZ56">
        <v>15584</v>
      </c>
      <c r="BA56">
        <v>1913</v>
      </c>
      <c r="BB56">
        <v>0</v>
      </c>
      <c r="BC56">
        <v>12518</v>
      </c>
      <c r="BD56">
        <v>1.1639475618636723</v>
      </c>
      <c r="BE56">
        <v>0</v>
      </c>
      <c r="BF56">
        <v>0</v>
      </c>
      <c r="BG56">
        <v>0</v>
      </c>
      <c r="BH56">
        <v>268.03141848508858</v>
      </c>
      <c r="BI56">
        <v>0.94009031349162531</v>
      </c>
      <c r="BJ56">
        <v>12518</v>
      </c>
      <c r="BK56">
        <v>13814</v>
      </c>
      <c r="BL56">
        <v>135.88999999999999</v>
      </c>
      <c r="BM56">
        <v>10.459999999999999</v>
      </c>
      <c r="BN56">
        <v>3.8899999999999997</v>
      </c>
      <c r="BO56">
        <v>30.059999999999995</v>
      </c>
      <c r="BP56">
        <v>44.41</v>
      </c>
      <c r="BQ56">
        <v>1019.17</v>
      </c>
      <c r="BR56">
        <v>4.42</v>
      </c>
      <c r="BS56">
        <v>91.450000000000017</v>
      </c>
      <c r="BT56">
        <v>0</v>
      </c>
      <c r="BU56">
        <v>3312.7269999999999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135.88999999999999</v>
      </c>
      <c r="CB56">
        <v>10.459999999999999</v>
      </c>
      <c r="CC56">
        <v>3.8899999999999997</v>
      </c>
      <c r="CD56">
        <v>30.059999999999995</v>
      </c>
      <c r="CE56">
        <v>44.41</v>
      </c>
      <c r="CF56">
        <v>169.98063312132484</v>
      </c>
      <c r="CG56">
        <v>263</v>
      </c>
      <c r="CH56">
        <v>12.590000000000002</v>
      </c>
      <c r="CI56">
        <v>11.68</v>
      </c>
      <c r="CJ56">
        <v>63.400000000000006</v>
      </c>
      <c r="CK56">
        <v>87.679999999999993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263</v>
      </c>
      <c r="CR56">
        <v>12.590000000000002</v>
      </c>
      <c r="CS56">
        <v>11.68</v>
      </c>
      <c r="CT56">
        <v>63.400000000000006</v>
      </c>
      <c r="CU56">
        <v>87.679999999999993</v>
      </c>
      <c r="CV56">
        <v>0</v>
      </c>
      <c r="CW56">
        <v>263</v>
      </c>
      <c r="CX56">
        <v>0</v>
      </c>
      <c r="CY56">
        <v>263</v>
      </c>
      <c r="CZ56">
        <v>114.867</v>
      </c>
      <c r="DA56">
        <v>0</v>
      </c>
      <c r="DB56">
        <v>1.1639475618636723</v>
      </c>
      <c r="DC56">
        <v>-11.20439082233791</v>
      </c>
      <c r="DD56">
        <v>0.6700305019942423</v>
      </c>
      <c r="DE56">
        <v>15.682430736362068</v>
      </c>
      <c r="DF56">
        <v>-26.717315268374104</v>
      </c>
      <c r="DG56">
        <v>-21.310645715780936</v>
      </c>
      <c r="DH56">
        <v>7.1396646223611517</v>
      </c>
      <c r="DI56" s="138">
        <v>6.3727586220797994E-2</v>
      </c>
    </row>
    <row r="57" spans="1:113" x14ac:dyDescent="0.25">
      <c r="A57" s="127">
        <v>44591</v>
      </c>
      <c r="B57" t="s">
        <v>237</v>
      </c>
      <c r="C57" t="s">
        <v>8</v>
      </c>
      <c r="D57" s="135">
        <v>2423777.9799999995</v>
      </c>
      <c r="E57" s="135">
        <v>92963477.700000003</v>
      </c>
      <c r="F57" s="135">
        <v>9296.3477700000003</v>
      </c>
      <c r="G57" s="136">
        <v>260.72367772446182</v>
      </c>
      <c r="H57" s="136">
        <v>1155.0900000000001</v>
      </c>
      <c r="I57" s="136">
        <v>0</v>
      </c>
      <c r="J57" s="136">
        <v>1155.0900000000001</v>
      </c>
      <c r="K57" s="135">
        <v>81.44</v>
      </c>
      <c r="L57" s="137">
        <v>3.7104616895874267</v>
      </c>
      <c r="M57" s="137">
        <v>117.08644291936176</v>
      </c>
      <c r="N57" s="135">
        <v>62.3</v>
      </c>
      <c r="O57" s="135">
        <v>63.33</v>
      </c>
      <c r="P57" s="136">
        <v>15674.733165000001</v>
      </c>
      <c r="Q57">
        <v>0</v>
      </c>
      <c r="R57">
        <v>4097.7870000000003</v>
      </c>
      <c r="S57">
        <v>0</v>
      </c>
      <c r="T57">
        <v>0</v>
      </c>
      <c r="U57">
        <v>0</v>
      </c>
      <c r="V57">
        <v>0</v>
      </c>
      <c r="W57">
        <v>0</v>
      </c>
      <c r="X57">
        <v>101.494</v>
      </c>
      <c r="Y57">
        <v>2.8820000000000001</v>
      </c>
      <c r="Z57">
        <v>0</v>
      </c>
      <c r="AA57">
        <v>0</v>
      </c>
      <c r="AB57">
        <v>860.51400000000001</v>
      </c>
      <c r="AC57">
        <v>0</v>
      </c>
      <c r="AD57">
        <v>0</v>
      </c>
      <c r="AE57">
        <v>0</v>
      </c>
      <c r="AF57">
        <v>476.36</v>
      </c>
      <c r="AG57">
        <v>0</v>
      </c>
      <c r="AH57">
        <v>10852.03</v>
      </c>
      <c r="AI57">
        <v>0</v>
      </c>
      <c r="AJ57">
        <v>0</v>
      </c>
      <c r="AK57" s="36">
        <v>0</v>
      </c>
      <c r="AL57">
        <v>0</v>
      </c>
      <c r="AM57">
        <v>0</v>
      </c>
      <c r="AN57">
        <v>0</v>
      </c>
      <c r="AO57">
        <v>0</v>
      </c>
      <c r="AP57">
        <v>2396.31</v>
      </c>
      <c r="AQ57">
        <v>16737.478499029414</v>
      </c>
      <c r="AR57">
        <v>2396.31</v>
      </c>
      <c r="AS57">
        <v>0</v>
      </c>
      <c r="AT57">
        <v>0</v>
      </c>
      <c r="AU57">
        <v>0</v>
      </c>
      <c r="AV57">
        <v>11055.069219001669</v>
      </c>
      <c r="AW57">
        <v>0</v>
      </c>
      <c r="AX57">
        <v>0</v>
      </c>
      <c r="AY57">
        <v>0</v>
      </c>
      <c r="AZ57">
        <v>22280</v>
      </c>
      <c r="BA57">
        <v>8324</v>
      </c>
      <c r="BB57">
        <v>0</v>
      </c>
      <c r="BC57">
        <v>13774</v>
      </c>
      <c r="BD57">
        <v>1.0454996971063928</v>
      </c>
      <c r="BE57">
        <v>0</v>
      </c>
      <c r="BF57">
        <v>0</v>
      </c>
      <c r="BG57">
        <v>0</v>
      </c>
      <c r="BH57">
        <v>268.03141848508858</v>
      </c>
      <c r="BI57">
        <v>0.97273550689717625</v>
      </c>
      <c r="BJ57">
        <v>13774</v>
      </c>
      <c r="BK57">
        <v>11316</v>
      </c>
      <c r="BL57">
        <v>128.27000000000001</v>
      </c>
      <c r="BM57">
        <v>6.8</v>
      </c>
      <c r="BN57">
        <v>1.4</v>
      </c>
      <c r="BO57">
        <v>8.1999999999999993</v>
      </c>
      <c r="BP57">
        <v>16.39</v>
      </c>
      <c r="BQ57">
        <v>1026.8199999999997</v>
      </c>
      <c r="BR57">
        <v>2.39</v>
      </c>
      <c r="BS57">
        <v>111.87</v>
      </c>
      <c r="BT57">
        <v>0</v>
      </c>
      <c r="BU57">
        <v>4097.7870000000003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128.27000000000001</v>
      </c>
      <c r="CB57">
        <v>6.8</v>
      </c>
      <c r="CC57">
        <v>1.4</v>
      </c>
      <c r="CD57">
        <v>8.1999999999999993</v>
      </c>
      <c r="CE57">
        <v>16.39</v>
      </c>
      <c r="CF57">
        <v>192.46970978634579</v>
      </c>
      <c r="CG57">
        <v>266.59000000000009</v>
      </c>
      <c r="CH57">
        <v>13.92</v>
      </c>
      <c r="CI57">
        <v>8.3699999999999992</v>
      </c>
      <c r="CJ57">
        <v>55.920000000000009</v>
      </c>
      <c r="CK57">
        <v>78.22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266.59000000000009</v>
      </c>
      <c r="CR57">
        <v>13.92</v>
      </c>
      <c r="CS57">
        <v>8.3699999999999992</v>
      </c>
      <c r="CT57">
        <v>55.920000000000009</v>
      </c>
      <c r="CU57">
        <v>78.22</v>
      </c>
      <c r="CV57">
        <v>0</v>
      </c>
      <c r="CW57">
        <v>266.59000000000009</v>
      </c>
      <c r="CX57">
        <v>0</v>
      </c>
      <c r="CY57">
        <v>266.59000000000009</v>
      </c>
      <c r="CZ57">
        <v>101.494</v>
      </c>
      <c r="DA57">
        <v>0</v>
      </c>
      <c r="DB57">
        <v>1.0454996971063928</v>
      </c>
      <c r="DC57">
        <v>-11.152718902016863</v>
      </c>
      <c r="DD57">
        <v>1.223175437190924</v>
      </c>
      <c r="DE57">
        <v>9.9461805445844522</v>
      </c>
      <c r="DF57">
        <v>-25.886736227453259</v>
      </c>
      <c r="DG57">
        <v>-20.756654984404623</v>
      </c>
      <c r="DH57">
        <v>6.8161332043106624</v>
      </c>
      <c r="DI57" s="138">
        <v>2.802868087933974E-2</v>
      </c>
    </row>
    <row r="58" spans="1:113" x14ac:dyDescent="0.25">
      <c r="A58" s="127">
        <v>44598</v>
      </c>
      <c r="B58" t="s">
        <v>237</v>
      </c>
      <c r="C58" t="s">
        <v>8</v>
      </c>
      <c r="D58" s="135">
        <v>2594561.2299999995</v>
      </c>
      <c r="E58" s="135">
        <v>96800637.950000003</v>
      </c>
      <c r="F58" s="135">
        <v>9680.063795</v>
      </c>
      <c r="G58" s="136">
        <v>268.03141848508858</v>
      </c>
      <c r="H58" s="136">
        <v>1251.2800000000002</v>
      </c>
      <c r="I58" s="136">
        <v>0</v>
      </c>
      <c r="J58" s="136">
        <v>1251.2800000000002</v>
      </c>
      <c r="K58" s="135">
        <v>86.4</v>
      </c>
      <c r="L58" s="137">
        <v>3.8226851851851853</v>
      </c>
      <c r="M58" s="137">
        <v>120.71389842996196</v>
      </c>
      <c r="N58" s="135">
        <v>61.2</v>
      </c>
      <c r="O58" s="135">
        <v>61.52</v>
      </c>
      <c r="P58" s="136">
        <v>14467.219042000002</v>
      </c>
      <c r="Q58">
        <v>0</v>
      </c>
      <c r="R58">
        <v>4267.6109999999999</v>
      </c>
      <c r="S58">
        <v>0</v>
      </c>
      <c r="T58">
        <v>0</v>
      </c>
      <c r="U58">
        <v>0</v>
      </c>
      <c r="V58">
        <v>0</v>
      </c>
      <c r="W58">
        <v>1603.2270000000001</v>
      </c>
      <c r="X58">
        <v>109.03100000000001</v>
      </c>
      <c r="Y58">
        <v>0</v>
      </c>
      <c r="Z58">
        <v>0</v>
      </c>
      <c r="AA58">
        <v>0</v>
      </c>
      <c r="AB58">
        <v>364.84800000000001</v>
      </c>
      <c r="AC58">
        <v>0</v>
      </c>
      <c r="AD58">
        <v>0</v>
      </c>
      <c r="AE58">
        <v>0</v>
      </c>
      <c r="AF58">
        <v>976.99599999999998</v>
      </c>
      <c r="AG58">
        <v>0</v>
      </c>
      <c r="AH58">
        <v>10936.509999999998</v>
      </c>
      <c r="AI58">
        <v>0</v>
      </c>
      <c r="AJ58">
        <v>0</v>
      </c>
      <c r="AK58" s="36">
        <v>0</v>
      </c>
      <c r="AL58">
        <v>7820.5621270000001</v>
      </c>
      <c r="AM58">
        <v>0</v>
      </c>
      <c r="AN58">
        <v>0</v>
      </c>
      <c r="AO58">
        <v>0</v>
      </c>
      <c r="AP58">
        <v>1928.41</v>
      </c>
      <c r="AQ58">
        <v>13389.98279922353</v>
      </c>
      <c r="AR58">
        <v>1928.41</v>
      </c>
      <c r="AS58">
        <v>0</v>
      </c>
      <c r="AT58">
        <v>0</v>
      </c>
      <c r="AU58">
        <v>0</v>
      </c>
      <c r="AV58">
        <v>22673.520880610784</v>
      </c>
      <c r="AW58">
        <v>0</v>
      </c>
      <c r="AX58">
        <v>0</v>
      </c>
      <c r="AY58">
        <v>0</v>
      </c>
      <c r="AZ58">
        <v>25366</v>
      </c>
      <c r="BA58">
        <v>18588</v>
      </c>
      <c r="BB58">
        <v>0</v>
      </c>
      <c r="BC58">
        <v>11417</v>
      </c>
      <c r="BD58">
        <v>1.0537425656153021</v>
      </c>
      <c r="BE58">
        <v>0</v>
      </c>
      <c r="BF58">
        <v>0</v>
      </c>
      <c r="BG58">
        <v>0</v>
      </c>
      <c r="BH58">
        <v>268.03141848508858</v>
      </c>
      <c r="BI58">
        <v>1</v>
      </c>
      <c r="BJ58">
        <v>11417</v>
      </c>
      <c r="BK58">
        <v>15704</v>
      </c>
      <c r="BL58">
        <v>70.81</v>
      </c>
      <c r="BM58">
        <v>6.78</v>
      </c>
      <c r="BN58">
        <v>1.2200000000000002</v>
      </c>
      <c r="BO58">
        <v>5.92</v>
      </c>
      <c r="BP58">
        <v>13.930000000000001</v>
      </c>
      <c r="BQ58">
        <v>1180.5100000000007</v>
      </c>
      <c r="BR58">
        <v>2.4299999999999997</v>
      </c>
      <c r="BS58">
        <v>56.899999999999991</v>
      </c>
      <c r="BT58">
        <v>0</v>
      </c>
      <c r="BU58">
        <v>4267.6109999999999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70.81</v>
      </c>
      <c r="CB58">
        <v>6.78</v>
      </c>
      <c r="CC58">
        <v>1.2200000000000002</v>
      </c>
      <c r="CD58">
        <v>5.92</v>
      </c>
      <c r="CE58">
        <v>13.930000000000001</v>
      </c>
      <c r="CF58">
        <v>167.44466483796299</v>
      </c>
      <c r="CG58">
        <v>244.46999999999997</v>
      </c>
      <c r="CH58">
        <v>14.65</v>
      </c>
      <c r="CI58">
        <v>7.2900000000000009</v>
      </c>
      <c r="CJ58">
        <v>47.389999999999993</v>
      </c>
      <c r="CK58">
        <v>69.349999999999994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244.46999999999997</v>
      </c>
      <c r="CR58">
        <v>14.65</v>
      </c>
      <c r="CS58">
        <v>7.2900000000000009</v>
      </c>
      <c r="CT58">
        <v>47.389999999999993</v>
      </c>
      <c r="CU58">
        <v>69.349999999999994</v>
      </c>
      <c r="CV58">
        <v>0</v>
      </c>
      <c r="CW58">
        <v>244.46999999999997</v>
      </c>
      <c r="CX58">
        <v>0</v>
      </c>
      <c r="CY58">
        <v>244.46999999999997</v>
      </c>
      <c r="CZ58">
        <v>109.03100000000001</v>
      </c>
      <c r="DA58">
        <v>0</v>
      </c>
      <c r="DB58">
        <v>1.0537425656153021</v>
      </c>
      <c r="DC58">
        <v>-10.06042283401859</v>
      </c>
      <c r="DD58">
        <v>2.8531842063629886</v>
      </c>
      <c r="DE58">
        <v>12.555231251710593</v>
      </c>
      <c r="DF58">
        <v>-24.005093896855588</v>
      </c>
      <c r="DG58">
        <v>-20.761837452514474</v>
      </c>
      <c r="DH58">
        <v>6.1680922054939531</v>
      </c>
      <c r="DI58" s="138">
        <v>0</v>
      </c>
    </row>
    <row r="59" spans="1:113" x14ac:dyDescent="0.25">
      <c r="A59" s="127">
        <v>44605</v>
      </c>
      <c r="B59" t="s">
        <v>237</v>
      </c>
      <c r="C59" t="s">
        <v>8</v>
      </c>
      <c r="D59" s="135">
        <v>2658483.7200000002</v>
      </c>
      <c r="E59" s="135">
        <v>96229676.090000004</v>
      </c>
      <c r="F59" s="135">
        <v>9622.9676090000012</v>
      </c>
      <c r="G59" s="136">
        <v>276.26443608867811</v>
      </c>
      <c r="H59" s="136">
        <v>1241.8600000000004</v>
      </c>
      <c r="I59" s="136">
        <v>0</v>
      </c>
      <c r="J59" s="136">
        <v>1241.8600000000004</v>
      </c>
      <c r="K59" s="135">
        <v>86.55</v>
      </c>
      <c r="L59" s="137">
        <v>3.8897746967071063</v>
      </c>
      <c r="M59" s="137">
        <v>113.93972502245879</v>
      </c>
      <c r="N59" s="135">
        <v>59.68</v>
      </c>
      <c r="O59" s="135">
        <v>62.46</v>
      </c>
      <c r="P59" s="136">
        <v>15037.954669999999</v>
      </c>
      <c r="Q59">
        <v>0</v>
      </c>
      <c r="R59">
        <v>3875.605</v>
      </c>
      <c r="S59">
        <v>0</v>
      </c>
      <c r="T59">
        <v>0</v>
      </c>
      <c r="U59">
        <v>0</v>
      </c>
      <c r="V59">
        <v>0</v>
      </c>
      <c r="W59">
        <v>3709.4580000000001</v>
      </c>
      <c r="X59">
        <v>119.65900000000001</v>
      </c>
      <c r="Y59">
        <v>0</v>
      </c>
      <c r="Z59">
        <v>0</v>
      </c>
      <c r="AA59">
        <v>0</v>
      </c>
      <c r="AB59">
        <v>753.00300000000004</v>
      </c>
      <c r="AC59">
        <v>0</v>
      </c>
      <c r="AD59">
        <v>0</v>
      </c>
      <c r="AE59">
        <v>0</v>
      </c>
      <c r="AF59">
        <v>1064.9839999999999</v>
      </c>
      <c r="AG59">
        <v>0</v>
      </c>
      <c r="AH59">
        <v>10573.11</v>
      </c>
      <c r="AI59">
        <v>0</v>
      </c>
      <c r="AJ59">
        <v>0</v>
      </c>
      <c r="AK59" s="36">
        <v>0</v>
      </c>
      <c r="AL59">
        <v>31590.921009999998</v>
      </c>
      <c r="AM59">
        <v>0</v>
      </c>
      <c r="AN59">
        <v>0</v>
      </c>
      <c r="AO59">
        <v>0</v>
      </c>
      <c r="AP59">
        <v>1956.5500000000002</v>
      </c>
      <c r="AQ59">
        <v>6694.9913996117648</v>
      </c>
      <c r="AR59">
        <v>1956.5500000000002</v>
      </c>
      <c r="AS59">
        <v>0</v>
      </c>
      <c r="AT59">
        <v>0</v>
      </c>
      <c r="AU59">
        <v>0</v>
      </c>
      <c r="AV59">
        <v>24715.492142768646</v>
      </c>
      <c r="AW59">
        <v>0</v>
      </c>
      <c r="AX59">
        <v>0</v>
      </c>
      <c r="AY59">
        <v>0</v>
      </c>
      <c r="AZ59">
        <v>35028</v>
      </c>
      <c r="BA59">
        <v>6310</v>
      </c>
      <c r="BB59">
        <v>0</v>
      </c>
      <c r="BC59">
        <v>16588</v>
      </c>
      <c r="BD59">
        <v>1.0019002796794927</v>
      </c>
      <c r="BE59">
        <v>0</v>
      </c>
      <c r="BF59">
        <v>0</v>
      </c>
      <c r="BG59">
        <v>0</v>
      </c>
      <c r="BH59">
        <v>276.26443608867811</v>
      </c>
      <c r="BI59">
        <v>1</v>
      </c>
      <c r="BJ59">
        <v>16588</v>
      </c>
      <c r="BK59">
        <v>15298</v>
      </c>
      <c r="BL59">
        <v>57</v>
      </c>
      <c r="BM59">
        <v>4.29</v>
      </c>
      <c r="BN59">
        <v>2.1800000000000002</v>
      </c>
      <c r="BO59">
        <v>9.36</v>
      </c>
      <c r="BP59">
        <v>15.82</v>
      </c>
      <c r="BQ59">
        <v>1184.8699999999999</v>
      </c>
      <c r="BR59">
        <v>0.54</v>
      </c>
      <c r="BS59">
        <v>41.199999999999989</v>
      </c>
      <c r="BT59">
        <v>0</v>
      </c>
      <c r="BU59">
        <v>3875.605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57</v>
      </c>
      <c r="CB59">
        <v>4.29</v>
      </c>
      <c r="CC59">
        <v>2.1800000000000002</v>
      </c>
      <c r="CD59">
        <v>9.36</v>
      </c>
      <c r="CE59">
        <v>15.82</v>
      </c>
      <c r="CF59">
        <v>173.74875413056037</v>
      </c>
      <c r="CG59">
        <v>226.86999999999998</v>
      </c>
      <c r="CH59">
        <v>13.74</v>
      </c>
      <c r="CI59">
        <v>5.5</v>
      </c>
      <c r="CJ59">
        <v>44.09</v>
      </c>
      <c r="CK59">
        <v>63.36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226.86999999999998</v>
      </c>
      <c r="CR59">
        <v>13.74</v>
      </c>
      <c r="CS59">
        <v>5.5</v>
      </c>
      <c r="CT59">
        <v>44.09</v>
      </c>
      <c r="CU59">
        <v>63.36</v>
      </c>
      <c r="CV59">
        <v>0</v>
      </c>
      <c r="CW59">
        <v>226.86999999999998</v>
      </c>
      <c r="CX59">
        <v>0</v>
      </c>
      <c r="CY59">
        <v>226.86999999999998</v>
      </c>
      <c r="CZ59">
        <v>119.65900000000001</v>
      </c>
      <c r="DA59">
        <v>0</v>
      </c>
      <c r="DB59">
        <v>1.0019002796794927</v>
      </c>
      <c r="DC59">
        <v>-12.769787416702439</v>
      </c>
      <c r="DD59">
        <v>-0.29298330155299357</v>
      </c>
      <c r="DE59">
        <v>0.90356546743644073</v>
      </c>
      <c r="DF59">
        <v>-29.467502819163858</v>
      </c>
      <c r="DG59">
        <v>-26.228534909812375</v>
      </c>
      <c r="DH59">
        <v>7.7491608146604776</v>
      </c>
      <c r="DI59" s="138">
        <v>0</v>
      </c>
    </row>
    <row r="60" spans="1:113" x14ac:dyDescent="0.25">
      <c r="A60" s="127">
        <v>44612</v>
      </c>
      <c r="B60" t="s">
        <v>237</v>
      </c>
      <c r="C60" t="s">
        <v>8</v>
      </c>
      <c r="D60" s="135">
        <v>2586602.6500000004</v>
      </c>
      <c r="E60" s="135">
        <v>94589438.219999999</v>
      </c>
      <c r="F60" s="135">
        <v>9458.9438219999993</v>
      </c>
      <c r="G60" s="136">
        <v>273.45575771197349</v>
      </c>
      <c r="H60" s="136">
        <v>1215.3300000000002</v>
      </c>
      <c r="I60" s="136">
        <v>0</v>
      </c>
      <c r="J60" s="136">
        <v>1215.3300000000002</v>
      </c>
      <c r="K60" s="135">
        <v>89.99</v>
      </c>
      <c r="L60" s="137">
        <v>3.7546394043782652</v>
      </c>
      <c r="M60" s="137">
        <v>120.3867665290376</v>
      </c>
      <c r="N60" s="135">
        <v>57.11</v>
      </c>
      <c r="O60" s="135">
        <v>65.31</v>
      </c>
      <c r="P60" s="136">
        <v>13859.513782999999</v>
      </c>
      <c r="Q60">
        <v>0</v>
      </c>
      <c r="R60">
        <v>3968.069</v>
      </c>
      <c r="S60">
        <v>0</v>
      </c>
      <c r="T60">
        <v>0</v>
      </c>
      <c r="U60">
        <v>0</v>
      </c>
      <c r="V60">
        <v>0</v>
      </c>
      <c r="W60">
        <v>4116.7719999999999</v>
      </c>
      <c r="X60">
        <v>118.68899999999999</v>
      </c>
      <c r="Y60">
        <v>0</v>
      </c>
      <c r="Z60">
        <v>0</v>
      </c>
      <c r="AA60">
        <v>0</v>
      </c>
      <c r="AB60">
        <v>341.43099999999998</v>
      </c>
      <c r="AC60">
        <v>0</v>
      </c>
      <c r="AD60">
        <v>0</v>
      </c>
      <c r="AE60">
        <v>0</v>
      </c>
      <c r="AF60">
        <v>708.19399999999996</v>
      </c>
      <c r="AG60">
        <v>0</v>
      </c>
      <c r="AH60">
        <v>10268.07</v>
      </c>
      <c r="AI60">
        <v>0</v>
      </c>
      <c r="AJ60">
        <v>0</v>
      </c>
      <c r="AK60" s="36">
        <v>0</v>
      </c>
      <c r="AL60">
        <v>33041.642769999999</v>
      </c>
      <c r="AM60">
        <v>0</v>
      </c>
      <c r="AN60">
        <v>0</v>
      </c>
      <c r="AO60">
        <v>0</v>
      </c>
      <c r="AP60">
        <v>1260.7</v>
      </c>
      <c r="AQ60">
        <v>8926.6551994823531</v>
      </c>
      <c r="AR60">
        <v>1260.6999999999998</v>
      </c>
      <c r="AS60">
        <v>0</v>
      </c>
      <c r="AT60">
        <v>0</v>
      </c>
      <c r="AU60">
        <v>0</v>
      </c>
      <c r="AV60">
        <v>16435.329772612447</v>
      </c>
      <c r="AW60">
        <v>0</v>
      </c>
      <c r="AX60">
        <v>0</v>
      </c>
      <c r="AY60">
        <v>0</v>
      </c>
      <c r="AZ60">
        <v>31204</v>
      </c>
      <c r="BA60">
        <v>7367</v>
      </c>
      <c r="BB60">
        <v>0</v>
      </c>
      <c r="BC60">
        <v>14003</v>
      </c>
      <c r="BD60">
        <v>0.99760780347056766</v>
      </c>
      <c r="BE60">
        <v>0</v>
      </c>
      <c r="BF60">
        <v>0</v>
      </c>
      <c r="BG60">
        <v>0</v>
      </c>
      <c r="BH60">
        <v>276.26443608867811</v>
      </c>
      <c r="BI60">
        <v>0.98983336973636715</v>
      </c>
      <c r="BJ60">
        <v>14003</v>
      </c>
      <c r="BK60">
        <v>14317</v>
      </c>
      <c r="BL60">
        <v>96.04</v>
      </c>
      <c r="BM60">
        <v>8.58</v>
      </c>
      <c r="BN60">
        <v>1.67</v>
      </c>
      <c r="BO60">
        <v>25.31</v>
      </c>
      <c r="BP60">
        <v>35.550000000000004</v>
      </c>
      <c r="BQ60">
        <v>1119.3100000000002</v>
      </c>
      <c r="BR60">
        <v>3.04</v>
      </c>
      <c r="BS60">
        <v>60.500000000000007</v>
      </c>
      <c r="BT60">
        <v>0</v>
      </c>
      <c r="BU60">
        <v>3968.069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96.04</v>
      </c>
      <c r="CB60">
        <v>8.58</v>
      </c>
      <c r="CC60">
        <v>1.67</v>
      </c>
      <c r="CD60">
        <v>25.31</v>
      </c>
      <c r="CE60">
        <v>35.550000000000004</v>
      </c>
      <c r="CF60">
        <v>154.01171000111123</v>
      </c>
      <c r="CG60">
        <v>241.84000000000003</v>
      </c>
      <c r="CH60">
        <v>12.77</v>
      </c>
      <c r="CI60">
        <v>5</v>
      </c>
      <c r="CJ60">
        <v>35.120000000000005</v>
      </c>
      <c r="CK60">
        <v>52.88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241.84000000000003</v>
      </c>
      <c r="CR60">
        <v>12.77</v>
      </c>
      <c r="CS60">
        <v>5</v>
      </c>
      <c r="CT60">
        <v>35.120000000000005</v>
      </c>
      <c r="CU60">
        <v>52.88</v>
      </c>
      <c r="CV60">
        <v>0</v>
      </c>
      <c r="CW60">
        <v>241.84000000000003</v>
      </c>
      <c r="CX60">
        <v>0</v>
      </c>
      <c r="CY60">
        <v>241.84000000000003</v>
      </c>
      <c r="CZ60">
        <v>118.68899999999999</v>
      </c>
      <c r="DA60">
        <v>0</v>
      </c>
      <c r="DB60">
        <v>0.99760780347056766</v>
      </c>
      <c r="DC60">
        <v>-6.0997399773960579</v>
      </c>
      <c r="DD60">
        <v>3.186140888262543</v>
      </c>
      <c r="DE60">
        <v>28.011991821464189</v>
      </c>
      <c r="DF60">
        <v>-22.874822824202635</v>
      </c>
      <c r="DG60">
        <v>-23.783943074652989</v>
      </c>
      <c r="DH60">
        <v>5.726449760664674</v>
      </c>
      <c r="DI60" s="138">
        <v>1.0271052254321011E-2</v>
      </c>
    </row>
    <row r="61" spans="1:113" x14ac:dyDescent="0.25">
      <c r="A61" s="127">
        <v>44619</v>
      </c>
      <c r="B61" t="s">
        <v>237</v>
      </c>
      <c r="C61" t="s">
        <v>8</v>
      </c>
      <c r="D61" s="135">
        <v>2877805.18</v>
      </c>
      <c r="E61" s="135">
        <v>105522172.28</v>
      </c>
      <c r="F61" s="135">
        <v>10552.217228</v>
      </c>
      <c r="G61" s="136">
        <v>272.72042622130903</v>
      </c>
      <c r="H61" s="136">
        <v>1254.9799999999998</v>
      </c>
      <c r="I61" s="136">
        <v>0</v>
      </c>
      <c r="J61" s="136">
        <v>1254.9799999999998</v>
      </c>
      <c r="K61" s="135">
        <v>91.37</v>
      </c>
      <c r="L61" s="137">
        <v>4.00941227974171</v>
      </c>
      <c r="M61" s="137">
        <v>135.16470733431109</v>
      </c>
      <c r="N61" s="135">
        <v>55.8</v>
      </c>
      <c r="O61" s="135">
        <v>61.06</v>
      </c>
      <c r="P61" s="136">
        <v>11187.657931</v>
      </c>
      <c r="Q61">
        <v>0</v>
      </c>
      <c r="R61">
        <v>3729.5479999999998</v>
      </c>
      <c r="S61">
        <v>0</v>
      </c>
      <c r="T61">
        <v>0</v>
      </c>
      <c r="U61">
        <v>0</v>
      </c>
      <c r="V61">
        <v>0</v>
      </c>
      <c r="W61">
        <v>3825.15</v>
      </c>
      <c r="X61">
        <v>125.863</v>
      </c>
      <c r="Y61">
        <v>0</v>
      </c>
      <c r="Z61">
        <v>0</v>
      </c>
      <c r="AA61">
        <v>0</v>
      </c>
      <c r="AB61">
        <v>564.88499999999999</v>
      </c>
      <c r="AC61">
        <v>0</v>
      </c>
      <c r="AD61">
        <v>0</v>
      </c>
      <c r="AE61">
        <v>0</v>
      </c>
      <c r="AF61">
        <v>381.15899999999999</v>
      </c>
      <c r="AG61">
        <v>0</v>
      </c>
      <c r="AH61">
        <v>9803.9700000000012</v>
      </c>
      <c r="AI61">
        <v>0</v>
      </c>
      <c r="AJ61">
        <v>0</v>
      </c>
      <c r="AK61" s="36">
        <v>0</v>
      </c>
      <c r="AL61">
        <v>26567.235110000001</v>
      </c>
      <c r="AM61">
        <v>0</v>
      </c>
      <c r="AN61">
        <v>0</v>
      </c>
      <c r="AO61">
        <v>0</v>
      </c>
      <c r="AP61">
        <v>1691.9400000000003</v>
      </c>
      <c r="AQ61">
        <v>4463.3275997411765</v>
      </c>
      <c r="AR61">
        <v>1691.94</v>
      </c>
      <c r="AS61">
        <v>0</v>
      </c>
      <c r="AT61">
        <v>0</v>
      </c>
      <c r="AU61">
        <v>0</v>
      </c>
      <c r="AV61">
        <v>8845.7030994320594</v>
      </c>
      <c r="AW61">
        <v>0</v>
      </c>
      <c r="AX61">
        <v>0</v>
      </c>
      <c r="AY61">
        <v>0</v>
      </c>
      <c r="AZ61">
        <v>14171</v>
      </c>
      <c r="BA61">
        <v>3553</v>
      </c>
      <c r="BB61">
        <v>0</v>
      </c>
      <c r="BC61">
        <v>14091</v>
      </c>
      <c r="BD61">
        <v>1.0309302175187418</v>
      </c>
      <c r="BE61">
        <v>0</v>
      </c>
      <c r="BF61">
        <v>0</v>
      </c>
      <c r="BG61">
        <v>0</v>
      </c>
      <c r="BH61">
        <v>276.26443608867811</v>
      </c>
      <c r="BI61">
        <v>0.98717167537905059</v>
      </c>
      <c r="BJ61">
        <v>14091</v>
      </c>
      <c r="BK61">
        <v>8847</v>
      </c>
      <c r="BL61">
        <v>111.92000000000002</v>
      </c>
      <c r="BM61">
        <v>6.95</v>
      </c>
      <c r="BN61">
        <v>2.2299999999999995</v>
      </c>
      <c r="BO61">
        <v>23.450000000000003</v>
      </c>
      <c r="BP61">
        <v>32.630000000000003</v>
      </c>
      <c r="BQ61">
        <v>1143.07</v>
      </c>
      <c r="BR61">
        <v>4.3599999999999994</v>
      </c>
      <c r="BS61">
        <v>79.289999999999992</v>
      </c>
      <c r="BT61">
        <v>0</v>
      </c>
      <c r="BU61">
        <v>3729.5479999999998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111.92000000000002</v>
      </c>
      <c r="CB61">
        <v>6.95</v>
      </c>
      <c r="CC61">
        <v>2.2299999999999995</v>
      </c>
      <c r="CD61">
        <v>23.450000000000003</v>
      </c>
      <c r="CE61">
        <v>32.630000000000003</v>
      </c>
      <c r="CF61">
        <v>122.44344895479917</v>
      </c>
      <c r="CG61">
        <v>205.36000000000007</v>
      </c>
      <c r="CH61">
        <v>14.52</v>
      </c>
      <c r="CI61">
        <v>6.0399999999999991</v>
      </c>
      <c r="CJ61">
        <v>39.630000000000003</v>
      </c>
      <c r="CK61">
        <v>60.19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205.36000000000007</v>
      </c>
      <c r="CR61">
        <v>14.52</v>
      </c>
      <c r="CS61">
        <v>6.0399999999999991</v>
      </c>
      <c r="CT61">
        <v>39.630000000000003</v>
      </c>
      <c r="CU61">
        <v>60.19</v>
      </c>
      <c r="CV61">
        <v>0</v>
      </c>
      <c r="CW61">
        <v>205.36000000000007</v>
      </c>
      <c r="CX61">
        <v>0</v>
      </c>
      <c r="CY61">
        <v>205.36000000000007</v>
      </c>
      <c r="CZ61">
        <v>125.863</v>
      </c>
      <c r="DA61">
        <v>0</v>
      </c>
      <c r="DB61">
        <v>1.0309302175187418</v>
      </c>
      <c r="DC61">
        <v>-10.178523300409719</v>
      </c>
      <c r="DD61">
        <v>3.8731754886886702</v>
      </c>
      <c r="DE61">
        <v>13.027617505436607</v>
      </c>
      <c r="DF61">
        <v>-24.939747796848405</v>
      </c>
      <c r="DG61">
        <v>-19.935203123388618</v>
      </c>
      <c r="DH61">
        <v>5.3410509002818021</v>
      </c>
      <c r="DI61" s="138">
        <v>1.2995029072348174E-2</v>
      </c>
    </row>
    <row r="62" spans="1:113" x14ac:dyDescent="0.25">
      <c r="A62" s="127">
        <v>44626</v>
      </c>
      <c r="B62" t="s">
        <v>237</v>
      </c>
      <c r="C62" t="s">
        <v>8</v>
      </c>
      <c r="D62" s="135">
        <v>2833571.0899999994</v>
      </c>
      <c r="E62" s="135">
        <v>100037613.47000001</v>
      </c>
      <c r="F62" s="135">
        <v>10003.761347000001</v>
      </c>
      <c r="G62" s="136">
        <v>283.25056863234255</v>
      </c>
      <c r="H62" s="136">
        <v>1301.07</v>
      </c>
      <c r="I62" s="136">
        <v>0</v>
      </c>
      <c r="J62" s="136">
        <v>1301.07</v>
      </c>
      <c r="K62" s="135">
        <v>90.51</v>
      </c>
      <c r="L62" s="137">
        <v>4.1013147718484149</v>
      </c>
      <c r="M62" s="137">
        <v>134.6381983407324</v>
      </c>
      <c r="N62" s="135">
        <v>61.29</v>
      </c>
      <c r="O62" s="135">
        <v>77.14</v>
      </c>
      <c r="P62" s="136">
        <v>13525.219978000001</v>
      </c>
      <c r="Q62">
        <v>0</v>
      </c>
      <c r="R62">
        <v>487.03399999999999</v>
      </c>
      <c r="S62">
        <v>0</v>
      </c>
      <c r="T62">
        <v>0</v>
      </c>
      <c r="U62">
        <v>0</v>
      </c>
      <c r="V62">
        <v>0</v>
      </c>
      <c r="W62">
        <v>223.08600000000001</v>
      </c>
      <c r="X62">
        <v>147.131</v>
      </c>
      <c r="Y62">
        <v>0</v>
      </c>
      <c r="Z62">
        <v>0</v>
      </c>
      <c r="AA62">
        <v>0</v>
      </c>
      <c r="AB62">
        <v>149.614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1194.5300000000002</v>
      </c>
      <c r="AI62">
        <v>0</v>
      </c>
      <c r="AJ62">
        <v>0</v>
      </c>
      <c r="AK62" s="36">
        <v>0</v>
      </c>
      <c r="AL62">
        <v>4758.8018949999996</v>
      </c>
      <c r="AM62">
        <v>0</v>
      </c>
      <c r="AN62">
        <v>0</v>
      </c>
      <c r="AO62">
        <v>0</v>
      </c>
      <c r="AP62">
        <v>1178.26</v>
      </c>
      <c r="AQ62">
        <v>11158.318999352941</v>
      </c>
      <c r="AR62">
        <v>1178.26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6491</v>
      </c>
      <c r="BA62">
        <v>5224</v>
      </c>
      <c r="BB62">
        <v>0</v>
      </c>
      <c r="BC62">
        <v>8336</v>
      </c>
      <c r="BD62">
        <v>1.0186552363248782</v>
      </c>
      <c r="BE62">
        <v>0</v>
      </c>
      <c r="BF62">
        <v>0</v>
      </c>
      <c r="BG62">
        <v>0</v>
      </c>
      <c r="BH62">
        <v>283.25056863234255</v>
      </c>
      <c r="BI62">
        <v>1</v>
      </c>
      <c r="BJ62">
        <v>8336</v>
      </c>
      <c r="BK62">
        <v>25267</v>
      </c>
      <c r="BL62">
        <v>107.19999999999999</v>
      </c>
      <c r="BM62">
        <v>4.84</v>
      </c>
      <c r="BN62">
        <v>4.16</v>
      </c>
      <c r="BO62">
        <v>12.57</v>
      </c>
      <c r="BP62">
        <v>21.57</v>
      </c>
      <c r="BQ62">
        <v>1193.8900000000001</v>
      </c>
      <c r="BR62">
        <v>1.97</v>
      </c>
      <c r="BS62">
        <v>85.63</v>
      </c>
      <c r="BT62">
        <v>0</v>
      </c>
      <c r="BU62">
        <v>487.03399999999999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107.19999999999999</v>
      </c>
      <c r="CB62">
        <v>4.84</v>
      </c>
      <c r="CC62">
        <v>4.16</v>
      </c>
      <c r="CD62">
        <v>12.57</v>
      </c>
      <c r="CE62">
        <v>21.57</v>
      </c>
      <c r="CF62">
        <v>149.43343252679261</v>
      </c>
      <c r="CG62">
        <v>200.79</v>
      </c>
      <c r="CH62">
        <v>12.17</v>
      </c>
      <c r="CI62">
        <v>7.3599999999999994</v>
      </c>
      <c r="CJ62">
        <v>40.19</v>
      </c>
      <c r="CK62">
        <v>59.699999999999989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200.79</v>
      </c>
      <c r="CR62">
        <v>12.17</v>
      </c>
      <c r="CS62">
        <v>7.3599999999999994</v>
      </c>
      <c r="CT62">
        <v>40.19</v>
      </c>
      <c r="CU62">
        <v>59.699999999999989</v>
      </c>
      <c r="CV62">
        <v>0</v>
      </c>
      <c r="CW62">
        <v>200.79</v>
      </c>
      <c r="CX62">
        <v>0</v>
      </c>
      <c r="CY62">
        <v>200.79</v>
      </c>
      <c r="CZ62">
        <v>147.131</v>
      </c>
      <c r="DA62">
        <v>0</v>
      </c>
      <c r="DB62">
        <v>1.0186552363248782</v>
      </c>
      <c r="DC62">
        <v>-12.020859640568501</v>
      </c>
      <c r="DD62">
        <v>2.1420556372795936</v>
      </c>
      <c r="DE62">
        <v>17.79392499091027</v>
      </c>
      <c r="DF62">
        <v>-26.178115158241006</v>
      </c>
      <c r="DG62">
        <v>-19.840869540331564</v>
      </c>
      <c r="DH62">
        <v>5.2613772227008324</v>
      </c>
      <c r="DI62" s="138">
        <v>0</v>
      </c>
    </row>
    <row r="63" spans="1:113" x14ac:dyDescent="0.25">
      <c r="A63" s="127">
        <v>44633</v>
      </c>
      <c r="B63" t="s">
        <v>237</v>
      </c>
      <c r="C63" t="s">
        <v>8</v>
      </c>
      <c r="D63" s="135">
        <v>2904261.4499999997</v>
      </c>
      <c r="E63" s="135">
        <v>102972945.12</v>
      </c>
      <c r="F63" s="135">
        <v>10297.294512</v>
      </c>
      <c r="G63" s="136">
        <v>282.04121447779369</v>
      </c>
      <c r="H63" s="136">
        <v>1305.6299999999997</v>
      </c>
      <c r="I63" s="136">
        <v>0</v>
      </c>
      <c r="J63" s="136">
        <v>1305.6299999999997</v>
      </c>
      <c r="K63" s="135">
        <v>88.65</v>
      </c>
      <c r="L63" s="137">
        <v>4.1611957134799766</v>
      </c>
      <c r="M63" s="137">
        <v>126.63561349530741</v>
      </c>
      <c r="N63" s="135">
        <v>61.54</v>
      </c>
      <c r="O63" s="135">
        <v>83.43</v>
      </c>
      <c r="P63" s="136">
        <v>14686.507046999999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210.797</v>
      </c>
      <c r="Y63">
        <v>0</v>
      </c>
      <c r="Z63">
        <v>0</v>
      </c>
      <c r="AA63">
        <v>0</v>
      </c>
      <c r="AB63">
        <v>96.352000000000004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 s="36">
        <v>0</v>
      </c>
      <c r="AL63">
        <v>0</v>
      </c>
      <c r="AM63">
        <v>0</v>
      </c>
      <c r="AN63">
        <v>0</v>
      </c>
      <c r="AO63">
        <v>0</v>
      </c>
      <c r="AP63">
        <v>1096.4000000000001</v>
      </c>
      <c r="AQ63">
        <v>4463.3275997411765</v>
      </c>
      <c r="AR63">
        <v>1096.4000000000001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42046</v>
      </c>
      <c r="BA63">
        <v>7742</v>
      </c>
      <c r="BB63">
        <v>0</v>
      </c>
      <c r="BC63">
        <v>26609</v>
      </c>
      <c r="BD63">
        <v>1.0294420601627698</v>
      </c>
      <c r="BE63">
        <v>0</v>
      </c>
      <c r="BF63">
        <v>0</v>
      </c>
      <c r="BG63">
        <v>0</v>
      </c>
      <c r="BH63">
        <v>283.25056863234255</v>
      </c>
      <c r="BI63">
        <v>0.99573044403621802</v>
      </c>
      <c r="BJ63">
        <v>26609</v>
      </c>
      <c r="BK63">
        <v>15723</v>
      </c>
      <c r="BL63">
        <v>111.19999999999999</v>
      </c>
      <c r="BM63">
        <v>2.7600000000000002</v>
      </c>
      <c r="BN63">
        <v>2.3600000000000003</v>
      </c>
      <c r="BO63">
        <v>15.83</v>
      </c>
      <c r="BP63">
        <v>20.939999999999998</v>
      </c>
      <c r="BQ63">
        <v>1194.4400000000003</v>
      </c>
      <c r="BR63">
        <v>4.01</v>
      </c>
      <c r="BS63">
        <v>90.249999999999972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111.19999999999999</v>
      </c>
      <c r="CB63">
        <v>2.7600000000000002</v>
      </c>
      <c r="CC63">
        <v>2.3600000000000003</v>
      </c>
      <c r="CD63">
        <v>15.83</v>
      </c>
      <c r="CE63">
        <v>20.939999999999998</v>
      </c>
      <c r="CF63">
        <v>165.66843820642976</v>
      </c>
      <c r="CG63">
        <v>219.58999999999989</v>
      </c>
      <c r="CH63">
        <v>12.190000000000001</v>
      </c>
      <c r="CI63">
        <v>4.93</v>
      </c>
      <c r="CJ63">
        <v>42.33</v>
      </c>
      <c r="CK63">
        <v>59.44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219.58999999999989</v>
      </c>
      <c r="CR63">
        <v>12.190000000000001</v>
      </c>
      <c r="CS63">
        <v>4.93</v>
      </c>
      <c r="CT63">
        <v>42.33</v>
      </c>
      <c r="CU63">
        <v>59.44</v>
      </c>
      <c r="CV63">
        <v>0</v>
      </c>
      <c r="CW63">
        <v>219.58999999999989</v>
      </c>
      <c r="CX63">
        <v>0</v>
      </c>
      <c r="CY63">
        <v>219.58999999999989</v>
      </c>
      <c r="CZ63">
        <v>210.797</v>
      </c>
      <c r="DA63">
        <v>0</v>
      </c>
      <c r="DB63">
        <v>1.0294420601627698</v>
      </c>
      <c r="DC63">
        <v>-10.386703609715804</v>
      </c>
      <c r="DD63">
        <v>2.2383925298902385</v>
      </c>
      <c r="DE63">
        <v>33.586539558098416</v>
      </c>
      <c r="DF63">
        <v>-23.935264396655121</v>
      </c>
      <c r="DG63">
        <v>-20.731509336794506</v>
      </c>
      <c r="DH63">
        <v>5.0043558577889753</v>
      </c>
      <c r="DI63" s="138">
        <v>4.287863235832523E-3</v>
      </c>
    </row>
    <row r="64" spans="1:113" x14ac:dyDescent="0.25">
      <c r="A64" s="127">
        <v>44640</v>
      </c>
      <c r="B64" t="s">
        <v>237</v>
      </c>
      <c r="C64" t="s">
        <v>8</v>
      </c>
      <c r="D64" s="135">
        <v>3025316.6799999997</v>
      </c>
      <c r="E64" s="135">
        <v>108749893</v>
      </c>
      <c r="F64" s="135">
        <v>10874.989299999999</v>
      </c>
      <c r="G64" s="136">
        <v>278.1903132539174</v>
      </c>
      <c r="H64" s="136">
        <v>1301.2799999999993</v>
      </c>
      <c r="I64" s="136">
        <v>0</v>
      </c>
      <c r="J64" s="136">
        <v>1301.2799999999993</v>
      </c>
      <c r="K64" s="135">
        <v>84.58</v>
      </c>
      <c r="L64" s="137">
        <v>4.2884842752423742</v>
      </c>
      <c r="M64" s="137">
        <v>131.81832519103176</v>
      </c>
      <c r="N64" s="135">
        <v>60.56</v>
      </c>
      <c r="O64" s="135">
        <v>73.11</v>
      </c>
      <c r="P64" s="136">
        <v>13174.454518999999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257.40600000000001</v>
      </c>
      <c r="Y64">
        <v>0</v>
      </c>
      <c r="Z64">
        <v>0</v>
      </c>
      <c r="AA64">
        <v>0</v>
      </c>
      <c r="AB64">
        <v>261.62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 s="36">
        <v>0</v>
      </c>
      <c r="AL64">
        <v>0</v>
      </c>
      <c r="AM64">
        <v>0</v>
      </c>
      <c r="AN64">
        <v>0</v>
      </c>
      <c r="AO64">
        <v>0</v>
      </c>
      <c r="AP64">
        <v>1273.8800000000003</v>
      </c>
      <c r="AQ64">
        <v>4463.3275997411765</v>
      </c>
      <c r="AR64">
        <v>1273.8800000000003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4775</v>
      </c>
      <c r="BA64">
        <v>2822</v>
      </c>
      <c r="BB64">
        <v>0</v>
      </c>
      <c r="BC64">
        <v>15544</v>
      </c>
      <c r="BD64">
        <v>1.0583656811479969</v>
      </c>
      <c r="BE64">
        <v>0</v>
      </c>
      <c r="BF64">
        <v>0</v>
      </c>
      <c r="BG64">
        <v>0</v>
      </c>
      <c r="BH64">
        <v>283.25056863234255</v>
      </c>
      <c r="BI64">
        <v>0.98213505659367861</v>
      </c>
      <c r="BJ64">
        <v>15544</v>
      </c>
      <c r="BK64">
        <v>28994</v>
      </c>
      <c r="BL64">
        <v>140.12000000000003</v>
      </c>
      <c r="BM64">
        <v>4.59</v>
      </c>
      <c r="BN64">
        <v>2.2600000000000002</v>
      </c>
      <c r="BO64">
        <v>15.850000000000001</v>
      </c>
      <c r="BP64">
        <v>22.69</v>
      </c>
      <c r="BQ64">
        <v>1161.17</v>
      </c>
      <c r="BR64">
        <v>3.2900000000000005</v>
      </c>
      <c r="BS64">
        <v>117.42000000000002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140.12000000000003</v>
      </c>
      <c r="CB64">
        <v>4.59</v>
      </c>
      <c r="CC64">
        <v>2.2600000000000002</v>
      </c>
      <c r="CD64">
        <v>15.850000000000001</v>
      </c>
      <c r="CE64">
        <v>22.69</v>
      </c>
      <c r="CF64">
        <v>155.76323621423504</v>
      </c>
      <c r="CG64">
        <v>230.05999999999995</v>
      </c>
      <c r="CH64">
        <v>8.1</v>
      </c>
      <c r="CI64">
        <v>5.0199999999999996</v>
      </c>
      <c r="CJ64">
        <v>32.86</v>
      </c>
      <c r="CK64">
        <v>45.980000000000004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230.05999999999995</v>
      </c>
      <c r="CR64">
        <v>8.1</v>
      </c>
      <c r="CS64">
        <v>5.0199999999999996</v>
      </c>
      <c r="CT64">
        <v>32.86</v>
      </c>
      <c r="CU64">
        <v>45.980000000000004</v>
      </c>
      <c r="CV64">
        <v>0</v>
      </c>
      <c r="CW64">
        <v>230.05999999999995</v>
      </c>
      <c r="CX64">
        <v>0</v>
      </c>
      <c r="CY64">
        <v>230.05999999999995</v>
      </c>
      <c r="CZ64">
        <v>257.40600000000001</v>
      </c>
      <c r="DA64">
        <v>0</v>
      </c>
      <c r="DB64">
        <v>1.0583656811479969</v>
      </c>
      <c r="DC64">
        <v>-6.9348820424779367</v>
      </c>
      <c r="DD64">
        <v>7.4103223245219239</v>
      </c>
      <c r="DE64">
        <v>47.989724117228448</v>
      </c>
      <c r="DF64">
        <v>-21.366000203154638</v>
      </c>
      <c r="DG64">
        <v>-20.264131666810659</v>
      </c>
      <c r="DH64">
        <v>4.2131659184105343</v>
      </c>
      <c r="DI64" s="138">
        <v>1.8189905030253195E-2</v>
      </c>
    </row>
    <row r="65" spans="1:113" x14ac:dyDescent="0.25">
      <c r="A65" s="127">
        <v>44647</v>
      </c>
      <c r="B65" t="s">
        <v>237</v>
      </c>
      <c r="C65" t="s">
        <v>8</v>
      </c>
      <c r="D65" s="135">
        <v>3074562.5599999991</v>
      </c>
      <c r="E65" s="135">
        <v>108969737.00999999</v>
      </c>
      <c r="F65" s="135">
        <v>10896.973700999999</v>
      </c>
      <c r="G65" s="136">
        <v>282.14829588125474</v>
      </c>
      <c r="H65" s="136">
        <v>1265.2799999999997</v>
      </c>
      <c r="I65" s="136">
        <v>0</v>
      </c>
      <c r="J65" s="136">
        <v>1265.2799999999997</v>
      </c>
      <c r="K65" s="135">
        <v>84.41</v>
      </c>
      <c r="L65" s="137">
        <v>4.1626584527899544</v>
      </c>
      <c r="M65" s="137">
        <v>135.61913405541208</v>
      </c>
      <c r="N65" s="135">
        <v>55.76</v>
      </c>
      <c r="O65" s="135">
        <v>56.96</v>
      </c>
      <c r="P65" s="136">
        <v>12761.551251999999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339.81799999999998</v>
      </c>
      <c r="Y65">
        <v>0</v>
      </c>
      <c r="Z65">
        <v>0</v>
      </c>
      <c r="AA65">
        <v>0</v>
      </c>
      <c r="AB65">
        <v>531.74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 s="36">
        <v>0</v>
      </c>
      <c r="AL65">
        <v>0</v>
      </c>
      <c r="AM65">
        <v>0</v>
      </c>
      <c r="AN65">
        <v>0</v>
      </c>
      <c r="AO65">
        <v>0</v>
      </c>
      <c r="AP65">
        <v>1976.07</v>
      </c>
      <c r="AQ65">
        <v>0</v>
      </c>
      <c r="AR65">
        <v>1976.0700000000002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13653</v>
      </c>
      <c r="BA65">
        <v>0</v>
      </c>
      <c r="BB65">
        <v>0</v>
      </c>
      <c r="BC65">
        <v>29078</v>
      </c>
      <c r="BD65">
        <v>1.0782741986025637</v>
      </c>
      <c r="BE65">
        <v>0</v>
      </c>
      <c r="BF65">
        <v>0</v>
      </c>
      <c r="BG65">
        <v>0</v>
      </c>
      <c r="BH65">
        <v>283.25056863234255</v>
      </c>
      <c r="BI65">
        <v>0.99610848883230818</v>
      </c>
      <c r="BJ65">
        <v>29078</v>
      </c>
      <c r="BK65">
        <v>24203</v>
      </c>
      <c r="BL65">
        <v>105.68999999999998</v>
      </c>
      <c r="BM65">
        <v>5.5100000000000007</v>
      </c>
      <c r="BN65">
        <v>0.63</v>
      </c>
      <c r="BO65">
        <v>11.32</v>
      </c>
      <c r="BP65">
        <v>17.450000000000003</v>
      </c>
      <c r="BQ65">
        <v>1159.5999999999999</v>
      </c>
      <c r="BR65">
        <v>2.82</v>
      </c>
      <c r="BS65">
        <v>88.24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105.68999999999998</v>
      </c>
      <c r="CB65">
        <v>5.5100000000000007</v>
      </c>
      <c r="CC65">
        <v>0.63</v>
      </c>
      <c r="CD65">
        <v>11.32</v>
      </c>
      <c r="CE65">
        <v>17.450000000000003</v>
      </c>
      <c r="CF65">
        <v>151.18530093590806</v>
      </c>
      <c r="CG65">
        <v>236.08999999999997</v>
      </c>
      <c r="CH65">
        <v>7.31</v>
      </c>
      <c r="CI65">
        <v>6.42</v>
      </c>
      <c r="CJ65">
        <v>27.57</v>
      </c>
      <c r="CK65">
        <v>41.31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236.08999999999997</v>
      </c>
      <c r="CR65">
        <v>7.31</v>
      </c>
      <c r="CS65">
        <v>6.42</v>
      </c>
      <c r="CT65">
        <v>27.57</v>
      </c>
      <c r="CU65">
        <v>41.31</v>
      </c>
      <c r="CV65">
        <v>0</v>
      </c>
      <c r="CW65">
        <v>236.08999999999997</v>
      </c>
      <c r="CX65">
        <v>0</v>
      </c>
      <c r="CY65">
        <v>236.08999999999997</v>
      </c>
      <c r="CZ65">
        <v>339.81799999999998</v>
      </c>
      <c r="DA65">
        <v>0</v>
      </c>
      <c r="DB65">
        <v>1.0782741986025637</v>
      </c>
      <c r="DC65">
        <v>-11.045376246618522</v>
      </c>
      <c r="DD65">
        <v>3.3449174725294237</v>
      </c>
      <c r="DE65">
        <v>21.111787261012335</v>
      </c>
      <c r="DF65">
        <v>-25.576337958583899</v>
      </c>
      <c r="DG65">
        <v>-20.403309497533833</v>
      </c>
      <c r="DH65">
        <v>5.1588210339343608</v>
      </c>
      <c r="DI65" s="138">
        <v>3.9067141895896551E-3</v>
      </c>
    </row>
    <row r="66" spans="1:113" x14ac:dyDescent="0.25">
      <c r="A66" s="127">
        <v>44654</v>
      </c>
      <c r="B66" t="s">
        <v>237</v>
      </c>
      <c r="C66" t="s">
        <v>8</v>
      </c>
      <c r="D66" s="135">
        <v>3026080.2899999991</v>
      </c>
      <c r="E66" s="135">
        <v>103844785.62</v>
      </c>
      <c r="F66" s="135">
        <v>10384.478562</v>
      </c>
      <c r="G66" s="136">
        <v>291.40416362101774</v>
      </c>
      <c r="H66" s="136">
        <v>1262.4600000000003</v>
      </c>
      <c r="I66" s="136">
        <v>0</v>
      </c>
      <c r="J66" s="136">
        <v>1262.4600000000003</v>
      </c>
      <c r="K66" s="135">
        <v>86.39</v>
      </c>
      <c r="L66" s="137">
        <v>4.0474591966662805</v>
      </c>
      <c r="M66" s="137">
        <v>122.82597180986485</v>
      </c>
      <c r="N66" s="135">
        <v>60.91</v>
      </c>
      <c r="O66" s="135">
        <v>65.06</v>
      </c>
      <c r="P66" s="136">
        <v>16940.428391000001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230.965</v>
      </c>
      <c r="Y66">
        <v>0</v>
      </c>
      <c r="Z66">
        <v>0</v>
      </c>
      <c r="AA66">
        <v>0</v>
      </c>
      <c r="AB66">
        <v>420.40300000000002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 s="36">
        <v>0</v>
      </c>
      <c r="AL66">
        <v>0</v>
      </c>
      <c r="AM66">
        <v>1100.4700000000003</v>
      </c>
      <c r="AN66">
        <v>0</v>
      </c>
      <c r="AO66">
        <v>0</v>
      </c>
      <c r="AP66">
        <v>1997.92</v>
      </c>
      <c r="AQ66">
        <v>0</v>
      </c>
      <c r="AR66">
        <v>3098.39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3719</v>
      </c>
      <c r="BA66">
        <v>0</v>
      </c>
      <c r="BB66">
        <v>0</v>
      </c>
      <c r="BC66">
        <v>23726</v>
      </c>
      <c r="BD66">
        <v>1.0649375732561668</v>
      </c>
      <c r="BE66">
        <v>0</v>
      </c>
      <c r="BF66">
        <v>0</v>
      </c>
      <c r="BG66">
        <v>0</v>
      </c>
      <c r="BH66">
        <v>291.40416362101774</v>
      </c>
      <c r="BI66">
        <v>1</v>
      </c>
      <c r="BJ66">
        <v>23726</v>
      </c>
      <c r="BK66">
        <v>20841</v>
      </c>
      <c r="BL66">
        <v>128.1</v>
      </c>
      <c r="BM66">
        <v>4.4800000000000004</v>
      </c>
      <c r="BN66">
        <v>2.87</v>
      </c>
      <c r="BO66">
        <v>22.25</v>
      </c>
      <c r="BP66">
        <v>29.6</v>
      </c>
      <c r="BQ66">
        <v>1134.3699999999997</v>
      </c>
      <c r="BR66">
        <v>2.91</v>
      </c>
      <c r="BS66">
        <v>98.53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128.1</v>
      </c>
      <c r="CB66">
        <v>4.4800000000000004</v>
      </c>
      <c r="CC66">
        <v>2.87</v>
      </c>
      <c r="CD66">
        <v>22.25</v>
      </c>
      <c r="CE66">
        <v>29.6</v>
      </c>
      <c r="CF66">
        <v>196.09246893158931</v>
      </c>
      <c r="CG66">
        <v>268.47999999999996</v>
      </c>
      <c r="CH66">
        <v>7.82</v>
      </c>
      <c r="CI66">
        <v>8.3999999999999986</v>
      </c>
      <c r="CJ66">
        <v>41.66</v>
      </c>
      <c r="CK66">
        <v>57.91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268.47999999999996</v>
      </c>
      <c r="CR66">
        <v>7.82</v>
      </c>
      <c r="CS66">
        <v>8.3999999999999986</v>
      </c>
      <c r="CT66">
        <v>41.66</v>
      </c>
      <c r="CU66">
        <v>57.91</v>
      </c>
      <c r="CV66">
        <v>0</v>
      </c>
      <c r="CW66">
        <v>268.47999999999996</v>
      </c>
      <c r="CX66">
        <v>0</v>
      </c>
      <c r="CY66">
        <v>268.47999999999996</v>
      </c>
      <c r="CZ66">
        <v>230.965</v>
      </c>
      <c r="DA66">
        <v>0</v>
      </c>
      <c r="DB66">
        <v>1.0649375732561668</v>
      </c>
      <c r="DC66">
        <v>-9.0713156438527189</v>
      </c>
      <c r="DD66">
        <v>4.3398633586122921</v>
      </c>
      <c r="DE66">
        <v>28.888924960376961</v>
      </c>
      <c r="DF66">
        <v>-23.399790094924118</v>
      </c>
      <c r="DG66">
        <v>-23.199326301499099</v>
      </c>
      <c r="DH66">
        <v>5.1265513667515235</v>
      </c>
      <c r="DI66" s="138">
        <v>0</v>
      </c>
    </row>
    <row r="67" spans="1:113" x14ac:dyDescent="0.25">
      <c r="A67" s="127">
        <v>44661</v>
      </c>
      <c r="B67" t="s">
        <v>237</v>
      </c>
      <c r="C67" t="s">
        <v>8</v>
      </c>
      <c r="D67" s="135">
        <v>2874205.0900000008</v>
      </c>
      <c r="E67" s="135">
        <v>99701329.579999998</v>
      </c>
      <c r="F67" s="135">
        <v>9970.1329580000001</v>
      </c>
      <c r="G67" s="136">
        <v>288.28152062844345</v>
      </c>
      <c r="H67" s="136">
        <v>1291.3100000000002</v>
      </c>
      <c r="I67" s="136">
        <v>0</v>
      </c>
      <c r="J67" s="136">
        <v>1291.3100000000002</v>
      </c>
      <c r="K67" s="135">
        <v>87.2</v>
      </c>
      <c r="L67" s="137">
        <v>3.97637614678899</v>
      </c>
      <c r="M67" s="137">
        <v>117.98150454429246</v>
      </c>
      <c r="N67" s="135">
        <v>59.22</v>
      </c>
      <c r="O67" s="135">
        <v>80.42</v>
      </c>
      <c r="P67" s="136">
        <v>17609.227972000001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204.86699999999999</v>
      </c>
      <c r="Y67">
        <v>0</v>
      </c>
      <c r="Z67">
        <v>0</v>
      </c>
      <c r="AA67">
        <v>0</v>
      </c>
      <c r="AB67">
        <v>583.471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 s="36">
        <v>0</v>
      </c>
      <c r="AL67">
        <v>0</v>
      </c>
      <c r="AM67">
        <v>352.94</v>
      </c>
      <c r="AN67">
        <v>0</v>
      </c>
      <c r="AO67">
        <v>0</v>
      </c>
      <c r="AP67">
        <v>2112.89</v>
      </c>
      <c r="AQ67">
        <v>0</v>
      </c>
      <c r="AR67">
        <v>2465.83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24518</v>
      </c>
      <c r="BA67">
        <v>0</v>
      </c>
      <c r="BB67">
        <v>0</v>
      </c>
      <c r="BC67">
        <v>20670</v>
      </c>
      <c r="BD67">
        <v>1.0589193175698817</v>
      </c>
      <c r="BE67">
        <v>0</v>
      </c>
      <c r="BF67">
        <v>0</v>
      </c>
      <c r="BG67">
        <v>0</v>
      </c>
      <c r="BH67">
        <v>288.28152062844345</v>
      </c>
      <c r="BI67">
        <v>1</v>
      </c>
      <c r="BJ67">
        <v>20670</v>
      </c>
      <c r="BK67">
        <v>29141</v>
      </c>
      <c r="BL67">
        <v>116.83</v>
      </c>
      <c r="BM67">
        <v>4.17</v>
      </c>
      <c r="BN67">
        <v>2.61</v>
      </c>
      <c r="BO67">
        <v>14.79</v>
      </c>
      <c r="BP67">
        <v>21.56</v>
      </c>
      <c r="BQ67">
        <v>1174.4999999999998</v>
      </c>
      <c r="BR67">
        <v>1.8199999999999998</v>
      </c>
      <c r="BS67">
        <v>95.279999999999987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116.83</v>
      </c>
      <c r="CB67">
        <v>4.17</v>
      </c>
      <c r="CC67">
        <v>2.61</v>
      </c>
      <c r="CD67">
        <v>14.79</v>
      </c>
      <c r="CE67">
        <v>21.56</v>
      </c>
      <c r="CF67">
        <v>201.94068775229357</v>
      </c>
      <c r="CG67">
        <v>274.52999999999997</v>
      </c>
      <c r="CH67">
        <v>8.33</v>
      </c>
      <c r="CI67">
        <v>7.57</v>
      </c>
      <c r="CJ67">
        <v>40.769999999999996</v>
      </c>
      <c r="CK67">
        <v>56.68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274.52999999999997</v>
      </c>
      <c r="CR67">
        <v>8.33</v>
      </c>
      <c r="CS67">
        <v>7.57</v>
      </c>
      <c r="CT67">
        <v>40.769999999999996</v>
      </c>
      <c r="CU67">
        <v>56.68</v>
      </c>
      <c r="CV67">
        <v>0</v>
      </c>
      <c r="CW67">
        <v>274.52999999999997</v>
      </c>
      <c r="CX67">
        <v>0</v>
      </c>
      <c r="CY67">
        <v>274.52999999999997</v>
      </c>
      <c r="CZ67">
        <v>204.86699999999999</v>
      </c>
      <c r="DA67">
        <v>0</v>
      </c>
      <c r="DB67">
        <v>1.0589193175698817</v>
      </c>
      <c r="DC67">
        <v>-4.9539897176599723</v>
      </c>
      <c r="DD67">
        <v>4.0768175146741603</v>
      </c>
      <c r="DE67">
        <v>70.865800164731994</v>
      </c>
      <c r="DF67">
        <v>-21.659076229189424</v>
      </c>
      <c r="DG67">
        <v>-34.679611284372719</v>
      </c>
      <c r="DH67">
        <v>5.4802608016104184</v>
      </c>
      <c r="DI67" s="138">
        <v>0</v>
      </c>
    </row>
    <row r="68" spans="1:113" x14ac:dyDescent="0.25">
      <c r="A68" s="127">
        <v>44668</v>
      </c>
      <c r="B68" t="s">
        <v>237</v>
      </c>
      <c r="C68" t="s">
        <v>8</v>
      </c>
      <c r="D68" s="135">
        <v>2822615.53</v>
      </c>
      <c r="E68" s="135">
        <v>99987911.260000005</v>
      </c>
      <c r="F68" s="135">
        <v>9998.7911260000001</v>
      </c>
      <c r="G68" s="136">
        <v>282.29567899066438</v>
      </c>
      <c r="H68" s="136">
        <v>1305.2999999999997</v>
      </c>
      <c r="I68" s="136">
        <v>0</v>
      </c>
      <c r="J68" s="136">
        <v>1305.2999999999997</v>
      </c>
      <c r="K68" s="135">
        <v>89.91</v>
      </c>
      <c r="L68" s="137">
        <v>3.826048270492715</v>
      </c>
      <c r="M68" s="137">
        <v>131.49707461025963</v>
      </c>
      <c r="N68" s="135">
        <v>61.09</v>
      </c>
      <c r="O68" s="135">
        <v>80.849999999999994</v>
      </c>
      <c r="P68" s="136">
        <v>14466.838868000001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286.86599999999999</v>
      </c>
      <c r="Y68">
        <v>0</v>
      </c>
      <c r="Z68">
        <v>0</v>
      </c>
      <c r="AA68">
        <v>0</v>
      </c>
      <c r="AB68">
        <v>495.822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 s="36">
        <v>0</v>
      </c>
      <c r="AL68">
        <v>0</v>
      </c>
      <c r="AM68">
        <v>720.75000000000011</v>
      </c>
      <c r="AN68">
        <v>0</v>
      </c>
      <c r="AO68">
        <v>0</v>
      </c>
      <c r="AP68">
        <v>1867.5</v>
      </c>
      <c r="AQ68">
        <v>0</v>
      </c>
      <c r="AR68">
        <v>2588.25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3442</v>
      </c>
      <c r="BA68">
        <v>0</v>
      </c>
      <c r="BB68">
        <v>0</v>
      </c>
      <c r="BC68">
        <v>31680</v>
      </c>
      <c r="BD68">
        <v>1.058997120227583</v>
      </c>
      <c r="BE68">
        <v>0</v>
      </c>
      <c r="BF68">
        <v>0</v>
      </c>
      <c r="BG68">
        <v>0</v>
      </c>
      <c r="BH68">
        <v>283.36400600092105</v>
      </c>
      <c r="BI68">
        <v>0.99622984222543354</v>
      </c>
      <c r="BJ68">
        <v>31680</v>
      </c>
      <c r="BK68">
        <v>42440</v>
      </c>
      <c r="BL68">
        <v>145.11000000000001</v>
      </c>
      <c r="BM68">
        <v>4</v>
      </c>
      <c r="BN68">
        <v>3.58</v>
      </c>
      <c r="BO68">
        <v>22.979999999999997</v>
      </c>
      <c r="BP68">
        <v>30.57</v>
      </c>
      <c r="BQ68">
        <v>1160.1299999999999</v>
      </c>
      <c r="BR68">
        <v>2.62</v>
      </c>
      <c r="BS68">
        <v>114.55000000000001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145.11000000000001</v>
      </c>
      <c r="CB68">
        <v>4</v>
      </c>
      <c r="CC68">
        <v>3.58</v>
      </c>
      <c r="CD68">
        <v>22.979999999999997</v>
      </c>
      <c r="CE68">
        <v>30.57</v>
      </c>
      <c r="CF68">
        <v>160.90355764653543</v>
      </c>
      <c r="CG68">
        <v>255.00000000000003</v>
      </c>
      <c r="CH68">
        <v>8.76</v>
      </c>
      <c r="CI68">
        <v>5.21</v>
      </c>
      <c r="CJ68">
        <v>40.28</v>
      </c>
      <c r="CK68">
        <v>54.25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255.00000000000003</v>
      </c>
      <c r="CR68">
        <v>8.76</v>
      </c>
      <c r="CS68">
        <v>5.21</v>
      </c>
      <c r="CT68">
        <v>40.28</v>
      </c>
      <c r="CU68">
        <v>54.25</v>
      </c>
      <c r="CV68">
        <v>0</v>
      </c>
      <c r="CW68">
        <v>255.00000000000003</v>
      </c>
      <c r="CX68">
        <v>0</v>
      </c>
      <c r="CY68">
        <v>255.00000000000003</v>
      </c>
      <c r="CZ68">
        <v>286.86599999999999</v>
      </c>
      <c r="DA68">
        <v>0</v>
      </c>
      <c r="DB68">
        <v>1.058997120227583</v>
      </c>
      <c r="DC68">
        <v>-4.0535963895837899</v>
      </c>
      <c r="DD68">
        <v>6.2864910519376167</v>
      </c>
      <c r="DE68">
        <v>60.933092405866866</v>
      </c>
      <c r="DF68">
        <v>-21.597947467181946</v>
      </c>
      <c r="DG68">
        <v>-29.366967310224997</v>
      </c>
      <c r="DH68">
        <v>5.5368476880615622</v>
      </c>
      <c r="DI68" s="138">
        <v>3.784425656377044E-3</v>
      </c>
    </row>
    <row r="69" spans="1:113" x14ac:dyDescent="0.25">
      <c r="A69" s="127">
        <v>44675</v>
      </c>
      <c r="B69" t="s">
        <v>237</v>
      </c>
      <c r="C69" t="s">
        <v>8</v>
      </c>
      <c r="D69" s="135">
        <v>2562857.5200000005</v>
      </c>
      <c r="E69" s="135">
        <v>90574508.530000001</v>
      </c>
      <c r="F69" s="135">
        <v>9057.4508530000003</v>
      </c>
      <c r="G69" s="136">
        <v>282.95571917468737</v>
      </c>
      <c r="H69" s="136">
        <v>1280.2499999999995</v>
      </c>
      <c r="I69" s="136">
        <v>0</v>
      </c>
      <c r="J69" s="136">
        <v>1280.2499999999995</v>
      </c>
      <c r="K69" s="135">
        <v>88.8</v>
      </c>
      <c r="L69" s="137">
        <v>3.8365990990990992</v>
      </c>
      <c r="M69" s="137">
        <v>128.2016562936297</v>
      </c>
      <c r="N69" s="135">
        <v>59.99</v>
      </c>
      <c r="O69" s="135">
        <v>79.400000000000006</v>
      </c>
      <c r="P69" s="136">
        <v>13914.931379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322.49200000000002</v>
      </c>
      <c r="Y69">
        <v>0</v>
      </c>
      <c r="Z69">
        <v>0</v>
      </c>
      <c r="AA69">
        <v>0</v>
      </c>
      <c r="AB69">
        <v>466.34800000000001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 s="36">
        <v>0</v>
      </c>
      <c r="AL69">
        <v>0</v>
      </c>
      <c r="AM69">
        <v>1122.8699999999999</v>
      </c>
      <c r="AN69">
        <v>0</v>
      </c>
      <c r="AO69">
        <v>0</v>
      </c>
      <c r="AP69">
        <v>2372.46</v>
      </c>
      <c r="AQ69">
        <v>0</v>
      </c>
      <c r="AR69">
        <v>3495.33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3729</v>
      </c>
      <c r="BA69">
        <v>0</v>
      </c>
      <c r="BB69">
        <v>0</v>
      </c>
      <c r="BC69">
        <v>42437</v>
      </c>
      <c r="BD69">
        <v>1.0124055225357671</v>
      </c>
      <c r="BE69">
        <v>0</v>
      </c>
      <c r="BF69">
        <v>0</v>
      </c>
      <c r="BG69">
        <v>0</v>
      </c>
      <c r="BH69">
        <v>283.36400600092105</v>
      </c>
      <c r="BI69">
        <v>0.99855914365414378</v>
      </c>
      <c r="BJ69">
        <v>42437</v>
      </c>
      <c r="BK69">
        <v>39347</v>
      </c>
      <c r="BL69">
        <v>156.33000000000001</v>
      </c>
      <c r="BM69">
        <v>4.18</v>
      </c>
      <c r="BN69">
        <v>0.4</v>
      </c>
      <c r="BO69">
        <v>18.28</v>
      </c>
      <c r="BP69">
        <v>22.87</v>
      </c>
      <c r="BQ69">
        <v>1123.96</v>
      </c>
      <c r="BR69">
        <v>4.4599999999999991</v>
      </c>
      <c r="BS69">
        <v>133.47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156.33000000000001</v>
      </c>
      <c r="CB69">
        <v>4.18</v>
      </c>
      <c r="CC69">
        <v>0.4</v>
      </c>
      <c r="CD69">
        <v>18.28</v>
      </c>
      <c r="CE69">
        <v>22.87</v>
      </c>
      <c r="CF69">
        <v>156.69967769144145</v>
      </c>
      <c r="CG69">
        <v>269.49</v>
      </c>
      <c r="CH69">
        <v>8.34</v>
      </c>
      <c r="CI69">
        <v>5.59</v>
      </c>
      <c r="CJ69">
        <v>45.059999999999995</v>
      </c>
      <c r="CK69">
        <v>59.000000000000007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269.49</v>
      </c>
      <c r="CR69">
        <v>8.34</v>
      </c>
      <c r="CS69">
        <v>5.59</v>
      </c>
      <c r="CT69">
        <v>45.059999999999995</v>
      </c>
      <c r="CU69">
        <v>59.000000000000007</v>
      </c>
      <c r="CV69">
        <v>0</v>
      </c>
      <c r="CW69">
        <v>269.49</v>
      </c>
      <c r="CX69">
        <v>0</v>
      </c>
      <c r="CY69">
        <v>269.49</v>
      </c>
      <c r="CZ69">
        <v>322.49200000000002</v>
      </c>
      <c r="DA69">
        <v>0</v>
      </c>
      <c r="DB69">
        <v>1.0124055225357671</v>
      </c>
      <c r="DC69">
        <v>-2.9132895810255932</v>
      </c>
      <c r="DD69">
        <v>9.3057817308294375</v>
      </c>
      <c r="DE69">
        <v>40.507330581414585</v>
      </c>
      <c r="DF69">
        <v>-16.975341755150477</v>
      </c>
      <c r="DG69">
        <v>-17.5301029687507</v>
      </c>
      <c r="DH69">
        <v>3.0012458657123533</v>
      </c>
      <c r="DI69" s="138">
        <v>1.4429354084961599E-3</v>
      </c>
    </row>
    <row r="70" spans="1:113" x14ac:dyDescent="0.25">
      <c r="A70" s="127">
        <v>44682</v>
      </c>
      <c r="B70" t="s">
        <v>237</v>
      </c>
      <c r="C70" t="s">
        <v>8</v>
      </c>
      <c r="D70" s="135">
        <v>2675806.65</v>
      </c>
      <c r="E70" s="135">
        <v>95613426.129999995</v>
      </c>
      <c r="F70" s="135">
        <v>9561.3426129999989</v>
      </c>
      <c r="G70" s="136">
        <v>279.85678981546607</v>
      </c>
      <c r="H70" s="136">
        <v>1275.0999999999997</v>
      </c>
      <c r="I70" s="136">
        <v>0</v>
      </c>
      <c r="J70" s="136">
        <v>1275.0999999999997</v>
      </c>
      <c r="K70" s="135">
        <v>88.2</v>
      </c>
      <c r="L70" s="137">
        <v>3.8187074829931973</v>
      </c>
      <c r="M70" s="137">
        <v>129.15096787625382</v>
      </c>
      <c r="N70" s="135">
        <v>58.08</v>
      </c>
      <c r="O70" s="135">
        <v>81.290000000000006</v>
      </c>
      <c r="P70" s="136">
        <v>14663.555691</v>
      </c>
      <c r="Q70">
        <v>0</v>
      </c>
      <c r="R70">
        <v>387.48099999999999</v>
      </c>
      <c r="S70">
        <v>0</v>
      </c>
      <c r="T70">
        <v>0</v>
      </c>
      <c r="U70">
        <v>0</v>
      </c>
      <c r="V70">
        <v>0</v>
      </c>
      <c r="W70">
        <v>0</v>
      </c>
      <c r="X70">
        <v>283.38400000000001</v>
      </c>
      <c r="Y70">
        <v>0.35899999999999999</v>
      </c>
      <c r="Z70">
        <v>0</v>
      </c>
      <c r="AA70">
        <v>0</v>
      </c>
      <c r="AB70">
        <v>326.10700000000003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703.01</v>
      </c>
      <c r="AI70">
        <v>0</v>
      </c>
      <c r="AJ70">
        <v>0</v>
      </c>
      <c r="AK70" s="36">
        <v>0</v>
      </c>
      <c r="AL70">
        <v>0</v>
      </c>
      <c r="AM70">
        <v>887.33999999999992</v>
      </c>
      <c r="AN70">
        <v>0</v>
      </c>
      <c r="AO70">
        <v>0</v>
      </c>
      <c r="AP70">
        <v>2075.0699999999997</v>
      </c>
      <c r="AQ70">
        <v>0</v>
      </c>
      <c r="AR70">
        <v>2962.41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3612</v>
      </c>
      <c r="BA70">
        <v>0</v>
      </c>
      <c r="BB70">
        <v>0</v>
      </c>
      <c r="BC70">
        <v>36616</v>
      </c>
      <c r="BD70">
        <v>1.07358757464597</v>
      </c>
      <c r="BE70">
        <v>0</v>
      </c>
      <c r="BF70">
        <v>0</v>
      </c>
      <c r="BG70">
        <v>0</v>
      </c>
      <c r="BH70">
        <v>283.36400600092105</v>
      </c>
      <c r="BI70">
        <v>0.98762292983166122</v>
      </c>
      <c r="BJ70">
        <v>36616</v>
      </c>
      <c r="BK70">
        <v>39665</v>
      </c>
      <c r="BL70">
        <v>124.13000000000001</v>
      </c>
      <c r="BM70">
        <v>4.0600000000000005</v>
      </c>
      <c r="BN70">
        <v>4.83</v>
      </c>
      <c r="BO70">
        <v>21.5</v>
      </c>
      <c r="BP70">
        <v>30.39</v>
      </c>
      <c r="BQ70">
        <v>1150.9999999999998</v>
      </c>
      <c r="BR70">
        <v>3.58</v>
      </c>
      <c r="BS70">
        <v>93.76</v>
      </c>
      <c r="BT70">
        <v>0</v>
      </c>
      <c r="BU70">
        <v>387.48099999999999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124.13000000000001</v>
      </c>
      <c r="CB70">
        <v>4.0600000000000005</v>
      </c>
      <c r="CC70">
        <v>4.83</v>
      </c>
      <c r="CD70">
        <v>21.5</v>
      </c>
      <c r="CE70">
        <v>30.39</v>
      </c>
      <c r="CF70">
        <v>166.25346588435374</v>
      </c>
      <c r="CG70">
        <v>274.17999999999995</v>
      </c>
      <c r="CH70">
        <v>6.5500000000000007</v>
      </c>
      <c r="CI70">
        <v>9.57</v>
      </c>
      <c r="CJ70">
        <v>46.86</v>
      </c>
      <c r="CK70">
        <v>63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274.17999999999995</v>
      </c>
      <c r="CR70">
        <v>6.5500000000000007</v>
      </c>
      <c r="CS70">
        <v>9.57</v>
      </c>
      <c r="CT70">
        <v>46.86</v>
      </c>
      <c r="CU70">
        <v>63</v>
      </c>
      <c r="CV70">
        <v>0</v>
      </c>
      <c r="CW70">
        <v>274.17999999999995</v>
      </c>
      <c r="CX70">
        <v>0</v>
      </c>
      <c r="CY70">
        <v>274.17999999999995</v>
      </c>
      <c r="CZ70">
        <v>283.38400000000001</v>
      </c>
      <c r="DA70">
        <v>0</v>
      </c>
      <c r="DB70">
        <v>1.07358757464597</v>
      </c>
      <c r="DC70">
        <v>-2.8119176862726669</v>
      </c>
      <c r="DD70">
        <v>7.7731602406804603</v>
      </c>
      <c r="DE70">
        <v>52.5438420299892</v>
      </c>
      <c r="DF70">
        <v>-19.939660202543752</v>
      </c>
      <c r="DG70">
        <v>-23.723730857866446</v>
      </c>
      <c r="DH70">
        <v>4.237116817730282</v>
      </c>
      <c r="DI70" s="138">
        <v>1.2532181862614733E-2</v>
      </c>
    </row>
    <row r="71" spans="1:113" x14ac:dyDescent="0.25">
      <c r="A71" s="127">
        <v>44689</v>
      </c>
      <c r="B71" t="s">
        <v>237</v>
      </c>
      <c r="C71" t="s">
        <v>8</v>
      </c>
      <c r="D71" s="135">
        <v>2603233.1800000002</v>
      </c>
      <c r="E71" s="135">
        <v>91983990.329999998</v>
      </c>
      <c r="F71" s="135">
        <v>9198.3990329999997</v>
      </c>
      <c r="G71" s="136">
        <v>283.00937702970822</v>
      </c>
      <c r="H71" s="136">
        <v>1303.56</v>
      </c>
      <c r="I71" s="136">
        <v>0</v>
      </c>
      <c r="J71" s="136">
        <v>1303.56</v>
      </c>
      <c r="K71" s="135">
        <v>90.8</v>
      </c>
      <c r="L71" s="137">
        <v>3.8081497797356834</v>
      </c>
      <c r="M71" s="137">
        <v>130.37831797627678</v>
      </c>
      <c r="N71" s="135">
        <v>58.12</v>
      </c>
      <c r="O71" s="135">
        <v>92.37</v>
      </c>
      <c r="P71" s="136">
        <v>14055.276125999999</v>
      </c>
      <c r="Q71">
        <v>0</v>
      </c>
      <c r="R71">
        <v>805.68700000000001</v>
      </c>
      <c r="S71">
        <v>0</v>
      </c>
      <c r="T71">
        <v>0</v>
      </c>
      <c r="U71">
        <v>0</v>
      </c>
      <c r="V71">
        <v>231.083</v>
      </c>
      <c r="W71">
        <v>0.31</v>
      </c>
      <c r="X71">
        <v>303.05799999999999</v>
      </c>
      <c r="Y71">
        <v>0.33</v>
      </c>
      <c r="Z71">
        <v>0</v>
      </c>
      <c r="AA71">
        <v>0</v>
      </c>
      <c r="AB71">
        <v>227.43299999999999</v>
      </c>
      <c r="AC71">
        <v>0</v>
      </c>
      <c r="AD71">
        <v>0</v>
      </c>
      <c r="AE71">
        <v>0</v>
      </c>
      <c r="AF71">
        <v>753.51</v>
      </c>
      <c r="AG71">
        <v>0</v>
      </c>
      <c r="AH71">
        <v>6134.4999989999997</v>
      </c>
      <c r="AI71">
        <v>0</v>
      </c>
      <c r="AJ71">
        <v>0</v>
      </c>
      <c r="AK71" s="36">
        <v>2479.7562400000002</v>
      </c>
      <c r="AL71">
        <v>1.028554</v>
      </c>
      <c r="AM71">
        <v>1155.8600000000008</v>
      </c>
      <c r="AN71">
        <v>0</v>
      </c>
      <c r="AO71">
        <v>0</v>
      </c>
      <c r="AP71">
        <v>1713.03</v>
      </c>
      <c r="AQ71">
        <v>0</v>
      </c>
      <c r="AR71">
        <v>2868.8900000000008</v>
      </c>
      <c r="AS71">
        <v>0</v>
      </c>
      <c r="AT71">
        <v>0</v>
      </c>
      <c r="AU71">
        <v>0</v>
      </c>
      <c r="AV71">
        <v>16481.294399999999</v>
      </c>
      <c r="AW71">
        <v>0</v>
      </c>
      <c r="AX71">
        <v>0</v>
      </c>
      <c r="AY71">
        <v>0</v>
      </c>
      <c r="AZ71">
        <v>56970</v>
      </c>
      <c r="BA71">
        <v>0</v>
      </c>
      <c r="BB71">
        <v>0</v>
      </c>
      <c r="BC71">
        <v>43796</v>
      </c>
      <c r="BD71">
        <v>1.0376991257218926</v>
      </c>
      <c r="BE71">
        <v>0</v>
      </c>
      <c r="BF71">
        <v>0</v>
      </c>
      <c r="BG71">
        <v>0</v>
      </c>
      <c r="BH71">
        <v>283.36400600092105</v>
      </c>
      <c r="BI71">
        <v>0.99874850381945945</v>
      </c>
      <c r="BJ71">
        <v>43796</v>
      </c>
      <c r="BK71">
        <v>59612</v>
      </c>
      <c r="BL71">
        <v>130.79</v>
      </c>
      <c r="BM71">
        <v>4.9300000000000006</v>
      </c>
      <c r="BN71">
        <v>0.91999999999999993</v>
      </c>
      <c r="BO71">
        <v>20.200000000000003</v>
      </c>
      <c r="BP71">
        <v>26.060000000000002</v>
      </c>
      <c r="BQ71">
        <v>1172.7199999999996</v>
      </c>
      <c r="BR71">
        <v>2.4699999999999998</v>
      </c>
      <c r="BS71">
        <v>104.74000000000002</v>
      </c>
      <c r="BT71">
        <v>0</v>
      </c>
      <c r="BU71">
        <v>805.68700000000001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130.79</v>
      </c>
      <c r="CB71">
        <v>4.9300000000000006</v>
      </c>
      <c r="CC71">
        <v>0.91999999999999993</v>
      </c>
      <c r="CD71">
        <v>20.200000000000003</v>
      </c>
      <c r="CE71">
        <v>26.060000000000002</v>
      </c>
      <c r="CF71">
        <v>154.79378993392069</v>
      </c>
      <c r="CG71">
        <v>290.35000000000002</v>
      </c>
      <c r="CH71">
        <v>6.120000000000001</v>
      </c>
      <c r="CI71">
        <v>9.5300000000000011</v>
      </c>
      <c r="CJ71">
        <v>50.18</v>
      </c>
      <c r="CK71">
        <v>65.819999999999993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290.35000000000002</v>
      </c>
      <c r="CR71">
        <v>6.120000000000001</v>
      </c>
      <c r="CS71">
        <v>9.5300000000000011</v>
      </c>
      <c r="CT71">
        <v>50.18</v>
      </c>
      <c r="CU71">
        <v>65.819999999999993</v>
      </c>
      <c r="CV71">
        <v>0</v>
      </c>
      <c r="CW71">
        <v>290.35000000000002</v>
      </c>
      <c r="CX71">
        <v>0</v>
      </c>
      <c r="CY71">
        <v>290.35000000000002</v>
      </c>
      <c r="CZ71">
        <v>303.05799999999999</v>
      </c>
      <c r="DA71">
        <v>0</v>
      </c>
      <c r="DB71">
        <v>1.0376991257218926</v>
      </c>
      <c r="DC71">
        <v>-5.830614481241196</v>
      </c>
      <c r="DD71">
        <v>8.6804667396740989</v>
      </c>
      <c r="DE71">
        <v>42.226000138296726</v>
      </c>
      <c r="DF71">
        <v>-17.902905870987702</v>
      </c>
      <c r="DG71">
        <v>-17.244268357655624</v>
      </c>
      <c r="DH71">
        <v>2.8191361061571993</v>
      </c>
      <c r="DI71" s="138">
        <v>1.2530643858335022E-3</v>
      </c>
    </row>
    <row r="72" spans="1:113" x14ac:dyDescent="0.25">
      <c r="A72" s="127">
        <v>44696</v>
      </c>
      <c r="B72" t="s">
        <v>237</v>
      </c>
      <c r="C72" t="s">
        <v>8</v>
      </c>
      <c r="D72" s="135">
        <v>2565178.4700000002</v>
      </c>
      <c r="E72" s="135">
        <v>90525910.689999998</v>
      </c>
      <c r="F72" s="135">
        <v>9052.5910690000001</v>
      </c>
      <c r="G72" s="136">
        <v>283.36400600092105</v>
      </c>
      <c r="H72" s="136">
        <v>1336.19</v>
      </c>
      <c r="I72" s="136">
        <v>0</v>
      </c>
      <c r="J72" s="136">
        <v>1336.19</v>
      </c>
      <c r="K72" s="135">
        <v>91.57</v>
      </c>
      <c r="L72" s="137">
        <v>3.8669870044774499</v>
      </c>
      <c r="M72" s="137">
        <v>123.30265060529894</v>
      </c>
      <c r="N72" s="135">
        <v>57.94</v>
      </c>
      <c r="O72" s="135">
        <v>91.12</v>
      </c>
      <c r="P72" s="136">
        <v>14997.060979</v>
      </c>
      <c r="Q72">
        <v>0</v>
      </c>
      <c r="R72">
        <v>1747.193</v>
      </c>
      <c r="S72">
        <v>0</v>
      </c>
      <c r="T72">
        <v>0</v>
      </c>
      <c r="U72">
        <v>0</v>
      </c>
      <c r="V72">
        <v>290.50599999999997</v>
      </c>
      <c r="W72">
        <v>142.262</v>
      </c>
      <c r="X72">
        <v>345.89800000000002</v>
      </c>
      <c r="Y72">
        <v>0.105</v>
      </c>
      <c r="Z72">
        <v>0</v>
      </c>
      <c r="AA72">
        <v>0</v>
      </c>
      <c r="AB72">
        <v>264.69299999999998</v>
      </c>
      <c r="AC72">
        <v>0</v>
      </c>
      <c r="AD72">
        <v>0</v>
      </c>
      <c r="AE72">
        <v>0</v>
      </c>
      <c r="AF72">
        <v>1194.8620000000001</v>
      </c>
      <c r="AG72">
        <v>0</v>
      </c>
      <c r="AH72">
        <v>7748.1099999999988</v>
      </c>
      <c r="AI72">
        <v>0</v>
      </c>
      <c r="AJ72">
        <v>0</v>
      </c>
      <c r="AK72" s="36">
        <v>3118.3068800000001</v>
      </c>
      <c r="AL72">
        <v>523.85120899999993</v>
      </c>
      <c r="AM72">
        <v>2409.25</v>
      </c>
      <c r="AN72">
        <v>0</v>
      </c>
      <c r="AO72">
        <v>0</v>
      </c>
      <c r="AP72">
        <v>1617.61</v>
      </c>
      <c r="AQ72">
        <v>0</v>
      </c>
      <c r="AR72">
        <v>4026.8599999999997</v>
      </c>
      <c r="AS72">
        <v>0</v>
      </c>
      <c r="AT72">
        <v>0</v>
      </c>
      <c r="AU72">
        <v>0</v>
      </c>
      <c r="AV72">
        <v>28842.265200000002</v>
      </c>
      <c r="AW72">
        <v>0</v>
      </c>
      <c r="AX72">
        <v>0</v>
      </c>
      <c r="AY72">
        <v>0</v>
      </c>
      <c r="AZ72">
        <v>38512</v>
      </c>
      <c r="BA72">
        <v>0</v>
      </c>
      <c r="BB72">
        <v>0</v>
      </c>
      <c r="BC72">
        <v>59337</v>
      </c>
      <c r="BD72">
        <v>1.0055561873859489</v>
      </c>
      <c r="BE72">
        <v>0</v>
      </c>
      <c r="BF72">
        <v>0</v>
      </c>
      <c r="BG72">
        <v>0</v>
      </c>
      <c r="BH72">
        <v>283.36400600092105</v>
      </c>
      <c r="BI72">
        <v>1</v>
      </c>
      <c r="BJ72">
        <v>59337</v>
      </c>
      <c r="BK72">
        <v>57317</v>
      </c>
      <c r="BL72">
        <v>124.01000000000002</v>
      </c>
      <c r="BM72">
        <v>3.62</v>
      </c>
      <c r="BN72">
        <v>0.94000000000000006</v>
      </c>
      <c r="BO72">
        <v>17.350000000000001</v>
      </c>
      <c r="BP72">
        <v>21.890000000000004</v>
      </c>
      <c r="BQ72">
        <v>1212.1499999999999</v>
      </c>
      <c r="BR72">
        <v>4.1500000000000004</v>
      </c>
      <c r="BS72">
        <v>102.13000000000001</v>
      </c>
      <c r="BT72">
        <v>0</v>
      </c>
      <c r="BU72">
        <v>1747.193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124.01000000000002</v>
      </c>
      <c r="CB72">
        <v>3.62</v>
      </c>
      <c r="CC72">
        <v>0.94000000000000006</v>
      </c>
      <c r="CD72">
        <v>17.350000000000001</v>
      </c>
      <c r="CE72">
        <v>21.890000000000004</v>
      </c>
      <c r="CF72">
        <v>163.77701189254122</v>
      </c>
      <c r="CG72">
        <v>287.69</v>
      </c>
      <c r="CH72">
        <v>5.51</v>
      </c>
      <c r="CI72">
        <v>6.5400000000000009</v>
      </c>
      <c r="CJ72">
        <v>39.020000000000003</v>
      </c>
      <c r="CK72">
        <v>51.1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287.69</v>
      </c>
      <c r="CR72">
        <v>5.51</v>
      </c>
      <c r="CS72">
        <v>6.5400000000000009</v>
      </c>
      <c r="CT72">
        <v>39.020000000000003</v>
      </c>
      <c r="CU72">
        <v>51.1</v>
      </c>
      <c r="CV72">
        <v>0</v>
      </c>
      <c r="CW72">
        <v>287.69</v>
      </c>
      <c r="CX72">
        <v>0</v>
      </c>
      <c r="CY72">
        <v>287.69</v>
      </c>
      <c r="CZ72">
        <v>345.89800000000002</v>
      </c>
      <c r="DA72">
        <v>0</v>
      </c>
      <c r="DB72">
        <v>1.0055561873859489</v>
      </c>
      <c r="DC72">
        <v>-4.8578875102730281</v>
      </c>
      <c r="DD72">
        <v>9.3356011895280506</v>
      </c>
      <c r="DE72">
        <v>48.145906735861047</v>
      </c>
      <c r="DF72">
        <v>-16.779741071942901</v>
      </c>
      <c r="DG72">
        <v>-16.99202036659516</v>
      </c>
      <c r="DH72">
        <v>2.7158279302776505</v>
      </c>
      <c r="DI72" s="138">
        <v>0</v>
      </c>
    </row>
    <row r="73" spans="1:113" x14ac:dyDescent="0.25">
      <c r="A73" s="127">
        <v>44703</v>
      </c>
      <c r="B73" t="s">
        <v>237</v>
      </c>
      <c r="C73" t="s">
        <v>8</v>
      </c>
      <c r="D73" s="135">
        <v>2475291.6800000002</v>
      </c>
      <c r="E73" s="135">
        <v>87476409.419999987</v>
      </c>
      <c r="F73" s="135">
        <v>8747.6409419999982</v>
      </c>
      <c r="G73" s="136">
        <v>282.96676743045049</v>
      </c>
      <c r="H73" s="136">
        <v>1333.8999999999994</v>
      </c>
      <c r="I73" s="136">
        <v>0</v>
      </c>
      <c r="J73" s="136">
        <v>1333.8999999999994</v>
      </c>
      <c r="K73" s="135">
        <v>91.18</v>
      </c>
      <c r="L73" s="137">
        <v>3.853695985961834</v>
      </c>
      <c r="M73" s="137">
        <v>131.76167784880417</v>
      </c>
      <c r="N73" s="135">
        <v>70.290000000000006</v>
      </c>
      <c r="O73" s="135">
        <v>89.12</v>
      </c>
      <c r="P73" s="136">
        <v>13979.285631999999</v>
      </c>
      <c r="Q73">
        <v>0</v>
      </c>
      <c r="R73">
        <v>1883.702</v>
      </c>
      <c r="S73">
        <v>0</v>
      </c>
      <c r="T73">
        <v>0</v>
      </c>
      <c r="U73">
        <v>0</v>
      </c>
      <c r="V73">
        <v>293.774</v>
      </c>
      <c r="W73">
        <v>408.33</v>
      </c>
      <c r="X73">
        <v>342.05599999999998</v>
      </c>
      <c r="Y73">
        <v>47.067</v>
      </c>
      <c r="Z73">
        <v>0</v>
      </c>
      <c r="AA73">
        <v>0</v>
      </c>
      <c r="AB73">
        <v>245.11500000000001</v>
      </c>
      <c r="AC73">
        <v>0</v>
      </c>
      <c r="AD73">
        <v>0</v>
      </c>
      <c r="AE73">
        <v>0</v>
      </c>
      <c r="AF73">
        <v>1068.922</v>
      </c>
      <c r="AG73">
        <v>0</v>
      </c>
      <c r="AH73">
        <v>7759.9100000000008</v>
      </c>
      <c r="AI73">
        <v>0</v>
      </c>
      <c r="AJ73">
        <v>0</v>
      </c>
      <c r="AK73" s="36">
        <v>3163.14752</v>
      </c>
      <c r="AL73">
        <v>3213.7957590000001</v>
      </c>
      <c r="AM73">
        <v>2613.6999999999989</v>
      </c>
      <c r="AN73">
        <v>0</v>
      </c>
      <c r="AO73">
        <v>0</v>
      </c>
      <c r="AP73">
        <v>1341.54</v>
      </c>
      <c r="AQ73">
        <v>0</v>
      </c>
      <c r="AR73">
        <v>3955.2399999999989</v>
      </c>
      <c r="AS73">
        <v>0</v>
      </c>
      <c r="AT73">
        <v>0</v>
      </c>
      <c r="AU73">
        <v>0</v>
      </c>
      <c r="AV73">
        <v>28842.265200000002</v>
      </c>
      <c r="AW73">
        <v>0</v>
      </c>
      <c r="AX73">
        <v>0</v>
      </c>
      <c r="AY73">
        <v>0</v>
      </c>
      <c r="AZ73">
        <v>3428</v>
      </c>
      <c r="BA73">
        <v>0</v>
      </c>
      <c r="BB73">
        <v>0</v>
      </c>
      <c r="BC73">
        <v>58111</v>
      </c>
      <c r="BD73">
        <v>0.96153054659072112</v>
      </c>
      <c r="BE73">
        <v>0</v>
      </c>
      <c r="BF73">
        <v>0</v>
      </c>
      <c r="BG73">
        <v>0</v>
      </c>
      <c r="BH73">
        <v>283.36400600092105</v>
      </c>
      <c r="BI73">
        <v>0.99859813327713443</v>
      </c>
      <c r="BJ73">
        <v>58111</v>
      </c>
      <c r="BK73">
        <v>58252</v>
      </c>
      <c r="BL73">
        <v>106.05000000000001</v>
      </c>
      <c r="BM73">
        <v>4.6999999999999993</v>
      </c>
      <c r="BN73">
        <v>0.7</v>
      </c>
      <c r="BO73">
        <v>11.219999999999999</v>
      </c>
      <c r="BP73">
        <v>16.61</v>
      </c>
      <c r="BQ73">
        <v>1227.8299999999997</v>
      </c>
      <c r="BR73">
        <v>3.3500000000000005</v>
      </c>
      <c r="BS73">
        <v>89.420000000000044</v>
      </c>
      <c r="BT73">
        <v>0</v>
      </c>
      <c r="BU73">
        <v>1883.702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106.05000000000001</v>
      </c>
      <c r="CB73">
        <v>4.6999999999999993</v>
      </c>
      <c r="CC73">
        <v>0.7</v>
      </c>
      <c r="CD73">
        <v>11.219999999999999</v>
      </c>
      <c r="CE73">
        <v>16.61</v>
      </c>
      <c r="CF73">
        <v>153.31526246983987</v>
      </c>
      <c r="CG73">
        <v>244.27000000000004</v>
      </c>
      <c r="CH73">
        <v>5.48</v>
      </c>
      <c r="CI73">
        <v>6.9</v>
      </c>
      <c r="CJ73">
        <v>37.009999999999991</v>
      </c>
      <c r="CK73">
        <v>49.410000000000004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244.27000000000004</v>
      </c>
      <c r="CR73">
        <v>5.48</v>
      </c>
      <c r="CS73">
        <v>6.9</v>
      </c>
      <c r="CT73">
        <v>37.009999999999991</v>
      </c>
      <c r="CU73">
        <v>49.410000000000004</v>
      </c>
      <c r="CV73">
        <v>0</v>
      </c>
      <c r="CW73">
        <v>244.27000000000004</v>
      </c>
      <c r="CX73">
        <v>0</v>
      </c>
      <c r="CY73">
        <v>244.27000000000004</v>
      </c>
      <c r="CZ73">
        <v>342.05599999999998</v>
      </c>
      <c r="DA73">
        <v>0</v>
      </c>
      <c r="DB73">
        <v>0.96153054659072112</v>
      </c>
      <c r="DC73">
        <v>-3.7224950223429474</v>
      </c>
      <c r="DD73">
        <v>10.415987334414412</v>
      </c>
      <c r="DE73">
        <v>43.467180162635096</v>
      </c>
      <c r="DF73">
        <v>-14.984151820326954</v>
      </c>
      <c r="DG73">
        <v>-17.517090345728509</v>
      </c>
      <c r="DH73">
        <v>2.568386219024386</v>
      </c>
      <c r="DI73" s="138">
        <v>1.4038347120326478E-3</v>
      </c>
    </row>
    <row r="74" spans="1:113" x14ac:dyDescent="0.25">
      <c r="A74" s="127">
        <v>44710</v>
      </c>
      <c r="B74" t="s">
        <v>237</v>
      </c>
      <c r="C74" t="s">
        <v>8</v>
      </c>
      <c r="D74" s="135">
        <v>2457264.1999999997</v>
      </c>
      <c r="E74" s="135">
        <v>86814696.650000006</v>
      </c>
      <c r="F74" s="135">
        <v>8681.4696650000005</v>
      </c>
      <c r="G74" s="136">
        <v>283.04702945707976</v>
      </c>
      <c r="H74" s="136">
        <v>1339.3299999999995</v>
      </c>
      <c r="I74" s="136">
        <v>0</v>
      </c>
      <c r="J74" s="136">
        <v>1339.3299999999995</v>
      </c>
      <c r="K74" s="135">
        <v>90.87</v>
      </c>
      <c r="L74" s="137">
        <v>4.0180477605370308</v>
      </c>
      <c r="M74" s="137">
        <v>133.0957251138193</v>
      </c>
      <c r="N74" s="135">
        <v>72.180000000000007</v>
      </c>
      <c r="O74" s="135">
        <v>91.09</v>
      </c>
      <c r="P74" s="136">
        <v>14347.474484</v>
      </c>
      <c r="Q74">
        <v>0</v>
      </c>
      <c r="R74">
        <v>1635.3409999999999</v>
      </c>
      <c r="S74">
        <v>0</v>
      </c>
      <c r="T74">
        <v>0</v>
      </c>
      <c r="U74">
        <v>0</v>
      </c>
      <c r="V74">
        <v>278.29199999999997</v>
      </c>
      <c r="W74">
        <v>650.97400000000005</v>
      </c>
      <c r="X74">
        <v>331.5</v>
      </c>
      <c r="Y74">
        <v>55.476999999999997</v>
      </c>
      <c r="Z74">
        <v>0</v>
      </c>
      <c r="AA74">
        <v>0</v>
      </c>
      <c r="AB74">
        <v>266.24599999999998</v>
      </c>
      <c r="AC74">
        <v>0</v>
      </c>
      <c r="AD74">
        <v>0</v>
      </c>
      <c r="AE74">
        <v>0</v>
      </c>
      <c r="AF74">
        <v>638.28599999999994</v>
      </c>
      <c r="AG74">
        <v>0</v>
      </c>
      <c r="AH74">
        <v>5739.06</v>
      </c>
      <c r="AI74">
        <v>0</v>
      </c>
      <c r="AJ74">
        <v>0</v>
      </c>
      <c r="AK74" s="36">
        <v>2977.1081599999998</v>
      </c>
      <c r="AL74">
        <v>6953.4419539999999</v>
      </c>
      <c r="AM74">
        <v>3091.9300000000007</v>
      </c>
      <c r="AN74">
        <v>0</v>
      </c>
      <c r="AO74">
        <v>0</v>
      </c>
      <c r="AP74">
        <v>1434.83</v>
      </c>
      <c r="AQ74">
        <v>0</v>
      </c>
      <c r="AR74">
        <v>4526.76</v>
      </c>
      <c r="AS74">
        <v>0</v>
      </c>
      <c r="AT74">
        <v>0</v>
      </c>
      <c r="AU74">
        <v>0</v>
      </c>
      <c r="AV74">
        <v>28842.265200000002</v>
      </c>
      <c r="AW74">
        <v>0</v>
      </c>
      <c r="AX74">
        <v>0</v>
      </c>
      <c r="AY74">
        <v>0</v>
      </c>
      <c r="AZ74">
        <v>3138</v>
      </c>
      <c r="BA74">
        <v>0</v>
      </c>
      <c r="BB74">
        <v>0</v>
      </c>
      <c r="BC74">
        <v>57772</v>
      </c>
      <c r="BD74">
        <v>0.95806118914793215</v>
      </c>
      <c r="BE74">
        <v>0</v>
      </c>
      <c r="BF74">
        <v>0</v>
      </c>
      <c r="BG74">
        <v>0</v>
      </c>
      <c r="BH74">
        <v>283.36400600092105</v>
      </c>
      <c r="BI74">
        <v>0.99888138035484908</v>
      </c>
      <c r="BJ74">
        <v>57772</v>
      </c>
      <c r="BK74">
        <v>69014</v>
      </c>
      <c r="BL74">
        <v>83.190000000000026</v>
      </c>
      <c r="BM74">
        <v>2.5700000000000003</v>
      </c>
      <c r="BN74">
        <v>0.73</v>
      </c>
      <c r="BO74">
        <v>6.9400000000000013</v>
      </c>
      <c r="BP74">
        <v>10.220000000000001</v>
      </c>
      <c r="BQ74">
        <v>1256.1400000000006</v>
      </c>
      <c r="BR74">
        <v>2.65</v>
      </c>
      <c r="BS74">
        <v>72.960000000000008</v>
      </c>
      <c r="BT74">
        <v>0</v>
      </c>
      <c r="BU74">
        <v>1635.3409999999999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83.190000000000026</v>
      </c>
      <c r="CB74">
        <v>2.5700000000000003</v>
      </c>
      <c r="CC74">
        <v>0.73</v>
      </c>
      <c r="CD74">
        <v>6.9400000000000013</v>
      </c>
      <c r="CE74">
        <v>10.220000000000001</v>
      </c>
      <c r="CF74">
        <v>157.89011207219104</v>
      </c>
      <c r="CG74">
        <v>231.45999999999998</v>
      </c>
      <c r="CH74">
        <v>5.89</v>
      </c>
      <c r="CI74">
        <v>3.3200000000000003</v>
      </c>
      <c r="CJ74">
        <v>34.029999999999994</v>
      </c>
      <c r="CK74">
        <v>43.25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231.45999999999998</v>
      </c>
      <c r="CR74">
        <v>5.89</v>
      </c>
      <c r="CS74">
        <v>3.3200000000000003</v>
      </c>
      <c r="CT74">
        <v>34.029999999999994</v>
      </c>
      <c r="CU74">
        <v>43.25</v>
      </c>
      <c r="CV74">
        <v>0</v>
      </c>
      <c r="CW74">
        <v>231.45999999999998</v>
      </c>
      <c r="CX74">
        <v>0</v>
      </c>
      <c r="CY74">
        <v>231.45999999999998</v>
      </c>
      <c r="CZ74">
        <v>331.5</v>
      </c>
      <c r="DA74">
        <v>0</v>
      </c>
      <c r="DB74">
        <v>0.95806118914793215</v>
      </c>
      <c r="DC74">
        <v>1.3751069440562873</v>
      </c>
      <c r="DD74">
        <v>9.6832785036390732</v>
      </c>
      <c r="DE74">
        <v>70.47881478119551</v>
      </c>
      <c r="DF74">
        <v>-18.395924066511725</v>
      </c>
      <c r="DG74">
        <v>-37.474572763640367</v>
      </c>
      <c r="DH74">
        <v>5.3276719988462133</v>
      </c>
      <c r="DI74" s="138">
        <v>1.1198723563687896E-3</v>
      </c>
    </row>
    <row r="75" spans="1:113" x14ac:dyDescent="0.25">
      <c r="A75" s="127">
        <v>44717</v>
      </c>
      <c r="B75" t="s">
        <v>237</v>
      </c>
      <c r="C75" t="s">
        <v>8</v>
      </c>
      <c r="D75" s="135">
        <v>2438990.29</v>
      </c>
      <c r="E75" s="135">
        <v>86320044.86999999</v>
      </c>
      <c r="F75" s="135">
        <v>8632.0044869999983</v>
      </c>
      <c r="G75" s="136">
        <v>282.55201832589137</v>
      </c>
      <c r="H75" s="136">
        <v>1322.9999999999995</v>
      </c>
      <c r="I75" s="136">
        <v>0</v>
      </c>
      <c r="J75" s="136">
        <v>1322.9999999999995</v>
      </c>
      <c r="K75" s="135">
        <v>88.91</v>
      </c>
      <c r="L75" s="137">
        <v>4.0343043527162301</v>
      </c>
      <c r="M75" s="137">
        <v>128.79940317829937</v>
      </c>
      <c r="N75" s="135">
        <v>71.22</v>
      </c>
      <c r="O75" s="135">
        <v>90</v>
      </c>
      <c r="P75" s="136">
        <v>15303.674096000001</v>
      </c>
      <c r="Q75">
        <v>0</v>
      </c>
      <c r="R75">
        <v>2976.0639999999999</v>
      </c>
      <c r="S75">
        <v>0</v>
      </c>
      <c r="T75">
        <v>0</v>
      </c>
      <c r="U75">
        <v>0</v>
      </c>
      <c r="V75">
        <v>534.05600000000004</v>
      </c>
      <c r="W75">
        <v>744.39099999999996</v>
      </c>
      <c r="X75">
        <v>389.625</v>
      </c>
      <c r="Y75">
        <v>28.135999999999999</v>
      </c>
      <c r="Z75">
        <v>0</v>
      </c>
      <c r="AA75">
        <v>0</v>
      </c>
      <c r="AB75">
        <v>288.44900000000001</v>
      </c>
      <c r="AC75">
        <v>0</v>
      </c>
      <c r="AD75">
        <v>0</v>
      </c>
      <c r="AE75">
        <v>0</v>
      </c>
      <c r="AF75">
        <v>705.68100000000004</v>
      </c>
      <c r="AG75">
        <v>0</v>
      </c>
      <c r="AH75">
        <v>5291.5</v>
      </c>
      <c r="AI75">
        <v>0</v>
      </c>
      <c r="AJ75">
        <v>0</v>
      </c>
      <c r="AK75" s="36">
        <v>5734.0940799999998</v>
      </c>
      <c r="AL75">
        <v>6898.649958</v>
      </c>
      <c r="AM75">
        <v>3684.9933330000017</v>
      </c>
      <c r="AN75">
        <v>0</v>
      </c>
      <c r="AO75">
        <v>0</v>
      </c>
      <c r="AP75">
        <v>1880.7699999999998</v>
      </c>
      <c r="AQ75">
        <v>0</v>
      </c>
      <c r="AR75">
        <v>5565.7633330000017</v>
      </c>
      <c r="AS75">
        <v>0</v>
      </c>
      <c r="AT75">
        <v>0</v>
      </c>
      <c r="AU75">
        <v>0</v>
      </c>
      <c r="AV75">
        <v>21312.022000000201</v>
      </c>
      <c r="AW75">
        <v>0</v>
      </c>
      <c r="AX75">
        <v>0</v>
      </c>
      <c r="AY75">
        <v>0</v>
      </c>
      <c r="AZ75">
        <v>20183</v>
      </c>
      <c r="BA75">
        <v>0</v>
      </c>
      <c r="BB75">
        <v>0</v>
      </c>
      <c r="BC75">
        <v>68996</v>
      </c>
      <c r="BD75">
        <v>0.93765442986188319</v>
      </c>
      <c r="BE75">
        <v>0</v>
      </c>
      <c r="BF75">
        <v>0</v>
      </c>
      <c r="BG75">
        <v>0</v>
      </c>
      <c r="BH75">
        <v>283.36400600092105</v>
      </c>
      <c r="BI75">
        <v>0.99713447135898037</v>
      </c>
      <c r="BJ75">
        <v>68996</v>
      </c>
      <c r="BK75">
        <v>102810</v>
      </c>
      <c r="BL75">
        <v>171.51000000000002</v>
      </c>
      <c r="BM75">
        <v>2.62</v>
      </c>
      <c r="BN75">
        <v>3.31</v>
      </c>
      <c r="BO75">
        <v>22.16</v>
      </c>
      <c r="BP75">
        <v>28.080000000000002</v>
      </c>
      <c r="BQ75">
        <v>1151.4899999999998</v>
      </c>
      <c r="BR75">
        <v>2.62</v>
      </c>
      <c r="BS75">
        <v>143.43</v>
      </c>
      <c r="BT75">
        <v>0</v>
      </c>
      <c r="BU75">
        <v>2976.0639999999999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171.51000000000002</v>
      </c>
      <c r="CB75">
        <v>2.62</v>
      </c>
      <c r="CC75">
        <v>3.31</v>
      </c>
      <c r="CD75">
        <v>22.16</v>
      </c>
      <c r="CE75">
        <v>28.080000000000002</v>
      </c>
      <c r="CF75">
        <v>172.12545378472615</v>
      </c>
      <c r="CG75">
        <v>307.36</v>
      </c>
      <c r="CH75">
        <v>4.7</v>
      </c>
      <c r="CI75">
        <v>4.24</v>
      </c>
      <c r="CJ75">
        <v>43.64</v>
      </c>
      <c r="CK75">
        <v>52.56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307.36</v>
      </c>
      <c r="CR75">
        <v>4.7</v>
      </c>
      <c r="CS75">
        <v>4.24</v>
      </c>
      <c r="CT75">
        <v>43.64</v>
      </c>
      <c r="CU75">
        <v>52.56</v>
      </c>
      <c r="CV75">
        <v>0</v>
      </c>
      <c r="CW75">
        <v>307.36</v>
      </c>
      <c r="CX75">
        <v>0</v>
      </c>
      <c r="CY75">
        <v>307.36</v>
      </c>
      <c r="CZ75">
        <v>389.625</v>
      </c>
      <c r="DA75">
        <v>0</v>
      </c>
      <c r="DB75">
        <v>0.93765442986188319</v>
      </c>
      <c r="DC75">
        <v>-5.0158786506055888</v>
      </c>
      <c r="DD75">
        <v>10.709276971480126</v>
      </c>
      <c r="DE75">
        <v>48.463279799001334</v>
      </c>
      <c r="DF75">
        <v>-16.114493143118672</v>
      </c>
      <c r="DG75">
        <v>-18.220678313705694</v>
      </c>
      <c r="DH75">
        <v>3.1080032924524477</v>
      </c>
      <c r="DI75" s="138">
        <v>2.8737634926152555E-3</v>
      </c>
    </row>
    <row r="76" spans="1:113" x14ac:dyDescent="0.25">
      <c r="A76" s="127">
        <v>44724</v>
      </c>
      <c r="B76" t="s">
        <v>237</v>
      </c>
      <c r="C76" t="s">
        <v>8</v>
      </c>
      <c r="D76" s="135">
        <v>2504565.0100000007</v>
      </c>
      <c r="E76" s="135">
        <v>89145639.859999999</v>
      </c>
      <c r="F76" s="135">
        <v>8914.5639859999992</v>
      </c>
      <c r="G76" s="136">
        <v>280.95204812409554</v>
      </c>
      <c r="H76" s="136">
        <v>1348.01</v>
      </c>
      <c r="I76" s="136">
        <v>0</v>
      </c>
      <c r="J76" s="136">
        <v>1348.01</v>
      </c>
      <c r="K76" s="135">
        <v>90.79</v>
      </c>
      <c r="L76" s="137">
        <v>3.8396299151888975</v>
      </c>
      <c r="M76" s="137">
        <v>124.93584404955524</v>
      </c>
      <c r="N76" s="135">
        <v>73.22</v>
      </c>
      <c r="O76" s="135">
        <v>91.81</v>
      </c>
      <c r="P76" s="136">
        <v>16208.106851999999</v>
      </c>
      <c r="Q76">
        <v>0</v>
      </c>
      <c r="R76">
        <v>3086.6379999999999</v>
      </c>
      <c r="S76">
        <v>0</v>
      </c>
      <c r="T76">
        <v>0</v>
      </c>
      <c r="U76">
        <v>0</v>
      </c>
      <c r="V76">
        <v>144.75200000000001</v>
      </c>
      <c r="W76">
        <v>707.548</v>
      </c>
      <c r="X76">
        <v>664.88400000000001</v>
      </c>
      <c r="Y76">
        <v>26.369</v>
      </c>
      <c r="Z76">
        <v>0</v>
      </c>
      <c r="AA76">
        <v>0</v>
      </c>
      <c r="AB76">
        <v>426.8</v>
      </c>
      <c r="AC76">
        <v>0</v>
      </c>
      <c r="AD76">
        <v>0</v>
      </c>
      <c r="AE76">
        <v>0</v>
      </c>
      <c r="AF76">
        <v>1252.827</v>
      </c>
      <c r="AG76">
        <v>0</v>
      </c>
      <c r="AH76">
        <v>5704.0799989999996</v>
      </c>
      <c r="AI76">
        <v>0</v>
      </c>
      <c r="AJ76">
        <v>0</v>
      </c>
      <c r="AK76" s="36">
        <v>1565.7345599999999</v>
      </c>
      <c r="AL76">
        <v>6894.7801880000006</v>
      </c>
      <c r="AM76">
        <v>5115.0503769999996</v>
      </c>
      <c r="AN76">
        <v>0</v>
      </c>
      <c r="AO76">
        <v>0</v>
      </c>
      <c r="AP76">
        <v>1875.0200000000002</v>
      </c>
      <c r="AQ76">
        <v>0</v>
      </c>
      <c r="AR76">
        <v>6990.070377</v>
      </c>
      <c r="AS76">
        <v>0</v>
      </c>
      <c r="AT76">
        <v>0</v>
      </c>
      <c r="AU76">
        <v>0</v>
      </c>
      <c r="AV76">
        <v>21312.022000000201</v>
      </c>
      <c r="AW76">
        <v>0</v>
      </c>
      <c r="AX76">
        <v>0</v>
      </c>
      <c r="AY76">
        <v>0</v>
      </c>
      <c r="AZ76">
        <v>3961</v>
      </c>
      <c r="BA76">
        <v>0</v>
      </c>
      <c r="BB76">
        <v>0</v>
      </c>
      <c r="BC76">
        <v>117957</v>
      </c>
      <c r="BD76">
        <v>0.99118736440380661</v>
      </c>
      <c r="BE76">
        <v>0</v>
      </c>
      <c r="BF76">
        <v>0</v>
      </c>
      <c r="BG76">
        <v>0</v>
      </c>
      <c r="BH76">
        <v>283.36400600092105</v>
      </c>
      <c r="BI76">
        <v>0.99148812895870175</v>
      </c>
      <c r="BJ76">
        <v>117957</v>
      </c>
      <c r="BK76">
        <v>184200</v>
      </c>
      <c r="BL76">
        <v>225.27000000000004</v>
      </c>
      <c r="BM76">
        <v>2.2699999999999996</v>
      </c>
      <c r="BN76">
        <v>3.12</v>
      </c>
      <c r="BO76">
        <v>54.430000000000007</v>
      </c>
      <c r="BP76">
        <v>59.81</v>
      </c>
      <c r="BQ76">
        <v>1122.7199999999998</v>
      </c>
      <c r="BR76">
        <v>2.6199999999999997</v>
      </c>
      <c r="BS76">
        <v>165.47</v>
      </c>
      <c r="BT76">
        <v>0</v>
      </c>
      <c r="BU76">
        <v>3086.6379999999999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225.27000000000004</v>
      </c>
      <c r="CB76">
        <v>2.2699999999999996</v>
      </c>
      <c r="CC76">
        <v>3.12</v>
      </c>
      <c r="CD76">
        <v>54.430000000000007</v>
      </c>
      <c r="CE76">
        <v>59.81</v>
      </c>
      <c r="CF76">
        <v>178.52304055512718</v>
      </c>
      <c r="CG76">
        <v>340.63000000000011</v>
      </c>
      <c r="CH76">
        <v>4.7</v>
      </c>
      <c r="CI76">
        <v>7.4399999999999995</v>
      </c>
      <c r="CJ76">
        <v>68.2</v>
      </c>
      <c r="CK76">
        <v>80.319999999999993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340.63000000000011</v>
      </c>
      <c r="CR76">
        <v>4.7</v>
      </c>
      <c r="CS76">
        <v>7.4399999999999995</v>
      </c>
      <c r="CT76">
        <v>68.2</v>
      </c>
      <c r="CU76">
        <v>80.319999999999993</v>
      </c>
      <c r="CV76">
        <v>0</v>
      </c>
      <c r="CW76">
        <v>340.63000000000011</v>
      </c>
      <c r="CX76">
        <v>0</v>
      </c>
      <c r="CY76">
        <v>340.63000000000011</v>
      </c>
      <c r="CZ76">
        <v>664.88400000000001</v>
      </c>
      <c r="DA76">
        <v>0</v>
      </c>
      <c r="DB76">
        <v>0.99118736440380661</v>
      </c>
      <c r="DC76">
        <v>-2.8468090166563123</v>
      </c>
      <c r="DD76">
        <v>13.635126831162045</v>
      </c>
      <c r="DE76">
        <v>57.712574985801169</v>
      </c>
      <c r="DF76">
        <v>-13.541884419109948</v>
      </c>
      <c r="DG76">
        <v>-17.841143715177562</v>
      </c>
      <c r="DH76">
        <v>2.5277377549518696</v>
      </c>
      <c r="DI76" s="138">
        <v>8.5849449859149995E-3</v>
      </c>
    </row>
    <row r="77" spans="1:113" x14ac:dyDescent="0.25">
      <c r="A77" s="127">
        <v>44731</v>
      </c>
      <c r="B77" t="s">
        <v>237</v>
      </c>
      <c r="C77" t="s">
        <v>8</v>
      </c>
      <c r="D77" s="135">
        <v>2702736.22</v>
      </c>
      <c r="E77" s="135">
        <v>96595075.019999996</v>
      </c>
      <c r="F77" s="135">
        <v>9659.5075020000004</v>
      </c>
      <c r="G77" s="136">
        <v>279.80062331753442</v>
      </c>
      <c r="H77" s="136">
        <v>1343.0499999999995</v>
      </c>
      <c r="I77" s="136">
        <v>0</v>
      </c>
      <c r="J77" s="136">
        <v>1343.0499999999995</v>
      </c>
      <c r="K77" s="135">
        <v>89.88</v>
      </c>
      <c r="L77" s="137">
        <v>3.8088562527814869</v>
      </c>
      <c r="M77" s="137">
        <v>123.80927618313092</v>
      </c>
      <c r="N77" s="135">
        <v>69.19</v>
      </c>
      <c r="O77" s="135">
        <v>87.07</v>
      </c>
      <c r="P77" s="136">
        <v>16190.981256000001</v>
      </c>
      <c r="Q77">
        <v>0</v>
      </c>
      <c r="R77">
        <v>2732.9749999999999</v>
      </c>
      <c r="S77">
        <v>0</v>
      </c>
      <c r="T77">
        <v>0</v>
      </c>
      <c r="U77">
        <v>0</v>
      </c>
      <c r="V77">
        <v>0</v>
      </c>
      <c r="W77">
        <v>696.60500000000002</v>
      </c>
      <c r="X77">
        <v>780.86599999999999</v>
      </c>
      <c r="Y77">
        <v>55.454000000000001</v>
      </c>
      <c r="Z77">
        <v>0</v>
      </c>
      <c r="AA77">
        <v>0</v>
      </c>
      <c r="AB77">
        <v>432.31299999999999</v>
      </c>
      <c r="AC77">
        <v>0</v>
      </c>
      <c r="AD77">
        <v>0</v>
      </c>
      <c r="AE77">
        <v>0</v>
      </c>
      <c r="AF77">
        <v>1104.364</v>
      </c>
      <c r="AG77">
        <v>0</v>
      </c>
      <c r="AH77">
        <v>5681.14</v>
      </c>
      <c r="AI77">
        <v>0</v>
      </c>
      <c r="AJ77">
        <v>0</v>
      </c>
      <c r="AK77" s="36">
        <v>0</v>
      </c>
      <c r="AL77">
        <v>7274.8279220000004</v>
      </c>
      <c r="AM77">
        <v>4124.49</v>
      </c>
      <c r="AN77">
        <v>0</v>
      </c>
      <c r="AO77">
        <v>0</v>
      </c>
      <c r="AP77">
        <v>1243.51</v>
      </c>
      <c r="AQ77">
        <v>0</v>
      </c>
      <c r="AR77">
        <v>5368</v>
      </c>
      <c r="AS77">
        <v>0</v>
      </c>
      <c r="AT77">
        <v>0</v>
      </c>
      <c r="AU77">
        <v>0</v>
      </c>
      <c r="AV77">
        <v>21312.022000000201</v>
      </c>
      <c r="AW77">
        <v>0</v>
      </c>
      <c r="AX77">
        <v>0</v>
      </c>
      <c r="AY77">
        <v>0</v>
      </c>
      <c r="AZ77">
        <v>9408</v>
      </c>
      <c r="BA77">
        <v>0</v>
      </c>
      <c r="BB77">
        <v>0</v>
      </c>
      <c r="BC77">
        <v>180682</v>
      </c>
      <c r="BD77">
        <v>1.0820098744992752</v>
      </c>
      <c r="BE77">
        <v>0</v>
      </c>
      <c r="BF77">
        <v>0</v>
      </c>
      <c r="BG77">
        <v>0</v>
      </c>
      <c r="BH77">
        <v>283.36400600092105</v>
      </c>
      <c r="BI77">
        <v>0.98742471659094544</v>
      </c>
      <c r="BJ77">
        <v>180682</v>
      </c>
      <c r="BK77">
        <v>128923</v>
      </c>
      <c r="BL77">
        <v>265.10000000000002</v>
      </c>
      <c r="BM77">
        <v>4.28</v>
      </c>
      <c r="BN77">
        <v>4.9700000000000006</v>
      </c>
      <c r="BO77">
        <v>57.99</v>
      </c>
      <c r="BP77">
        <v>67.240000000000009</v>
      </c>
      <c r="BQ77">
        <v>1077.9000000000003</v>
      </c>
      <c r="BR77">
        <v>6.81</v>
      </c>
      <c r="BS77">
        <v>197.90000000000003</v>
      </c>
      <c r="BT77">
        <v>0</v>
      </c>
      <c r="BU77">
        <v>2732.9749999999999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265.10000000000002</v>
      </c>
      <c r="CB77">
        <v>4.28</v>
      </c>
      <c r="CC77">
        <v>4.9700000000000006</v>
      </c>
      <c r="CD77">
        <v>57.99</v>
      </c>
      <c r="CE77">
        <v>67.240000000000009</v>
      </c>
      <c r="CF77">
        <v>180.13997837116156</v>
      </c>
      <c r="CG77">
        <v>385.68000000000012</v>
      </c>
      <c r="CH77">
        <v>5.1800000000000006</v>
      </c>
      <c r="CI77">
        <v>10.670000000000002</v>
      </c>
      <c r="CJ77">
        <v>85.45</v>
      </c>
      <c r="CK77">
        <v>101.30000000000001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385.68000000000012</v>
      </c>
      <c r="CR77">
        <v>5.1800000000000006</v>
      </c>
      <c r="CS77">
        <v>10.670000000000002</v>
      </c>
      <c r="CT77">
        <v>85.45</v>
      </c>
      <c r="CU77">
        <v>101.30000000000001</v>
      </c>
      <c r="CV77">
        <v>0</v>
      </c>
      <c r="CW77">
        <v>385.68000000000012</v>
      </c>
      <c r="CX77">
        <v>0</v>
      </c>
      <c r="CY77">
        <v>385.68000000000012</v>
      </c>
      <c r="CZ77">
        <v>780.86599999999999</v>
      </c>
      <c r="DA77">
        <v>0</v>
      </c>
      <c r="DB77">
        <v>1.0820098744992752</v>
      </c>
      <c r="DC77">
        <v>-2.8353826133135209</v>
      </c>
      <c r="DD77">
        <v>12.256947630810206</v>
      </c>
      <c r="DE77">
        <v>60.477214421196777</v>
      </c>
      <c r="DF77">
        <v>-22.316767301633153</v>
      </c>
      <c r="DG77">
        <v>-18.781627535912435</v>
      </c>
      <c r="DH77">
        <v>3.0422951789411412</v>
      </c>
      <c r="DI77" s="138">
        <v>1.273543511496289E-2</v>
      </c>
    </row>
    <row r="78" spans="1:113" x14ac:dyDescent="0.25">
      <c r="A78" s="127">
        <v>44738</v>
      </c>
      <c r="B78" t="s">
        <v>237</v>
      </c>
      <c r="C78" t="s">
        <v>8</v>
      </c>
      <c r="D78" s="135">
        <v>2609526.7299999995</v>
      </c>
      <c r="E78" s="135">
        <v>92896635.329999998</v>
      </c>
      <c r="F78" s="135">
        <v>9289.663532999999</v>
      </c>
      <c r="G78" s="136">
        <v>280.90648501208744</v>
      </c>
      <c r="H78" s="136">
        <v>1339.3499999999992</v>
      </c>
      <c r="I78" s="136">
        <v>0</v>
      </c>
      <c r="J78" s="136">
        <v>1339.3499999999992</v>
      </c>
      <c r="K78" s="135">
        <v>90.82</v>
      </c>
      <c r="L78" s="137">
        <v>3.7537987227482938</v>
      </c>
      <c r="M78" s="137">
        <v>121.40658870326698</v>
      </c>
      <c r="N78" s="135">
        <v>66.290000000000006</v>
      </c>
      <c r="O78" s="135">
        <v>79.5</v>
      </c>
      <c r="P78" s="136">
        <v>16023.282021000001</v>
      </c>
      <c r="Q78">
        <v>0</v>
      </c>
      <c r="R78">
        <v>2871.3139999999999</v>
      </c>
      <c r="S78">
        <v>0</v>
      </c>
      <c r="T78">
        <v>0</v>
      </c>
      <c r="U78">
        <v>0</v>
      </c>
      <c r="V78">
        <v>410.07100000000003</v>
      </c>
      <c r="W78">
        <v>709.63599999999997</v>
      </c>
      <c r="X78">
        <v>555.68700000000001</v>
      </c>
      <c r="Y78">
        <v>18.899999999999999</v>
      </c>
      <c r="Z78">
        <v>0</v>
      </c>
      <c r="AA78">
        <v>0</v>
      </c>
      <c r="AB78">
        <v>398.03399999999999</v>
      </c>
      <c r="AC78">
        <v>0</v>
      </c>
      <c r="AD78">
        <v>0</v>
      </c>
      <c r="AE78">
        <v>0</v>
      </c>
      <c r="AF78">
        <v>1046.4739999999999</v>
      </c>
      <c r="AG78">
        <v>0</v>
      </c>
      <c r="AH78">
        <v>5878.2699990000001</v>
      </c>
      <c r="AI78">
        <v>0</v>
      </c>
      <c r="AJ78">
        <v>0</v>
      </c>
      <c r="AK78" s="36">
        <v>4632.3752800000002</v>
      </c>
      <c r="AL78">
        <v>7279.1203199999991</v>
      </c>
      <c r="AM78">
        <v>3563.2800000000016</v>
      </c>
      <c r="AN78">
        <v>0</v>
      </c>
      <c r="AO78">
        <v>0</v>
      </c>
      <c r="AP78">
        <v>1632.1000000000001</v>
      </c>
      <c r="AQ78">
        <v>0</v>
      </c>
      <c r="AR78">
        <v>5195.3800000000019</v>
      </c>
      <c r="AS78">
        <v>0</v>
      </c>
      <c r="AT78">
        <v>0</v>
      </c>
      <c r="AU78">
        <v>0</v>
      </c>
      <c r="AV78">
        <v>21312.022000000201</v>
      </c>
      <c r="AW78">
        <v>0</v>
      </c>
      <c r="AX78">
        <v>0</v>
      </c>
      <c r="AY78">
        <v>0</v>
      </c>
      <c r="AZ78">
        <v>13280</v>
      </c>
      <c r="BA78">
        <v>0</v>
      </c>
      <c r="BB78">
        <v>0</v>
      </c>
      <c r="BC78">
        <v>120277</v>
      </c>
      <c r="BD78">
        <v>1.0612765385066083</v>
      </c>
      <c r="BE78">
        <v>0</v>
      </c>
      <c r="BF78">
        <v>0</v>
      </c>
      <c r="BG78">
        <v>0</v>
      </c>
      <c r="BH78">
        <v>283.36400600092105</v>
      </c>
      <c r="BI78">
        <v>0.99132733538208939</v>
      </c>
      <c r="BJ78">
        <v>120277</v>
      </c>
      <c r="BK78">
        <v>74270</v>
      </c>
      <c r="BL78">
        <v>271.77</v>
      </c>
      <c r="BM78">
        <v>2.63</v>
      </c>
      <c r="BN78">
        <v>6.2900000000000009</v>
      </c>
      <c r="BO78">
        <v>31.999999999999996</v>
      </c>
      <c r="BP78">
        <v>40.919999999999995</v>
      </c>
      <c r="BQ78">
        <v>1067.5799999999997</v>
      </c>
      <c r="BR78">
        <v>1.58</v>
      </c>
      <c r="BS78">
        <v>230.84999999999997</v>
      </c>
      <c r="BT78">
        <v>0</v>
      </c>
      <c r="BU78">
        <v>2871.3139999999999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271.77</v>
      </c>
      <c r="CB78">
        <v>2.63</v>
      </c>
      <c r="CC78">
        <v>6.2900000000000009</v>
      </c>
      <c r="CD78">
        <v>31.999999999999996</v>
      </c>
      <c r="CE78">
        <v>40.919999999999995</v>
      </c>
      <c r="CF78">
        <v>176.42900265360055</v>
      </c>
      <c r="CG78">
        <v>404.68999999999994</v>
      </c>
      <c r="CH78">
        <v>5.47</v>
      </c>
      <c r="CI78">
        <v>15.29</v>
      </c>
      <c r="CJ78">
        <v>100.2</v>
      </c>
      <c r="CK78">
        <v>120.95000000000002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404.68999999999994</v>
      </c>
      <c r="CR78">
        <v>5.47</v>
      </c>
      <c r="CS78">
        <v>15.29</v>
      </c>
      <c r="CT78">
        <v>100.2</v>
      </c>
      <c r="CU78">
        <v>120.95000000000002</v>
      </c>
      <c r="CV78">
        <v>0</v>
      </c>
      <c r="CW78">
        <v>404.68999999999994</v>
      </c>
      <c r="CX78">
        <v>0</v>
      </c>
      <c r="CY78">
        <v>404.68999999999994</v>
      </c>
      <c r="CZ78">
        <v>555.68700000000001</v>
      </c>
      <c r="DA78">
        <v>0</v>
      </c>
      <c r="DB78">
        <v>1.0612765385066083</v>
      </c>
      <c r="DC78">
        <v>-2.8638602754018549</v>
      </c>
      <c r="DD78">
        <v>10.861096164170814</v>
      </c>
      <c r="DE78">
        <v>47.605980077504803</v>
      </c>
      <c r="DF78">
        <v>-13.964831616646581</v>
      </c>
      <c r="DG78">
        <v>-19.152584230129509</v>
      </c>
      <c r="DH78">
        <v>3.0899154898768582</v>
      </c>
      <c r="DI78" s="138">
        <v>8.7485377517284579E-3</v>
      </c>
    </row>
    <row r="79" spans="1:113" x14ac:dyDescent="0.25">
      <c r="A79" s="127">
        <v>44745</v>
      </c>
      <c r="B79" t="s">
        <v>237</v>
      </c>
      <c r="C79" t="s">
        <v>8</v>
      </c>
      <c r="D79" s="135">
        <v>2512463.14</v>
      </c>
      <c r="E79" s="135">
        <v>88638561.389999986</v>
      </c>
      <c r="F79" s="135">
        <v>8863.8561389999977</v>
      </c>
      <c r="G79" s="136">
        <v>283.45035169799712</v>
      </c>
      <c r="H79" s="136">
        <v>1314.4400000000003</v>
      </c>
      <c r="I79" s="136">
        <v>0</v>
      </c>
      <c r="J79" s="136">
        <v>1314.4400000000003</v>
      </c>
      <c r="K79" s="135">
        <v>90.31</v>
      </c>
      <c r="L79" s="137">
        <v>3.709334514450227</v>
      </c>
      <c r="M79" s="137">
        <v>121.53443675494385</v>
      </c>
      <c r="N79" s="135">
        <v>64.94</v>
      </c>
      <c r="O79" s="135">
        <v>99.6</v>
      </c>
      <c r="P79" s="136">
        <v>15734.309806000001</v>
      </c>
      <c r="Q79">
        <v>0</v>
      </c>
      <c r="R79">
        <v>2847.59</v>
      </c>
      <c r="S79">
        <v>0</v>
      </c>
      <c r="T79">
        <v>0</v>
      </c>
      <c r="U79">
        <v>0</v>
      </c>
      <c r="V79">
        <v>174.45599999999999</v>
      </c>
      <c r="W79">
        <v>431.81299999999999</v>
      </c>
      <c r="X79">
        <v>359.02100000000002</v>
      </c>
      <c r="Y79">
        <v>19.613</v>
      </c>
      <c r="Z79">
        <v>0</v>
      </c>
      <c r="AA79">
        <v>0</v>
      </c>
      <c r="AB79">
        <v>351.22699999999998</v>
      </c>
      <c r="AC79">
        <v>0</v>
      </c>
      <c r="AD79">
        <v>0</v>
      </c>
      <c r="AE79">
        <v>0</v>
      </c>
      <c r="AF79">
        <v>1052.2380000000001</v>
      </c>
      <c r="AG79">
        <v>0</v>
      </c>
      <c r="AH79">
        <v>5850.6100009999991</v>
      </c>
      <c r="AI79">
        <v>0</v>
      </c>
      <c r="AJ79">
        <v>0</v>
      </c>
      <c r="AK79" s="36">
        <v>1660.7104800000002</v>
      </c>
      <c r="AL79">
        <v>4182.4715970000007</v>
      </c>
      <c r="AM79">
        <v>3754.02</v>
      </c>
      <c r="AN79">
        <v>0</v>
      </c>
      <c r="AO79">
        <v>0</v>
      </c>
      <c r="AP79">
        <v>1791.4699999999998</v>
      </c>
      <c r="AQ79">
        <v>0</v>
      </c>
      <c r="AR79">
        <v>5545.49</v>
      </c>
      <c r="AS79">
        <v>0</v>
      </c>
      <c r="AT79">
        <v>0</v>
      </c>
      <c r="AU79">
        <v>0</v>
      </c>
      <c r="AV79">
        <v>21312.022000000201</v>
      </c>
      <c r="AW79">
        <v>0</v>
      </c>
      <c r="AX79">
        <v>0</v>
      </c>
      <c r="AY79">
        <v>0</v>
      </c>
      <c r="AZ79">
        <v>13122</v>
      </c>
      <c r="BA79">
        <v>0</v>
      </c>
      <c r="BB79">
        <v>0</v>
      </c>
      <c r="BC79">
        <v>71140</v>
      </c>
      <c r="BD79">
        <v>1.0204652268210681</v>
      </c>
      <c r="BE79">
        <v>0</v>
      </c>
      <c r="BF79">
        <v>0</v>
      </c>
      <c r="BG79">
        <v>0</v>
      </c>
      <c r="BH79">
        <v>283.45035169799712</v>
      </c>
      <c r="BI79">
        <v>1</v>
      </c>
      <c r="BJ79">
        <v>71140</v>
      </c>
      <c r="BK79">
        <v>77466</v>
      </c>
      <c r="BL79">
        <v>211.02999999999997</v>
      </c>
      <c r="BM79">
        <v>5.9</v>
      </c>
      <c r="BN79">
        <v>4.3499999999999996</v>
      </c>
      <c r="BO79">
        <v>37</v>
      </c>
      <c r="BP79">
        <v>47.23</v>
      </c>
      <c r="BQ79">
        <v>1103.3799999999997</v>
      </c>
      <c r="BR79">
        <v>4.3100000000000005</v>
      </c>
      <c r="BS79">
        <v>163.79000000000002</v>
      </c>
      <c r="BT79">
        <v>0</v>
      </c>
      <c r="BU79">
        <v>2847.59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211.02999999999997</v>
      </c>
      <c r="CB79">
        <v>5.9</v>
      </c>
      <c r="CC79">
        <v>4.3499999999999996</v>
      </c>
      <c r="CD79">
        <v>37</v>
      </c>
      <c r="CE79">
        <v>47.23</v>
      </c>
      <c r="CF79">
        <v>174.22555426863028</v>
      </c>
      <c r="CG79">
        <v>409.63000000000011</v>
      </c>
      <c r="CH79">
        <v>10.119999999999999</v>
      </c>
      <c r="CI79">
        <v>16.27</v>
      </c>
      <c r="CJ79">
        <v>106.35000000000001</v>
      </c>
      <c r="CK79">
        <v>132.75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409.63000000000011</v>
      </c>
      <c r="CR79">
        <v>10.119999999999999</v>
      </c>
      <c r="CS79">
        <v>16.27</v>
      </c>
      <c r="CT79">
        <v>106.35000000000001</v>
      </c>
      <c r="CU79">
        <v>132.75</v>
      </c>
      <c r="CV79">
        <v>0</v>
      </c>
      <c r="CW79">
        <v>409.63000000000011</v>
      </c>
      <c r="CX79">
        <v>0</v>
      </c>
      <c r="CY79">
        <v>409.63000000000011</v>
      </c>
      <c r="CZ79">
        <v>359.02100000000002</v>
      </c>
      <c r="DA79">
        <v>0</v>
      </c>
      <c r="DB79">
        <v>1.0204652268210681</v>
      </c>
      <c r="DC79">
        <v>-2.7305656689222295</v>
      </c>
      <c r="DD79">
        <v>12.215014629484964</v>
      </c>
      <c r="DE79">
        <v>65.3255905932959</v>
      </c>
      <c r="DF79">
        <v>-13.494750256246755</v>
      </c>
      <c r="DG79">
        <v>-20.396428689177633</v>
      </c>
      <c r="DH79">
        <v>2.8535632428305426</v>
      </c>
      <c r="DI79" s="138">
        <v>0</v>
      </c>
    </row>
    <row r="80" spans="1:113" x14ac:dyDescent="0.25">
      <c r="A80" s="127">
        <v>44752</v>
      </c>
      <c r="B80" t="s">
        <v>237</v>
      </c>
      <c r="C80" t="s">
        <v>8</v>
      </c>
      <c r="D80" s="135">
        <v>2466493.61</v>
      </c>
      <c r="E80" s="135">
        <v>87289671.030000001</v>
      </c>
      <c r="F80" s="135">
        <v>8728.9671030000009</v>
      </c>
      <c r="G80" s="136">
        <v>282.56420042553572</v>
      </c>
      <c r="H80" s="136">
        <v>1311.8099999999993</v>
      </c>
      <c r="I80" s="136">
        <v>0</v>
      </c>
      <c r="J80" s="136">
        <v>1311.8099999999993</v>
      </c>
      <c r="K80" s="135">
        <v>90.62</v>
      </c>
      <c r="L80" s="137">
        <v>3.6731405870668725</v>
      </c>
      <c r="M80" s="137">
        <v>128.77278190122857</v>
      </c>
      <c r="N80" s="135">
        <v>68.56</v>
      </c>
      <c r="O80" s="135">
        <v>103.17</v>
      </c>
      <c r="P80" s="136">
        <v>14672.891834</v>
      </c>
      <c r="Q80">
        <v>0</v>
      </c>
      <c r="R80">
        <v>2912.5839999999998</v>
      </c>
      <c r="S80">
        <v>0</v>
      </c>
      <c r="T80">
        <v>0</v>
      </c>
      <c r="U80">
        <v>0</v>
      </c>
      <c r="V80">
        <v>0</v>
      </c>
      <c r="W80">
        <v>0</v>
      </c>
      <c r="X80">
        <v>372.62799999999999</v>
      </c>
      <c r="Y80">
        <v>18.998999999999999</v>
      </c>
      <c r="Z80">
        <v>0</v>
      </c>
      <c r="AA80">
        <v>0</v>
      </c>
      <c r="AB80">
        <v>377.62700000000001</v>
      </c>
      <c r="AC80">
        <v>0</v>
      </c>
      <c r="AD80">
        <v>0</v>
      </c>
      <c r="AE80">
        <v>0</v>
      </c>
      <c r="AF80">
        <v>965.43399999999997</v>
      </c>
      <c r="AG80">
        <v>0</v>
      </c>
      <c r="AH80">
        <v>5564.91</v>
      </c>
      <c r="AI80">
        <v>0</v>
      </c>
      <c r="AJ80">
        <v>0</v>
      </c>
      <c r="AK80" s="36">
        <v>0</v>
      </c>
      <c r="AL80">
        <v>0</v>
      </c>
      <c r="AM80">
        <v>3022.7</v>
      </c>
      <c r="AN80">
        <v>0</v>
      </c>
      <c r="AO80">
        <v>0</v>
      </c>
      <c r="AP80">
        <v>2131.6100000000006</v>
      </c>
      <c r="AQ80">
        <v>0</v>
      </c>
      <c r="AR80">
        <v>5154.3100000000004</v>
      </c>
      <c r="AS80">
        <v>0</v>
      </c>
      <c r="AT80">
        <v>0</v>
      </c>
      <c r="AU80">
        <v>0</v>
      </c>
      <c r="AV80">
        <v>27528.029999999901</v>
      </c>
      <c r="AW80">
        <v>0</v>
      </c>
      <c r="AX80">
        <v>0</v>
      </c>
      <c r="AY80">
        <v>0</v>
      </c>
      <c r="AZ80">
        <v>34372</v>
      </c>
      <c r="BA80">
        <v>0</v>
      </c>
      <c r="BB80">
        <v>0</v>
      </c>
      <c r="BC80">
        <v>79670</v>
      </c>
      <c r="BD80">
        <v>0.94993582500659157</v>
      </c>
      <c r="BE80">
        <v>0</v>
      </c>
      <c r="BF80">
        <v>0</v>
      </c>
      <c r="BG80">
        <v>0</v>
      </c>
      <c r="BH80">
        <v>283.03881022852363</v>
      </c>
      <c r="BI80">
        <v>0.99832316351738226</v>
      </c>
      <c r="BJ80">
        <v>79670</v>
      </c>
      <c r="BK80">
        <v>72138</v>
      </c>
      <c r="BL80">
        <v>235.51000000000008</v>
      </c>
      <c r="BM80">
        <v>8.51</v>
      </c>
      <c r="BN80">
        <v>5.64</v>
      </c>
      <c r="BO80">
        <v>29.430000000000003</v>
      </c>
      <c r="BP80">
        <v>43.58</v>
      </c>
      <c r="BQ80">
        <v>1076.26</v>
      </c>
      <c r="BR80">
        <v>3.0299999999999994</v>
      </c>
      <c r="BS80">
        <v>191.91000000000005</v>
      </c>
      <c r="BT80">
        <v>0</v>
      </c>
      <c r="BU80">
        <v>2912.5839999999998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235.51000000000008</v>
      </c>
      <c r="CB80">
        <v>8.51</v>
      </c>
      <c r="CC80">
        <v>5.64</v>
      </c>
      <c r="CD80">
        <v>29.430000000000003</v>
      </c>
      <c r="CE80">
        <v>43.58</v>
      </c>
      <c r="CF80">
        <v>161.91670529684396</v>
      </c>
      <c r="CG80">
        <v>419.35</v>
      </c>
      <c r="CH80">
        <v>11.07</v>
      </c>
      <c r="CI80">
        <v>14.469999999999999</v>
      </c>
      <c r="CJ80">
        <v>97.77</v>
      </c>
      <c r="CK80">
        <v>123.30000000000001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419.35</v>
      </c>
      <c r="CR80">
        <v>11.07</v>
      </c>
      <c r="CS80">
        <v>14.469999999999999</v>
      </c>
      <c r="CT80">
        <v>97.77</v>
      </c>
      <c r="CU80">
        <v>123.30000000000001</v>
      </c>
      <c r="CV80">
        <v>0</v>
      </c>
      <c r="CW80">
        <v>419.35</v>
      </c>
      <c r="CX80">
        <v>0</v>
      </c>
      <c r="CY80">
        <v>419.35</v>
      </c>
      <c r="CZ80">
        <v>372.62799999999999</v>
      </c>
      <c r="DA80">
        <v>0</v>
      </c>
      <c r="DB80">
        <v>0.94993582500659157</v>
      </c>
      <c r="DC80">
        <v>-2.7847537966975864</v>
      </c>
      <c r="DD80">
        <v>13.694639553680384</v>
      </c>
      <c r="DE80">
        <v>65.355227306997406</v>
      </c>
      <c r="DF80">
        <v>-13.310718304830251</v>
      </c>
      <c r="DG80">
        <v>-21.491908547861051</v>
      </c>
      <c r="DH80">
        <v>3.3176077756842135</v>
      </c>
      <c r="DI80" s="138">
        <v>1.6796529860227949E-3</v>
      </c>
    </row>
    <row r="81" spans="1:113" x14ac:dyDescent="0.25">
      <c r="A81" s="127">
        <v>44759</v>
      </c>
      <c r="B81" t="s">
        <v>237</v>
      </c>
      <c r="C81" t="s">
        <v>8</v>
      </c>
      <c r="D81" s="135">
        <v>2418766.6800000006</v>
      </c>
      <c r="E81" s="135">
        <v>86679061.100000009</v>
      </c>
      <c r="F81" s="135">
        <v>8667.9061100000017</v>
      </c>
      <c r="G81" s="136">
        <v>279.04855559170335</v>
      </c>
      <c r="H81" s="136">
        <v>1319.4899999999998</v>
      </c>
      <c r="I81" s="136">
        <v>0</v>
      </c>
      <c r="J81" s="136">
        <v>1319.4899999999998</v>
      </c>
      <c r="K81" s="135">
        <v>88.56</v>
      </c>
      <c r="L81" s="137">
        <v>3.7116079494128273</v>
      </c>
      <c r="M81" s="137">
        <v>128.02592867669176</v>
      </c>
      <c r="N81" s="135">
        <v>70.45</v>
      </c>
      <c r="O81" s="135">
        <v>105.79</v>
      </c>
      <c r="P81" s="136">
        <v>14557.680536000002</v>
      </c>
      <c r="Q81">
        <v>0</v>
      </c>
      <c r="R81">
        <v>1585.258</v>
      </c>
      <c r="S81">
        <v>0</v>
      </c>
      <c r="T81">
        <v>0</v>
      </c>
      <c r="U81">
        <v>0</v>
      </c>
      <c r="V81">
        <v>0</v>
      </c>
      <c r="W81">
        <v>0</v>
      </c>
      <c r="X81">
        <v>347.98399999999998</v>
      </c>
      <c r="Y81">
        <v>3.4990000000000001</v>
      </c>
      <c r="Z81">
        <v>0</v>
      </c>
      <c r="AA81">
        <v>0</v>
      </c>
      <c r="AB81">
        <v>331.26100000000002</v>
      </c>
      <c r="AC81">
        <v>0</v>
      </c>
      <c r="AD81">
        <v>0</v>
      </c>
      <c r="AE81">
        <v>0</v>
      </c>
      <c r="AF81">
        <v>1141.0509999999999</v>
      </c>
      <c r="AG81">
        <v>0</v>
      </c>
      <c r="AH81">
        <v>5498.2300000000005</v>
      </c>
      <c r="AI81">
        <v>0</v>
      </c>
      <c r="AJ81">
        <v>0</v>
      </c>
      <c r="AK81" s="36">
        <v>0</v>
      </c>
      <c r="AL81">
        <v>0</v>
      </c>
      <c r="AM81">
        <v>1954.0299999999991</v>
      </c>
      <c r="AN81">
        <v>0</v>
      </c>
      <c r="AO81">
        <v>0</v>
      </c>
      <c r="AP81">
        <v>1795.71</v>
      </c>
      <c r="AQ81">
        <v>0</v>
      </c>
      <c r="AR81">
        <v>3749.7399999999989</v>
      </c>
      <c r="AS81">
        <v>0</v>
      </c>
      <c r="AT81">
        <v>0</v>
      </c>
      <c r="AU81">
        <v>0</v>
      </c>
      <c r="AV81">
        <v>27528.029999999901</v>
      </c>
      <c r="AW81">
        <v>0</v>
      </c>
      <c r="AX81">
        <v>0</v>
      </c>
      <c r="AY81">
        <v>0</v>
      </c>
      <c r="AZ81">
        <v>13872</v>
      </c>
      <c r="BA81">
        <v>0</v>
      </c>
      <c r="BB81">
        <v>0</v>
      </c>
      <c r="BC81">
        <v>70409</v>
      </c>
      <c r="BD81">
        <v>0.92869506111952982</v>
      </c>
      <c r="BE81">
        <v>0</v>
      </c>
      <c r="BF81">
        <v>0</v>
      </c>
      <c r="BG81">
        <v>0</v>
      </c>
      <c r="BH81">
        <v>283.03881022852363</v>
      </c>
      <c r="BI81">
        <v>0.98590209366129478</v>
      </c>
      <c r="BJ81">
        <v>70409</v>
      </c>
      <c r="BK81">
        <v>59155</v>
      </c>
      <c r="BL81">
        <v>257</v>
      </c>
      <c r="BM81">
        <v>4.5999999999999996</v>
      </c>
      <c r="BN81">
        <v>10.07</v>
      </c>
      <c r="BO81">
        <v>41.08</v>
      </c>
      <c r="BP81">
        <v>55.739999999999995</v>
      </c>
      <c r="BQ81">
        <v>1062.4799999999998</v>
      </c>
      <c r="BR81">
        <v>4.4700000000000006</v>
      </c>
      <c r="BS81">
        <v>201.25</v>
      </c>
      <c r="BT81">
        <v>0</v>
      </c>
      <c r="BU81">
        <v>1585.258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257</v>
      </c>
      <c r="CB81">
        <v>4.5999999999999996</v>
      </c>
      <c r="CC81">
        <v>10.07</v>
      </c>
      <c r="CD81">
        <v>41.08</v>
      </c>
      <c r="CE81">
        <v>55.739999999999995</v>
      </c>
      <c r="CF81">
        <v>164.38211987353208</v>
      </c>
      <c r="CG81">
        <v>407.80999999999995</v>
      </c>
      <c r="CH81">
        <v>12.090000000000002</v>
      </c>
      <c r="CI81">
        <v>17.740000000000002</v>
      </c>
      <c r="CJ81">
        <v>87.23</v>
      </c>
      <c r="CK81">
        <v>117.03999999999999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407.80999999999995</v>
      </c>
      <c r="CR81">
        <v>12.090000000000002</v>
      </c>
      <c r="CS81">
        <v>17.740000000000002</v>
      </c>
      <c r="CT81">
        <v>87.23</v>
      </c>
      <c r="CU81">
        <v>117.03999999999999</v>
      </c>
      <c r="CV81">
        <v>0</v>
      </c>
      <c r="CW81">
        <v>407.80999999999995</v>
      </c>
      <c r="CX81">
        <v>0</v>
      </c>
      <c r="CY81">
        <v>407.80999999999995</v>
      </c>
      <c r="CZ81">
        <v>347.98399999999998</v>
      </c>
      <c r="DA81">
        <v>0</v>
      </c>
      <c r="DB81">
        <v>0.92869506111952982</v>
      </c>
      <c r="DC81">
        <v>-3.3115098229181497</v>
      </c>
      <c r="DD81">
        <v>12.593345636310147</v>
      </c>
      <c r="DE81">
        <v>53.223472061807804</v>
      </c>
      <c r="DF81">
        <v>-17.28218059740929</v>
      </c>
      <c r="DG81">
        <v>-23.060270544944593</v>
      </c>
      <c r="DH81">
        <v>5.9746446348048972</v>
      </c>
      <c r="DI81" s="138">
        <v>1.4299499341106525E-2</v>
      </c>
    </row>
    <row r="82" spans="1:113" x14ac:dyDescent="0.25">
      <c r="A82" s="127">
        <v>44766</v>
      </c>
      <c r="B82" t="s">
        <v>237</v>
      </c>
      <c r="C82" t="s">
        <v>8</v>
      </c>
      <c r="D82" s="135">
        <v>2228582.4600000004</v>
      </c>
      <c r="E82" s="135">
        <v>80142858.019999996</v>
      </c>
      <c r="F82" s="135">
        <v>8014.2858019999994</v>
      </c>
      <c r="G82" s="136">
        <v>278.07623973727618</v>
      </c>
      <c r="H82" s="136">
        <v>1313.0399999999995</v>
      </c>
      <c r="I82" s="136">
        <v>0</v>
      </c>
      <c r="J82" s="136">
        <v>1313.0399999999995</v>
      </c>
      <c r="K82" s="135">
        <v>90.86</v>
      </c>
      <c r="L82" s="137">
        <v>3.763482280431433</v>
      </c>
      <c r="M82" s="137">
        <v>128.01298426655202</v>
      </c>
      <c r="N82" s="135">
        <v>72.349999999999994</v>
      </c>
      <c r="O82" s="135">
        <v>110.02</v>
      </c>
      <c r="P82" s="136">
        <v>13808.219300000001</v>
      </c>
      <c r="Q82">
        <v>0</v>
      </c>
      <c r="R82">
        <v>531.14499999999998</v>
      </c>
      <c r="S82">
        <v>0</v>
      </c>
      <c r="T82">
        <v>0</v>
      </c>
      <c r="U82">
        <v>0</v>
      </c>
      <c r="V82">
        <v>0</v>
      </c>
      <c r="W82">
        <v>0</v>
      </c>
      <c r="X82">
        <v>276.98700000000002</v>
      </c>
      <c r="Y82">
        <v>17.335999999999999</v>
      </c>
      <c r="Z82">
        <v>0</v>
      </c>
      <c r="AA82">
        <v>0</v>
      </c>
      <c r="AB82">
        <v>222.15899999999999</v>
      </c>
      <c r="AC82">
        <v>0</v>
      </c>
      <c r="AD82">
        <v>0</v>
      </c>
      <c r="AE82">
        <v>0</v>
      </c>
      <c r="AF82">
        <v>811.42899999999997</v>
      </c>
      <c r="AG82">
        <v>0</v>
      </c>
      <c r="AH82">
        <v>5565.04</v>
      </c>
      <c r="AI82">
        <v>0</v>
      </c>
      <c r="AJ82">
        <v>0</v>
      </c>
      <c r="AK82" s="36">
        <v>0</v>
      </c>
      <c r="AL82">
        <v>0</v>
      </c>
      <c r="AM82">
        <v>2079.2799999999993</v>
      </c>
      <c r="AN82">
        <v>0</v>
      </c>
      <c r="AO82">
        <v>0</v>
      </c>
      <c r="AP82">
        <v>1211.3</v>
      </c>
      <c r="AQ82">
        <v>0</v>
      </c>
      <c r="AR82">
        <v>3290.579999999999</v>
      </c>
      <c r="AS82">
        <v>0</v>
      </c>
      <c r="AT82">
        <v>0</v>
      </c>
      <c r="AU82">
        <v>0</v>
      </c>
      <c r="AV82">
        <v>27528.029999999901</v>
      </c>
      <c r="AW82">
        <v>0</v>
      </c>
      <c r="AX82">
        <v>0</v>
      </c>
      <c r="AY82">
        <v>0</v>
      </c>
      <c r="AZ82">
        <v>13947</v>
      </c>
      <c r="BA82">
        <v>0</v>
      </c>
      <c r="BB82">
        <v>0</v>
      </c>
      <c r="BC82">
        <v>54664</v>
      </c>
      <c r="BD82">
        <v>0.9087266779653409</v>
      </c>
      <c r="BE82">
        <v>0</v>
      </c>
      <c r="BF82">
        <v>0</v>
      </c>
      <c r="BG82">
        <v>0</v>
      </c>
      <c r="BH82">
        <v>283.03881022852363</v>
      </c>
      <c r="BI82">
        <v>0.9824668197013664</v>
      </c>
      <c r="BJ82">
        <v>54664</v>
      </c>
      <c r="BK82">
        <v>38909</v>
      </c>
      <c r="BL82">
        <v>202.08</v>
      </c>
      <c r="BM82">
        <v>2.5099999999999998</v>
      </c>
      <c r="BN82">
        <v>8.9899999999999984</v>
      </c>
      <c r="BO82">
        <v>40.629999999999995</v>
      </c>
      <c r="BP82">
        <v>52.160000000000004</v>
      </c>
      <c r="BQ82">
        <v>1110.92</v>
      </c>
      <c r="BR82">
        <v>0.05</v>
      </c>
      <c r="BS82">
        <v>149.95000000000005</v>
      </c>
      <c r="BT82">
        <v>0</v>
      </c>
      <c r="BU82">
        <v>531.14499999999998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202.08</v>
      </c>
      <c r="CB82">
        <v>2.5099999999999998</v>
      </c>
      <c r="CC82">
        <v>8.9899999999999984</v>
      </c>
      <c r="CD82">
        <v>40.629999999999995</v>
      </c>
      <c r="CE82">
        <v>52.160000000000004</v>
      </c>
      <c r="CF82">
        <v>151.97247743781642</v>
      </c>
      <c r="CG82">
        <v>395.21000000000009</v>
      </c>
      <c r="CH82">
        <v>9.6699999999999982</v>
      </c>
      <c r="CI82">
        <v>20.229999999999997</v>
      </c>
      <c r="CJ82">
        <v>103.21000000000001</v>
      </c>
      <c r="CK82">
        <v>133.13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395.21000000000009</v>
      </c>
      <c r="CR82">
        <v>9.6699999999999982</v>
      </c>
      <c r="CS82">
        <v>20.229999999999997</v>
      </c>
      <c r="CT82">
        <v>103.21000000000001</v>
      </c>
      <c r="CU82">
        <v>133.13</v>
      </c>
      <c r="CV82">
        <v>0</v>
      </c>
      <c r="CW82">
        <v>395.21000000000009</v>
      </c>
      <c r="CX82">
        <v>0</v>
      </c>
      <c r="CY82">
        <v>395.21000000000009</v>
      </c>
      <c r="CZ82">
        <v>276.98700000000002</v>
      </c>
      <c r="DA82">
        <v>0</v>
      </c>
      <c r="DB82">
        <v>0.9087266779653409</v>
      </c>
      <c r="DC82">
        <v>2.6268562361441474</v>
      </c>
      <c r="DD82">
        <v>12.199266419332393</v>
      </c>
      <c r="DE82">
        <v>70.637978810342943</v>
      </c>
      <c r="DF82">
        <v>-16.071749014224427</v>
      </c>
      <c r="DG82">
        <v>-26.34178502181955</v>
      </c>
      <c r="DH82">
        <v>4.0357304349886682</v>
      </c>
      <c r="DI82" s="138">
        <v>1.7846078816140531E-2</v>
      </c>
    </row>
    <row r="83" spans="1:113" x14ac:dyDescent="0.25">
      <c r="A83" s="127">
        <v>44773</v>
      </c>
      <c r="B83" t="s">
        <v>237</v>
      </c>
      <c r="C83" t="s">
        <v>8</v>
      </c>
      <c r="D83" s="135">
        <v>2111605.12</v>
      </c>
      <c r="E83" s="135">
        <v>75061942.170000002</v>
      </c>
      <c r="F83" s="135">
        <v>7506.1942170000002</v>
      </c>
      <c r="G83" s="136">
        <v>281.31501250229377</v>
      </c>
      <c r="H83" s="136">
        <v>1299.0899999999997</v>
      </c>
      <c r="I83" s="136">
        <v>0</v>
      </c>
      <c r="J83" s="136">
        <v>1299.0899999999997</v>
      </c>
      <c r="K83" s="135">
        <v>91.27</v>
      </c>
      <c r="L83" s="137">
        <v>3.742303056864249</v>
      </c>
      <c r="M83" s="137">
        <v>129.6822713373783</v>
      </c>
      <c r="N83" s="135">
        <v>72.819999999999993</v>
      </c>
      <c r="O83" s="135">
        <v>110.54</v>
      </c>
      <c r="P83" s="136">
        <v>13515.862669</v>
      </c>
      <c r="Q83">
        <v>0</v>
      </c>
      <c r="R83">
        <v>437.74200000000002</v>
      </c>
      <c r="S83">
        <v>0</v>
      </c>
      <c r="T83">
        <v>0</v>
      </c>
      <c r="U83">
        <v>0</v>
      </c>
      <c r="V83">
        <v>0</v>
      </c>
      <c r="W83">
        <v>0</v>
      </c>
      <c r="X83">
        <v>256.303</v>
      </c>
      <c r="Y83">
        <v>11.738</v>
      </c>
      <c r="Z83">
        <v>0</v>
      </c>
      <c r="AA83">
        <v>0</v>
      </c>
      <c r="AB83">
        <v>219.614</v>
      </c>
      <c r="AC83">
        <v>0</v>
      </c>
      <c r="AD83">
        <v>0</v>
      </c>
      <c r="AE83">
        <v>0</v>
      </c>
      <c r="AF83">
        <v>835.68799999999999</v>
      </c>
      <c r="AG83">
        <v>0</v>
      </c>
      <c r="AH83">
        <v>5025.1400000000003</v>
      </c>
      <c r="AI83">
        <v>0</v>
      </c>
      <c r="AJ83">
        <v>0</v>
      </c>
      <c r="AK83" s="36">
        <v>0</v>
      </c>
      <c r="AL83">
        <v>0</v>
      </c>
      <c r="AM83">
        <v>2264.6099999999992</v>
      </c>
      <c r="AN83">
        <v>0</v>
      </c>
      <c r="AO83">
        <v>0</v>
      </c>
      <c r="AP83">
        <v>1049.73</v>
      </c>
      <c r="AQ83">
        <v>0</v>
      </c>
      <c r="AR83">
        <v>3314.3399999999992</v>
      </c>
      <c r="AS83">
        <v>0</v>
      </c>
      <c r="AT83">
        <v>0</v>
      </c>
      <c r="AU83">
        <v>0</v>
      </c>
      <c r="AV83">
        <v>27528.029999999901</v>
      </c>
      <c r="AW83">
        <v>0</v>
      </c>
      <c r="AX83">
        <v>0</v>
      </c>
      <c r="AY83">
        <v>0</v>
      </c>
      <c r="AZ83">
        <v>13719</v>
      </c>
      <c r="BA83">
        <v>0</v>
      </c>
      <c r="BB83">
        <v>0</v>
      </c>
      <c r="BC83">
        <v>37327</v>
      </c>
      <c r="BD83">
        <v>0.88373087163961128</v>
      </c>
      <c r="BE83">
        <v>0</v>
      </c>
      <c r="BF83">
        <v>0</v>
      </c>
      <c r="BG83">
        <v>0</v>
      </c>
      <c r="BH83">
        <v>283.03881022852363</v>
      </c>
      <c r="BI83">
        <v>0.99390967717523238</v>
      </c>
      <c r="BJ83">
        <v>37327</v>
      </c>
      <c r="BK83">
        <v>31301</v>
      </c>
      <c r="BL83">
        <v>186.34999999999997</v>
      </c>
      <c r="BM83">
        <v>7.15</v>
      </c>
      <c r="BN83">
        <v>1.71</v>
      </c>
      <c r="BO83">
        <v>14.17</v>
      </c>
      <c r="BP83">
        <v>23.04</v>
      </c>
      <c r="BQ83">
        <v>1112.7599999999998</v>
      </c>
      <c r="BR83">
        <v>0</v>
      </c>
      <c r="BS83">
        <v>163.30999999999995</v>
      </c>
      <c r="BT83">
        <v>0</v>
      </c>
      <c r="BU83">
        <v>437.74200000000002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186.34999999999997</v>
      </c>
      <c r="CB83">
        <v>7.15</v>
      </c>
      <c r="CC83">
        <v>1.71</v>
      </c>
      <c r="CD83">
        <v>14.17</v>
      </c>
      <c r="CE83">
        <v>23.04</v>
      </c>
      <c r="CF83">
        <v>148.08658561411198</v>
      </c>
      <c r="CG83">
        <v>391.1099999999999</v>
      </c>
      <c r="CH83">
        <v>13.030000000000001</v>
      </c>
      <c r="CI83">
        <v>19.649999999999999</v>
      </c>
      <c r="CJ83">
        <v>91.220000000000013</v>
      </c>
      <c r="CK83">
        <v>123.89999999999999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391.1099999999999</v>
      </c>
      <c r="CR83">
        <v>13.030000000000001</v>
      </c>
      <c r="CS83">
        <v>19.649999999999999</v>
      </c>
      <c r="CT83">
        <v>91.220000000000013</v>
      </c>
      <c r="CU83">
        <v>123.89999999999999</v>
      </c>
      <c r="CV83">
        <v>0</v>
      </c>
      <c r="CW83">
        <v>391.1099999999999</v>
      </c>
      <c r="CX83">
        <v>0</v>
      </c>
      <c r="CY83">
        <v>391.1099999999999</v>
      </c>
      <c r="CZ83">
        <v>256.303</v>
      </c>
      <c r="DA83">
        <v>0</v>
      </c>
      <c r="DB83">
        <v>0.88373087163961128</v>
      </c>
      <c r="DC83">
        <v>2.3510635193311096</v>
      </c>
      <c r="DD83">
        <v>12.357832988030877</v>
      </c>
      <c r="DE83">
        <v>82.247612945316646</v>
      </c>
      <c r="DF83">
        <v>-12.312864691614106</v>
      </c>
      <c r="DG83">
        <v>-27.397995674914533</v>
      </c>
      <c r="DH83">
        <v>3.6521465798471193</v>
      </c>
      <c r="DI83" s="138">
        <v>6.1276421435767503E-3</v>
      </c>
    </row>
    <row r="84" spans="1:113" x14ac:dyDescent="0.25">
      <c r="A84" s="127">
        <v>44780</v>
      </c>
      <c r="B84" t="s">
        <v>237</v>
      </c>
      <c r="C84" t="s">
        <v>8</v>
      </c>
      <c r="D84" s="135">
        <v>2015548.0800000003</v>
      </c>
      <c r="E84" s="135">
        <v>71627279.829999983</v>
      </c>
      <c r="F84" s="135">
        <v>7162.7279829999979</v>
      </c>
      <c r="G84" s="136">
        <v>281.39391650551261</v>
      </c>
      <c r="H84" s="136">
        <v>1291.99</v>
      </c>
      <c r="I84" s="136">
        <v>0</v>
      </c>
      <c r="J84" s="136">
        <v>1291.99</v>
      </c>
      <c r="K84" s="135">
        <v>91.46</v>
      </c>
      <c r="L84" s="137">
        <v>3.7390115897660183</v>
      </c>
      <c r="M84" s="137">
        <v>131.62222036021166</v>
      </c>
      <c r="N84" s="135">
        <v>71.34</v>
      </c>
      <c r="O84" s="135">
        <v>109.4</v>
      </c>
      <c r="P84" s="136">
        <v>12910.41699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241.39</v>
      </c>
      <c r="Y84">
        <v>4.3410000000000002</v>
      </c>
      <c r="Z84">
        <v>0</v>
      </c>
      <c r="AA84">
        <v>0</v>
      </c>
      <c r="AB84">
        <v>152.983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 s="36">
        <v>0</v>
      </c>
      <c r="AL84">
        <v>0</v>
      </c>
      <c r="AM84">
        <v>677.54000000000008</v>
      </c>
      <c r="AN84">
        <v>0</v>
      </c>
      <c r="AO84">
        <v>0</v>
      </c>
      <c r="AP84">
        <v>956.59</v>
      </c>
      <c r="AQ84">
        <v>0</v>
      </c>
      <c r="AR84">
        <v>1634.13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35407</v>
      </c>
      <c r="BA84">
        <v>0</v>
      </c>
      <c r="BB84">
        <v>0</v>
      </c>
      <c r="BC84">
        <v>27562</v>
      </c>
      <c r="BD84">
        <v>0.86149729061166469</v>
      </c>
      <c r="BE84">
        <v>0</v>
      </c>
      <c r="BF84">
        <v>0</v>
      </c>
      <c r="BG84">
        <v>0</v>
      </c>
      <c r="BH84">
        <v>283.03881022852363</v>
      </c>
      <c r="BI84">
        <v>0.99418845167670489</v>
      </c>
      <c r="BJ84">
        <v>27562</v>
      </c>
      <c r="BK84">
        <v>26247</v>
      </c>
      <c r="BL84">
        <v>161.55999999999997</v>
      </c>
      <c r="BM84">
        <v>4.25</v>
      </c>
      <c r="BN84">
        <v>2.4500000000000002</v>
      </c>
      <c r="BO84">
        <v>17.689999999999998</v>
      </c>
      <c r="BP84">
        <v>24.4</v>
      </c>
      <c r="BQ84">
        <v>1130.4299999999998</v>
      </c>
      <c r="BR84">
        <v>0.37000000000000005</v>
      </c>
      <c r="BS84">
        <v>137.18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161.55999999999997</v>
      </c>
      <c r="CB84">
        <v>4.25</v>
      </c>
      <c r="CC84">
        <v>2.4500000000000002</v>
      </c>
      <c r="CD84">
        <v>17.689999999999998</v>
      </c>
      <c r="CE84">
        <v>24.4</v>
      </c>
      <c r="CF84">
        <v>141.15916236606168</v>
      </c>
      <c r="CG84">
        <v>346.24999999999994</v>
      </c>
      <c r="CH84">
        <v>8.76</v>
      </c>
      <c r="CI84">
        <v>17.410000000000004</v>
      </c>
      <c r="CJ84">
        <v>79.22</v>
      </c>
      <c r="CK84">
        <v>105.41000000000001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346.24999999999994</v>
      </c>
      <c r="CR84">
        <v>8.76</v>
      </c>
      <c r="CS84">
        <v>17.410000000000004</v>
      </c>
      <c r="CT84">
        <v>79.22</v>
      </c>
      <c r="CU84">
        <v>105.41000000000001</v>
      </c>
      <c r="CV84">
        <v>0</v>
      </c>
      <c r="CW84">
        <v>346.24999999999994</v>
      </c>
      <c r="CX84">
        <v>0</v>
      </c>
      <c r="CY84">
        <v>346.24999999999994</v>
      </c>
      <c r="CZ84">
        <v>241.39</v>
      </c>
      <c r="DA84">
        <v>0</v>
      </c>
      <c r="DB84">
        <v>0.86149729061166469</v>
      </c>
      <c r="DC84">
        <v>-0.57993735298572868</v>
      </c>
      <c r="DD84">
        <v>13.12389726846582</v>
      </c>
      <c r="DE84">
        <v>81.426328606829529</v>
      </c>
      <c r="DF84">
        <v>-14.247781327883006</v>
      </c>
      <c r="DG84">
        <v>-27.737306863775522</v>
      </c>
      <c r="DH84">
        <v>3.5975622092462918</v>
      </c>
      <c r="DI84" s="138">
        <v>5.8455198443452261E-3</v>
      </c>
    </row>
    <row r="85" spans="1:113" x14ac:dyDescent="0.25">
      <c r="A85" s="127">
        <v>44787</v>
      </c>
      <c r="B85" t="s">
        <v>237</v>
      </c>
      <c r="C85" t="s">
        <v>8</v>
      </c>
      <c r="D85" s="135">
        <v>1946258.0799999996</v>
      </c>
      <c r="E85" s="135">
        <v>68944896.200000003</v>
      </c>
      <c r="F85" s="135">
        <v>6894.4896200000003</v>
      </c>
      <c r="G85" s="136">
        <v>282.29182829634885</v>
      </c>
      <c r="H85" s="136">
        <v>1282.8</v>
      </c>
      <c r="I85" s="136">
        <v>0</v>
      </c>
      <c r="J85" s="136">
        <v>1282.8</v>
      </c>
      <c r="K85" s="135">
        <v>91.32</v>
      </c>
      <c r="L85" s="137">
        <v>3.7212001752080597</v>
      </c>
      <c r="M85" s="137">
        <v>133.60222133588297</v>
      </c>
      <c r="N85" s="135">
        <v>73</v>
      </c>
      <c r="O85" s="135">
        <v>107.55</v>
      </c>
      <c r="P85" s="136">
        <v>12264.682081000001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268.315</v>
      </c>
      <c r="Y85">
        <v>7.117</v>
      </c>
      <c r="Z85">
        <v>0</v>
      </c>
      <c r="AA85">
        <v>0</v>
      </c>
      <c r="AB85">
        <v>119.411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 s="36">
        <v>0</v>
      </c>
      <c r="AL85">
        <v>0</v>
      </c>
      <c r="AM85">
        <v>0</v>
      </c>
      <c r="AN85">
        <v>0</v>
      </c>
      <c r="AO85">
        <v>0</v>
      </c>
      <c r="AP85">
        <v>1186.4000000000001</v>
      </c>
      <c r="AQ85">
        <v>0</v>
      </c>
      <c r="AR85">
        <v>1186.4000000000001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13485</v>
      </c>
      <c r="BA85">
        <v>0</v>
      </c>
      <c r="BB85">
        <v>0</v>
      </c>
      <c r="BC85">
        <v>24211</v>
      </c>
      <c r="BD85">
        <v>0.83810511085451034</v>
      </c>
      <c r="BE85">
        <v>0</v>
      </c>
      <c r="BF85">
        <v>0</v>
      </c>
      <c r="BG85">
        <v>0</v>
      </c>
      <c r="BH85">
        <v>283.03881022852363</v>
      </c>
      <c r="BI85">
        <v>0.99736084980158135</v>
      </c>
      <c r="BJ85">
        <v>24211</v>
      </c>
      <c r="BK85">
        <v>20655</v>
      </c>
      <c r="BL85">
        <v>112.03999999999998</v>
      </c>
      <c r="BM85">
        <v>11.879999999999999</v>
      </c>
      <c r="BN85">
        <v>0.49</v>
      </c>
      <c r="BO85">
        <v>21.44</v>
      </c>
      <c r="BP85">
        <v>33.799999999999997</v>
      </c>
      <c r="BQ85">
        <v>1170.75</v>
      </c>
      <c r="BR85">
        <v>1.62</v>
      </c>
      <c r="BS85">
        <v>78.22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112.03999999999998</v>
      </c>
      <c r="CB85">
        <v>11.879999999999999</v>
      </c>
      <c r="CC85">
        <v>0.49</v>
      </c>
      <c r="CD85">
        <v>21.44</v>
      </c>
      <c r="CE85">
        <v>33.799999999999997</v>
      </c>
      <c r="CF85">
        <v>134.30444679150241</v>
      </c>
      <c r="CG85">
        <v>314.99999999999994</v>
      </c>
      <c r="CH85">
        <v>14.79</v>
      </c>
      <c r="CI85">
        <v>11.25</v>
      </c>
      <c r="CJ85">
        <v>67.52</v>
      </c>
      <c r="CK85">
        <v>93.57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314.99999999999994</v>
      </c>
      <c r="CR85">
        <v>14.79</v>
      </c>
      <c r="CS85">
        <v>11.25</v>
      </c>
      <c r="CT85">
        <v>67.52</v>
      </c>
      <c r="CU85">
        <v>93.57</v>
      </c>
      <c r="CV85">
        <v>0</v>
      </c>
      <c r="CW85">
        <v>314.99999999999994</v>
      </c>
      <c r="CX85">
        <v>0</v>
      </c>
      <c r="CY85">
        <v>314.99999999999994</v>
      </c>
      <c r="CZ85">
        <v>268.315</v>
      </c>
      <c r="DA85">
        <v>0</v>
      </c>
      <c r="DB85">
        <v>0.83810511085451034</v>
      </c>
      <c r="DC85">
        <v>1.0121805281931233</v>
      </c>
      <c r="DD85">
        <v>10.796088407424609</v>
      </c>
      <c r="DE85">
        <v>69.370764212441415</v>
      </c>
      <c r="DF85">
        <v>-18.80519858125885</v>
      </c>
      <c r="DG85">
        <v>-26.52890803813624</v>
      </c>
      <c r="DH85">
        <v>5.9587528746214744</v>
      </c>
      <c r="DI85" s="138">
        <v>2.6461337428109744E-3</v>
      </c>
    </row>
    <row r="86" spans="1:113" x14ac:dyDescent="0.25">
      <c r="A86" s="127">
        <v>44794</v>
      </c>
      <c r="B86" t="s">
        <v>237</v>
      </c>
      <c r="C86" t="s">
        <v>8</v>
      </c>
      <c r="D86" s="135">
        <v>1903578.81</v>
      </c>
      <c r="E86" s="135">
        <v>67603652.719999999</v>
      </c>
      <c r="F86" s="135">
        <v>6760.365272</v>
      </c>
      <c r="G86" s="136">
        <v>281.57928357572928</v>
      </c>
      <c r="H86" s="136">
        <v>1273.9100000000001</v>
      </c>
      <c r="I86" s="136">
        <v>0</v>
      </c>
      <c r="J86" s="136">
        <v>1273.9100000000001</v>
      </c>
      <c r="K86" s="135">
        <v>91.13</v>
      </c>
      <c r="L86" s="137">
        <v>3.7261055634807412</v>
      </c>
      <c r="M86" s="137">
        <v>129.67461816129273</v>
      </c>
      <c r="N86" s="135">
        <v>73.790000000000006</v>
      </c>
      <c r="O86" s="135">
        <v>110.13</v>
      </c>
      <c r="P86" s="136">
        <v>12483.057462999999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236.89500000000001</v>
      </c>
      <c r="Y86">
        <v>5.093</v>
      </c>
      <c r="Z86">
        <v>0</v>
      </c>
      <c r="AA86">
        <v>0</v>
      </c>
      <c r="AB86">
        <v>273.52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 s="36">
        <v>0</v>
      </c>
      <c r="AL86">
        <v>0</v>
      </c>
      <c r="AM86">
        <v>0</v>
      </c>
      <c r="AN86">
        <v>0</v>
      </c>
      <c r="AO86">
        <v>0</v>
      </c>
      <c r="AP86">
        <v>2114.2600000000002</v>
      </c>
      <c r="AQ86">
        <v>0</v>
      </c>
      <c r="AR86">
        <v>2114.2600000000002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13335</v>
      </c>
      <c r="BA86">
        <v>0</v>
      </c>
      <c r="BB86">
        <v>0</v>
      </c>
      <c r="BC86">
        <v>18774</v>
      </c>
      <c r="BD86">
        <v>0.83032898628961749</v>
      </c>
      <c r="BE86">
        <v>0</v>
      </c>
      <c r="BF86">
        <v>0</v>
      </c>
      <c r="BG86">
        <v>0</v>
      </c>
      <c r="BH86">
        <v>283.03881022852363</v>
      </c>
      <c r="BI86">
        <v>0.99484336917747807</v>
      </c>
      <c r="BJ86">
        <v>18774</v>
      </c>
      <c r="BK86">
        <v>18883</v>
      </c>
      <c r="BL86">
        <v>92.240000000000009</v>
      </c>
      <c r="BM86">
        <v>2.4300000000000002</v>
      </c>
      <c r="BN86">
        <v>0.37</v>
      </c>
      <c r="BO86">
        <v>20.65</v>
      </c>
      <c r="BP86">
        <v>23.45</v>
      </c>
      <c r="BQ86">
        <v>1181.67</v>
      </c>
      <c r="BR86">
        <v>0.85</v>
      </c>
      <c r="BS86">
        <v>68.769999999999982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92.240000000000009</v>
      </c>
      <c r="CB86">
        <v>2.4300000000000002</v>
      </c>
      <c r="CC86">
        <v>0.37</v>
      </c>
      <c r="CD86">
        <v>20.65</v>
      </c>
      <c r="CE86">
        <v>23.45</v>
      </c>
      <c r="CF86">
        <v>136.98076882475584</v>
      </c>
      <c r="CG86">
        <v>301.73000000000008</v>
      </c>
      <c r="CH86">
        <v>16.04</v>
      </c>
      <c r="CI86">
        <v>3.9399999999999995</v>
      </c>
      <c r="CJ86">
        <v>45.71</v>
      </c>
      <c r="CK86">
        <v>65.69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301.73000000000008</v>
      </c>
      <c r="CR86">
        <v>16.04</v>
      </c>
      <c r="CS86">
        <v>3.9399999999999995</v>
      </c>
      <c r="CT86">
        <v>45.71</v>
      </c>
      <c r="CU86">
        <v>65.69</v>
      </c>
      <c r="CV86">
        <v>0</v>
      </c>
      <c r="CW86">
        <v>301.73000000000008</v>
      </c>
      <c r="CX86">
        <v>0</v>
      </c>
      <c r="CY86">
        <v>301.73000000000008</v>
      </c>
      <c r="CZ86">
        <v>236.89500000000001</v>
      </c>
      <c r="DA86">
        <v>0</v>
      </c>
      <c r="DB86">
        <v>0.83032898628961749</v>
      </c>
      <c r="DC86">
        <v>3.3639162507709659</v>
      </c>
      <c r="DD86">
        <v>11.328551842727487</v>
      </c>
      <c r="DE86">
        <v>76.457435999829912</v>
      </c>
      <c r="DF86">
        <v>-11.9372651834094</v>
      </c>
      <c r="DG86">
        <v>-26.725291966733298</v>
      </c>
      <c r="DH86">
        <v>5.3515423166350704</v>
      </c>
      <c r="DI86" s="138">
        <v>5.1833594938521799E-3</v>
      </c>
    </row>
    <row r="87" spans="1:113" x14ac:dyDescent="0.25">
      <c r="A87" s="127">
        <v>44801</v>
      </c>
      <c r="B87" t="s">
        <v>237</v>
      </c>
      <c r="C87" t="s">
        <v>8</v>
      </c>
      <c r="D87" s="135">
        <v>1911302.1499999994</v>
      </c>
      <c r="E87" s="135">
        <v>67527917.760000005</v>
      </c>
      <c r="F87" s="135">
        <v>6752.7917760000009</v>
      </c>
      <c r="G87" s="136">
        <v>283.03881022852363</v>
      </c>
      <c r="H87" s="136">
        <v>1272.4699999999998</v>
      </c>
      <c r="I87" s="136">
        <v>0</v>
      </c>
      <c r="J87" s="136">
        <v>1272.4699999999998</v>
      </c>
      <c r="K87" s="135">
        <v>89.63</v>
      </c>
      <c r="L87" s="137">
        <v>3.7836661831975902</v>
      </c>
      <c r="M87" s="137">
        <v>130.07788408710923</v>
      </c>
      <c r="N87" s="135">
        <v>73.09</v>
      </c>
      <c r="O87" s="135">
        <v>110.06</v>
      </c>
      <c r="P87" s="136">
        <v>12586.189893000001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231.126</v>
      </c>
      <c r="Y87">
        <v>4.585</v>
      </c>
      <c r="Z87">
        <v>0</v>
      </c>
      <c r="AA87">
        <v>0</v>
      </c>
      <c r="AB87">
        <v>163.25299999999999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 s="36">
        <v>0</v>
      </c>
      <c r="AL87">
        <v>0</v>
      </c>
      <c r="AM87">
        <v>0</v>
      </c>
      <c r="AN87">
        <v>0</v>
      </c>
      <c r="AO87">
        <v>0</v>
      </c>
      <c r="AP87">
        <v>1604.92</v>
      </c>
      <c r="AQ87">
        <v>0</v>
      </c>
      <c r="AR87">
        <v>1604.92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13259</v>
      </c>
      <c r="BA87">
        <v>0</v>
      </c>
      <c r="BB87">
        <v>0</v>
      </c>
      <c r="BC87">
        <v>17098</v>
      </c>
      <c r="BD87">
        <v>0.84283691388988136</v>
      </c>
      <c r="BE87">
        <v>0</v>
      </c>
      <c r="BF87">
        <v>0</v>
      </c>
      <c r="BG87">
        <v>0</v>
      </c>
      <c r="BH87">
        <v>283.03881022852363</v>
      </c>
      <c r="BI87">
        <v>1</v>
      </c>
      <c r="BJ87">
        <v>17098</v>
      </c>
      <c r="BK87">
        <v>17548</v>
      </c>
      <c r="BL87">
        <v>106.31</v>
      </c>
      <c r="BM87">
        <v>3.1999999999999997</v>
      </c>
      <c r="BN87">
        <v>0.13</v>
      </c>
      <c r="BO87">
        <v>11</v>
      </c>
      <c r="BP87">
        <v>14.34</v>
      </c>
      <c r="BQ87">
        <v>1166.1399999999996</v>
      </c>
      <c r="BR87">
        <v>3.3</v>
      </c>
      <c r="BS87">
        <v>91.99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106.31</v>
      </c>
      <c r="CB87">
        <v>3.1999999999999997</v>
      </c>
      <c r="CC87">
        <v>0.13</v>
      </c>
      <c r="CD87">
        <v>11</v>
      </c>
      <c r="CE87">
        <v>14.34</v>
      </c>
      <c r="CF87">
        <v>140.42385242664287</v>
      </c>
      <c r="CG87">
        <v>257.27999999999992</v>
      </c>
      <c r="CH87">
        <v>16.439999999999998</v>
      </c>
      <c r="CI87">
        <v>3.1500000000000004</v>
      </c>
      <c r="CJ87">
        <v>39.159999999999997</v>
      </c>
      <c r="CK87">
        <v>58.76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257.27999999999992</v>
      </c>
      <c r="CR87">
        <v>16.439999999999998</v>
      </c>
      <c r="CS87">
        <v>3.1500000000000004</v>
      </c>
      <c r="CT87">
        <v>39.159999999999997</v>
      </c>
      <c r="CU87">
        <v>58.76</v>
      </c>
      <c r="CV87">
        <v>0</v>
      </c>
      <c r="CW87">
        <v>257.27999999999992</v>
      </c>
      <c r="CX87">
        <v>0</v>
      </c>
      <c r="CY87">
        <v>257.27999999999992</v>
      </c>
      <c r="CZ87">
        <v>231.126</v>
      </c>
      <c r="DA87">
        <v>0</v>
      </c>
      <c r="DB87">
        <v>0.84283691388988136</v>
      </c>
      <c r="DC87">
        <v>2.2171958090831567</v>
      </c>
      <c r="DD87">
        <v>10.722974675119179</v>
      </c>
      <c r="DE87">
        <v>66.510934872517268</v>
      </c>
      <c r="DF87">
        <v>-16.736667377903693</v>
      </c>
      <c r="DG87">
        <v>-29.494865181873561</v>
      </c>
      <c r="DH87">
        <v>4.8804846284604562</v>
      </c>
      <c r="DI87" s="138">
        <v>0</v>
      </c>
    </row>
    <row r="88" spans="1:113" x14ac:dyDescent="0.25">
      <c r="A88" s="127">
        <v>44808</v>
      </c>
      <c r="B88" t="s">
        <v>237</v>
      </c>
      <c r="C88" t="s">
        <v>8</v>
      </c>
      <c r="D88" s="135">
        <v>1896582.8499999999</v>
      </c>
      <c r="E88" s="135">
        <v>66129058.610000007</v>
      </c>
      <c r="F88" s="135">
        <v>6612.9058610000011</v>
      </c>
      <c r="G88" s="136">
        <v>286.80021912684532</v>
      </c>
      <c r="H88" s="136">
        <v>1263.9699999999998</v>
      </c>
      <c r="I88" s="136">
        <v>0</v>
      </c>
      <c r="J88" s="136">
        <v>1263.9699999999998</v>
      </c>
      <c r="K88" s="135">
        <v>91.64</v>
      </c>
      <c r="L88" s="137">
        <v>3.7278481012658227</v>
      </c>
      <c r="M88" s="137">
        <v>128.9029914403302</v>
      </c>
      <c r="N88" s="135">
        <v>71.180000000000007</v>
      </c>
      <c r="O88" s="135">
        <v>106.6</v>
      </c>
      <c r="P88" s="136">
        <v>13051.741633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228.67</v>
      </c>
      <c r="Y88">
        <v>2.177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 s="36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35464</v>
      </c>
      <c r="BA88">
        <v>0</v>
      </c>
      <c r="BB88">
        <v>0</v>
      </c>
      <c r="BC88">
        <v>15909</v>
      </c>
      <c r="BD88">
        <v>0.84909367005788583</v>
      </c>
      <c r="BE88">
        <v>0</v>
      </c>
      <c r="BF88">
        <v>0</v>
      </c>
      <c r="BG88">
        <v>0</v>
      </c>
      <c r="BH88">
        <v>286.80021912684532</v>
      </c>
      <c r="BI88">
        <v>1</v>
      </c>
      <c r="BJ88">
        <v>15909</v>
      </c>
      <c r="BK88">
        <v>13135</v>
      </c>
      <c r="BL88">
        <v>103.47999999999999</v>
      </c>
      <c r="BM88">
        <v>9.370000000000001</v>
      </c>
      <c r="BN88">
        <v>1.08</v>
      </c>
      <c r="BO88">
        <v>6.8199999999999985</v>
      </c>
      <c r="BP88">
        <v>17.260000000000002</v>
      </c>
      <c r="BQ88">
        <v>1160.5299999999997</v>
      </c>
      <c r="BR88">
        <v>2.5399999999999996</v>
      </c>
      <c r="BS88">
        <v>86.249999999999986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103.47999999999999</v>
      </c>
      <c r="CB88">
        <v>9.370000000000001</v>
      </c>
      <c r="CC88">
        <v>1.08</v>
      </c>
      <c r="CD88">
        <v>6.8199999999999985</v>
      </c>
      <c r="CE88">
        <v>17.260000000000002</v>
      </c>
      <c r="CF88">
        <v>142.42406845264077</v>
      </c>
      <c r="CG88">
        <v>230.02</v>
      </c>
      <c r="CH88">
        <v>20.679999999999996</v>
      </c>
      <c r="CI88">
        <v>4.0600000000000005</v>
      </c>
      <c r="CJ88">
        <v>34.869999999999997</v>
      </c>
      <c r="CK88">
        <v>59.61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230.02</v>
      </c>
      <c r="CR88">
        <v>20.679999999999996</v>
      </c>
      <c r="CS88">
        <v>4.0600000000000005</v>
      </c>
      <c r="CT88">
        <v>34.869999999999997</v>
      </c>
      <c r="CU88">
        <v>59.61</v>
      </c>
      <c r="CV88">
        <v>0</v>
      </c>
      <c r="CW88">
        <v>230.02</v>
      </c>
      <c r="CX88">
        <v>0</v>
      </c>
      <c r="CY88">
        <v>230.02</v>
      </c>
      <c r="CZ88">
        <v>228.67</v>
      </c>
      <c r="DA88">
        <v>0</v>
      </c>
      <c r="DB88">
        <v>0.84909367005788583</v>
      </c>
      <c r="DC88">
        <v>-4.3289418932776549</v>
      </c>
      <c r="DD88">
        <v>9.7270563791152664</v>
      </c>
      <c r="DE88">
        <v>37.886078208898461</v>
      </c>
      <c r="DF88">
        <v>-16.481297500752742</v>
      </c>
      <c r="DG88">
        <v>-20.118456261536643</v>
      </c>
      <c r="DH88">
        <v>3.4329539727939875</v>
      </c>
      <c r="DI88" s="138">
        <v>0</v>
      </c>
    </row>
    <row r="89" spans="1:113" x14ac:dyDescent="0.25">
      <c r="A89" s="127">
        <v>44815</v>
      </c>
      <c r="B89" t="s">
        <v>237</v>
      </c>
      <c r="C89" t="s">
        <v>8</v>
      </c>
      <c r="D89" s="135">
        <v>1907618.1</v>
      </c>
      <c r="E89" s="135">
        <v>65919362.759999998</v>
      </c>
      <c r="F89" s="135">
        <v>6591.9362759999995</v>
      </c>
      <c r="G89" s="136">
        <v>289.38661117603317</v>
      </c>
      <c r="H89" s="136">
        <v>1243.9899999999996</v>
      </c>
      <c r="I89" s="136">
        <v>0</v>
      </c>
      <c r="J89" s="136">
        <v>1243.9899999999996</v>
      </c>
      <c r="K89" s="135">
        <v>91.54</v>
      </c>
      <c r="L89" s="137">
        <v>3.720777802053747</v>
      </c>
      <c r="M89" s="137">
        <v>132.38858527191681</v>
      </c>
      <c r="N89" s="135">
        <v>70.47</v>
      </c>
      <c r="O89" s="135">
        <v>103.02</v>
      </c>
      <c r="P89" s="136">
        <v>13011.797856000001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190.62299999999999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 s="36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6396</v>
      </c>
      <c r="BA89">
        <v>0</v>
      </c>
      <c r="BB89">
        <v>0</v>
      </c>
      <c r="BC89">
        <v>11117</v>
      </c>
      <c r="BD89">
        <v>0.80719888244676841</v>
      </c>
      <c r="BE89">
        <v>0</v>
      </c>
      <c r="BF89">
        <v>0</v>
      </c>
      <c r="BG89">
        <v>0</v>
      </c>
      <c r="BH89">
        <v>289.38661117603317</v>
      </c>
      <c r="BI89">
        <v>1</v>
      </c>
      <c r="BJ89">
        <v>11117</v>
      </c>
      <c r="BK89">
        <v>14698</v>
      </c>
      <c r="BL89">
        <v>142.32</v>
      </c>
      <c r="BM89">
        <v>2.83</v>
      </c>
      <c r="BN89">
        <v>6.1899999999999995</v>
      </c>
      <c r="BO89">
        <v>31.969999999999995</v>
      </c>
      <c r="BP89">
        <v>40.989999999999995</v>
      </c>
      <c r="BQ89">
        <v>1101.7100000000005</v>
      </c>
      <c r="BR89">
        <v>5.04</v>
      </c>
      <c r="BS89">
        <v>101.32999999999998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142.32</v>
      </c>
      <c r="CB89">
        <v>2.83</v>
      </c>
      <c r="CC89">
        <v>6.1899999999999995</v>
      </c>
      <c r="CD89">
        <v>31.969999999999995</v>
      </c>
      <c r="CE89">
        <v>40.989999999999995</v>
      </c>
      <c r="CF89">
        <v>142.14330190080838</v>
      </c>
      <c r="CG89">
        <v>256.15999999999997</v>
      </c>
      <c r="CH89">
        <v>12.18</v>
      </c>
      <c r="CI89">
        <v>7.58</v>
      </c>
      <c r="CJ89">
        <v>55.92</v>
      </c>
      <c r="CK89">
        <v>75.67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256.15999999999997</v>
      </c>
      <c r="CR89">
        <v>12.18</v>
      </c>
      <c r="CS89">
        <v>7.58</v>
      </c>
      <c r="CT89">
        <v>55.92</v>
      </c>
      <c r="CU89">
        <v>75.67</v>
      </c>
      <c r="CV89">
        <v>0</v>
      </c>
      <c r="CW89">
        <v>256.15999999999997</v>
      </c>
      <c r="CX89">
        <v>0</v>
      </c>
      <c r="CY89">
        <v>256.15999999999997</v>
      </c>
      <c r="CZ89">
        <v>190.62299999999999</v>
      </c>
      <c r="DA89">
        <v>0</v>
      </c>
      <c r="DB89">
        <v>0.80719888244676841</v>
      </c>
      <c r="DC89">
        <v>-2.1999574495621927</v>
      </c>
      <c r="DD89">
        <v>13.746212277419749</v>
      </c>
      <c r="DE89">
        <v>44.355127895300591</v>
      </c>
      <c r="DF89">
        <v>-14.309874373901822</v>
      </c>
      <c r="DG89">
        <v>-19.880162213975524</v>
      </c>
      <c r="DH89">
        <v>2.5822269771013913</v>
      </c>
      <c r="DI89" s="138">
        <v>0</v>
      </c>
    </row>
    <row r="90" spans="1:113" x14ac:dyDescent="0.25">
      <c r="A90" s="127">
        <v>44822</v>
      </c>
      <c r="B90" t="s">
        <v>237</v>
      </c>
      <c r="C90" t="s">
        <v>8</v>
      </c>
      <c r="D90" s="135">
        <v>2136118.7300000004</v>
      </c>
      <c r="E90" s="135">
        <v>74607074.5</v>
      </c>
      <c r="F90" s="135">
        <v>7460.7074499999999</v>
      </c>
      <c r="G90" s="136">
        <v>286.31584126784122</v>
      </c>
      <c r="H90" s="136">
        <v>1287.7899999999997</v>
      </c>
      <c r="I90" s="136">
        <v>0</v>
      </c>
      <c r="J90" s="136">
        <v>1287.7899999999997</v>
      </c>
      <c r="K90" s="135">
        <v>91.69</v>
      </c>
      <c r="L90" s="137">
        <v>3.9082778928999886</v>
      </c>
      <c r="M90" s="137">
        <v>133.62750661567864</v>
      </c>
      <c r="N90" s="135">
        <v>70.69</v>
      </c>
      <c r="O90" s="135">
        <v>100.22</v>
      </c>
      <c r="P90" s="136">
        <v>13618.485341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279.77600000000001</v>
      </c>
      <c r="Y90">
        <v>2.1970000000000001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 s="36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14106</v>
      </c>
      <c r="BD90">
        <v>0.87455919195384446</v>
      </c>
      <c r="BE90">
        <v>0</v>
      </c>
      <c r="BF90">
        <v>0</v>
      </c>
      <c r="BG90">
        <v>0</v>
      </c>
      <c r="BH90">
        <v>286.31584126784122</v>
      </c>
      <c r="BI90">
        <v>1</v>
      </c>
      <c r="BJ90">
        <v>14106</v>
      </c>
      <c r="BK90">
        <v>14706</v>
      </c>
      <c r="BL90">
        <v>179.92000000000002</v>
      </c>
      <c r="BM90">
        <v>3.92</v>
      </c>
      <c r="BN90">
        <v>5.01</v>
      </c>
      <c r="BO90">
        <v>42.910000000000004</v>
      </c>
      <c r="BP90">
        <v>51.859999999999992</v>
      </c>
      <c r="BQ90">
        <v>1107.9100000000003</v>
      </c>
      <c r="BR90">
        <v>1.6</v>
      </c>
      <c r="BS90">
        <v>128.06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179.92000000000002</v>
      </c>
      <c r="CB90">
        <v>3.92</v>
      </c>
      <c r="CC90">
        <v>5.01</v>
      </c>
      <c r="CD90">
        <v>42.910000000000004</v>
      </c>
      <c r="CE90">
        <v>51.859999999999992</v>
      </c>
      <c r="CF90">
        <v>148.52748763223906</v>
      </c>
      <c r="CG90">
        <v>273.46999999999997</v>
      </c>
      <c r="CH90">
        <v>11.84</v>
      </c>
      <c r="CI90">
        <v>9.56</v>
      </c>
      <c r="CJ90">
        <v>62.360000000000007</v>
      </c>
      <c r="CK90">
        <v>83.75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273.46999999999997</v>
      </c>
      <c r="CR90">
        <v>11.84</v>
      </c>
      <c r="CS90">
        <v>9.56</v>
      </c>
      <c r="CT90">
        <v>62.360000000000007</v>
      </c>
      <c r="CU90">
        <v>83.75</v>
      </c>
      <c r="CV90">
        <v>0</v>
      </c>
      <c r="CW90">
        <v>273.46999999999997</v>
      </c>
      <c r="CX90">
        <v>0</v>
      </c>
      <c r="CY90">
        <v>273.46999999999997</v>
      </c>
      <c r="CZ90">
        <v>279.77600000000001</v>
      </c>
      <c r="DA90">
        <v>0</v>
      </c>
      <c r="DB90">
        <v>0.87455919195384446</v>
      </c>
      <c r="DC90">
        <v>-10.714602493183353</v>
      </c>
      <c r="DD90">
        <v>3.4097336359118589</v>
      </c>
      <c r="DE90">
        <v>39.736668216825002</v>
      </c>
      <c r="DF90">
        <v>-19.421205625413457</v>
      </c>
      <c r="DG90">
        <v>-27.142728889106166</v>
      </c>
      <c r="DH90">
        <v>5.3621467619524541</v>
      </c>
      <c r="DI90" s="138">
        <v>0</v>
      </c>
    </row>
    <row r="91" spans="1:113" x14ac:dyDescent="0.25">
      <c r="A91" s="127">
        <v>44829</v>
      </c>
      <c r="B91" t="s">
        <v>237</v>
      </c>
      <c r="C91" t="s">
        <v>8</v>
      </c>
      <c r="D91" s="135">
        <v>2368332.71</v>
      </c>
      <c r="E91" s="135">
        <v>83071408.859999999</v>
      </c>
      <c r="F91" s="135">
        <v>8307.1408859999992</v>
      </c>
      <c r="G91" s="136">
        <v>285.09600866302202</v>
      </c>
      <c r="H91" s="136">
        <v>1304.5799999999997</v>
      </c>
      <c r="I91" s="136">
        <v>0</v>
      </c>
      <c r="J91" s="136">
        <v>1304.5799999999997</v>
      </c>
      <c r="K91" s="135">
        <v>91.66</v>
      </c>
      <c r="L91" s="137">
        <v>4.0832424176303732</v>
      </c>
      <c r="M91" s="137">
        <v>134.59929614588344</v>
      </c>
      <c r="N91" s="135">
        <v>69.95</v>
      </c>
      <c r="O91" s="135">
        <v>99.09</v>
      </c>
      <c r="P91" s="136">
        <v>13992.103999999999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173.22300000000001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 s="36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11806</v>
      </c>
      <c r="BA91">
        <v>0</v>
      </c>
      <c r="BB91">
        <v>0</v>
      </c>
      <c r="BC91">
        <v>12217</v>
      </c>
      <c r="BD91">
        <v>0.97285154910207439</v>
      </c>
      <c r="BE91">
        <v>0</v>
      </c>
      <c r="BF91">
        <v>0</v>
      </c>
      <c r="BG91">
        <v>0</v>
      </c>
      <c r="BH91">
        <v>285.09600866302202</v>
      </c>
      <c r="BI91">
        <v>1</v>
      </c>
      <c r="BJ91">
        <v>12217</v>
      </c>
      <c r="BK91">
        <v>10155</v>
      </c>
      <c r="BL91">
        <v>181.9</v>
      </c>
      <c r="BM91">
        <v>5.48</v>
      </c>
      <c r="BN91">
        <v>4.9000000000000004</v>
      </c>
      <c r="BO91">
        <v>39.510000000000005</v>
      </c>
      <c r="BP91">
        <v>49.89</v>
      </c>
      <c r="BQ91">
        <v>1122.6899999999996</v>
      </c>
      <c r="BR91">
        <v>4.72</v>
      </c>
      <c r="BS91">
        <v>132.01999999999998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181.9</v>
      </c>
      <c r="CB91">
        <v>5.48</v>
      </c>
      <c r="CC91">
        <v>4.9000000000000004</v>
      </c>
      <c r="CD91">
        <v>39.510000000000005</v>
      </c>
      <c r="CE91">
        <v>49.89</v>
      </c>
      <c r="CF91">
        <v>152.65223652629282</v>
      </c>
      <c r="CG91">
        <v>272.09999999999997</v>
      </c>
      <c r="CH91">
        <v>11.059999999999999</v>
      </c>
      <c r="CI91">
        <v>10.16</v>
      </c>
      <c r="CJ91">
        <v>69.220000000000013</v>
      </c>
      <c r="CK91">
        <v>90.450000000000017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272.09999999999997</v>
      </c>
      <c r="CR91">
        <v>11.059999999999999</v>
      </c>
      <c r="CS91">
        <v>10.16</v>
      </c>
      <c r="CT91">
        <v>69.220000000000013</v>
      </c>
      <c r="CU91">
        <v>90.450000000000017</v>
      </c>
      <c r="CV91">
        <v>0</v>
      </c>
      <c r="CW91">
        <v>272.09999999999997</v>
      </c>
      <c r="CX91">
        <v>0</v>
      </c>
      <c r="CY91">
        <v>272.09999999999997</v>
      </c>
      <c r="CZ91">
        <v>173.22300000000001</v>
      </c>
      <c r="DA91">
        <v>0</v>
      </c>
      <c r="DB91">
        <v>0.97285154910207439</v>
      </c>
      <c r="DC91">
        <v>-3.1944329139231806</v>
      </c>
      <c r="DD91">
        <v>11.552731947969894</v>
      </c>
      <c r="DE91">
        <v>25.896095679863951</v>
      </c>
      <c r="DF91">
        <v>-18.713623072869417</v>
      </c>
      <c r="DG91">
        <v>-19.447546929759984</v>
      </c>
      <c r="DH91">
        <v>3.5647709838025237</v>
      </c>
      <c r="DI91" s="138">
        <v>0</v>
      </c>
    </row>
    <row r="92" spans="1:113" x14ac:dyDescent="0.25">
      <c r="A92" s="127">
        <v>44836</v>
      </c>
      <c r="B92" t="s">
        <v>237</v>
      </c>
      <c r="C92" t="s">
        <v>8</v>
      </c>
      <c r="D92" s="135">
        <v>2616939.2799999993</v>
      </c>
      <c r="E92" s="135">
        <v>92251433.479999989</v>
      </c>
      <c r="F92" s="135">
        <v>9225.1433479999996</v>
      </c>
      <c r="G92" s="136">
        <v>283.67464669991807</v>
      </c>
      <c r="H92" s="136">
        <v>1314.75</v>
      </c>
      <c r="I92" s="136">
        <v>0</v>
      </c>
      <c r="J92" s="136">
        <v>1314.75</v>
      </c>
      <c r="K92" s="135">
        <v>91.79</v>
      </c>
      <c r="L92" s="137">
        <v>4.0927116243599517</v>
      </c>
      <c r="M92" s="137">
        <v>134.28882312277329</v>
      </c>
      <c r="N92" s="135">
        <v>66.59</v>
      </c>
      <c r="O92" s="135">
        <v>98.1</v>
      </c>
      <c r="P92" s="136">
        <v>15377.831169999999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165.964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 s="36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12544</v>
      </c>
      <c r="BA92">
        <v>0</v>
      </c>
      <c r="BB92">
        <v>0</v>
      </c>
      <c r="BC92">
        <v>8549</v>
      </c>
      <c r="BD92">
        <v>1.0489763448679832</v>
      </c>
      <c r="BE92">
        <v>0</v>
      </c>
      <c r="BF92">
        <v>0</v>
      </c>
      <c r="BG92">
        <v>0</v>
      </c>
      <c r="BH92">
        <v>284.33823456741732</v>
      </c>
      <c r="BI92">
        <v>0.99766620247709981</v>
      </c>
      <c r="BJ92">
        <v>8549</v>
      </c>
      <c r="BK92">
        <v>9803</v>
      </c>
      <c r="BL92">
        <v>174.89</v>
      </c>
      <c r="BM92">
        <v>5.01</v>
      </c>
      <c r="BN92">
        <v>3.74</v>
      </c>
      <c r="BO92">
        <v>48.259999999999991</v>
      </c>
      <c r="BP92">
        <v>56.99</v>
      </c>
      <c r="BQ92">
        <v>1139.8899999999996</v>
      </c>
      <c r="BR92">
        <v>4.2</v>
      </c>
      <c r="BS92">
        <v>117.88000000000002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174.89</v>
      </c>
      <c r="CB92">
        <v>5.01</v>
      </c>
      <c r="CC92">
        <v>3.74</v>
      </c>
      <c r="CD92">
        <v>48.259999999999991</v>
      </c>
      <c r="CE92">
        <v>56.99</v>
      </c>
      <c r="CF92">
        <v>167.53275051748554</v>
      </c>
      <c r="CG92">
        <v>283.52000000000004</v>
      </c>
      <c r="CH92">
        <v>5.65</v>
      </c>
      <c r="CI92">
        <v>10.82</v>
      </c>
      <c r="CJ92">
        <v>83.02000000000001</v>
      </c>
      <c r="CK92">
        <v>99.490000000000009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283.52000000000004</v>
      </c>
      <c r="CR92">
        <v>5.65</v>
      </c>
      <c r="CS92">
        <v>10.82</v>
      </c>
      <c r="CT92">
        <v>83.02000000000001</v>
      </c>
      <c r="CU92">
        <v>99.490000000000009</v>
      </c>
      <c r="CV92">
        <v>0</v>
      </c>
      <c r="CW92">
        <v>283.52000000000004</v>
      </c>
      <c r="CX92">
        <v>0</v>
      </c>
      <c r="CY92">
        <v>283.52000000000004</v>
      </c>
      <c r="CZ92">
        <v>165.964</v>
      </c>
      <c r="DA92">
        <v>0</v>
      </c>
      <c r="DB92">
        <v>1.0489763448679832</v>
      </c>
      <c r="DC92">
        <v>-4.5595649293260339</v>
      </c>
      <c r="DD92">
        <v>10.328165934264664</v>
      </c>
      <c r="DE92">
        <v>27.805046835064307</v>
      </c>
      <c r="DF92">
        <v>-21.439510048383564</v>
      </c>
      <c r="DG92">
        <v>-18.426852048502298</v>
      </c>
      <c r="DH92">
        <v>3.6427826203678491</v>
      </c>
      <c r="DI92" s="138">
        <v>2.3392568747999665E-3</v>
      </c>
    </row>
    <row r="93" spans="1:113" x14ac:dyDescent="0.25">
      <c r="A93" s="127">
        <v>44843</v>
      </c>
      <c r="B93" t="s">
        <v>237</v>
      </c>
      <c r="C93" t="s">
        <v>8</v>
      </c>
      <c r="D93" s="135">
        <v>2500550.83</v>
      </c>
      <c r="E93" s="135">
        <v>87942827.449999988</v>
      </c>
      <c r="F93" s="135">
        <v>8794.2827449999986</v>
      </c>
      <c r="G93" s="136">
        <v>284.33823456741732</v>
      </c>
      <c r="H93" s="136">
        <v>1317.2100000000003</v>
      </c>
      <c r="I93" s="136">
        <v>0</v>
      </c>
      <c r="J93" s="136">
        <v>1317.2100000000003</v>
      </c>
      <c r="K93" s="135">
        <v>92.07</v>
      </c>
      <c r="L93" s="137">
        <v>3.94395568589117</v>
      </c>
      <c r="M93" s="137">
        <v>133.82054492613065</v>
      </c>
      <c r="N93" s="135">
        <v>70.89</v>
      </c>
      <c r="O93" s="135">
        <v>98.24</v>
      </c>
      <c r="P93" s="136">
        <v>15420.287976999998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159.56299999999999</v>
      </c>
      <c r="Y93">
        <v>5.5190000000000001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 s="36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34669</v>
      </c>
      <c r="BA93">
        <v>0</v>
      </c>
      <c r="BB93">
        <v>0</v>
      </c>
      <c r="BC93">
        <v>8063</v>
      </c>
      <c r="BD93">
        <v>1.0777487413260614</v>
      </c>
      <c r="BE93">
        <v>0</v>
      </c>
      <c r="BF93">
        <v>0</v>
      </c>
      <c r="BG93">
        <v>0</v>
      </c>
      <c r="BH93">
        <v>284.33823456741732</v>
      </c>
      <c r="BI93">
        <v>1</v>
      </c>
      <c r="BJ93">
        <v>8063</v>
      </c>
      <c r="BK93">
        <v>9040</v>
      </c>
      <c r="BL93">
        <v>222.14</v>
      </c>
      <c r="BM93">
        <v>2.88</v>
      </c>
      <c r="BN93">
        <v>4.0999999999999996</v>
      </c>
      <c r="BO93">
        <v>44.329999999999991</v>
      </c>
      <c r="BP93">
        <v>51.309999999999995</v>
      </c>
      <c r="BQ93">
        <v>1095.0900000000001</v>
      </c>
      <c r="BR93">
        <v>3.8499999999999996</v>
      </c>
      <c r="BS93">
        <v>170.82999999999996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222.14</v>
      </c>
      <c r="CB93">
        <v>2.88</v>
      </c>
      <c r="CC93">
        <v>4.0999999999999996</v>
      </c>
      <c r="CD93">
        <v>44.329999999999991</v>
      </c>
      <c r="CE93">
        <v>51.309999999999995</v>
      </c>
      <c r="CF93">
        <v>167.48439206038881</v>
      </c>
      <c r="CG93">
        <v>367.33000000000004</v>
      </c>
      <c r="CH93">
        <v>9.24</v>
      </c>
      <c r="CI93">
        <v>11.27</v>
      </c>
      <c r="CJ93">
        <v>109.07999999999998</v>
      </c>
      <c r="CK93">
        <v>129.57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367.33000000000004</v>
      </c>
      <c r="CR93">
        <v>9.24</v>
      </c>
      <c r="CS93">
        <v>11.27</v>
      </c>
      <c r="CT93">
        <v>109.07999999999998</v>
      </c>
      <c r="CU93">
        <v>129.57</v>
      </c>
      <c r="CV93">
        <v>0</v>
      </c>
      <c r="CW93">
        <v>367.33000000000004</v>
      </c>
      <c r="CX93">
        <v>0</v>
      </c>
      <c r="CY93">
        <v>367.33000000000004</v>
      </c>
      <c r="CZ93">
        <v>159.56299999999999</v>
      </c>
      <c r="DA93">
        <v>0</v>
      </c>
      <c r="DB93">
        <v>1.0777487413260614</v>
      </c>
      <c r="DC93">
        <v>-4.9708449981188858</v>
      </c>
      <c r="DD93">
        <v>10.636472771982513</v>
      </c>
      <c r="DE93">
        <v>27.735950572684462</v>
      </c>
      <c r="DF93">
        <v>-18.44408253457971</v>
      </c>
      <c r="DG93">
        <v>-20.718049454456015</v>
      </c>
      <c r="DH93">
        <v>4.183544472488478</v>
      </c>
      <c r="DI93" s="138">
        <v>0</v>
      </c>
    </row>
    <row r="94" spans="1:113" x14ac:dyDescent="0.25">
      <c r="A94" s="127">
        <v>44850</v>
      </c>
      <c r="B94" t="s">
        <v>237</v>
      </c>
      <c r="C94" t="s">
        <v>8</v>
      </c>
      <c r="D94" s="135">
        <v>2462336.42</v>
      </c>
      <c r="E94" s="135">
        <v>87422680.86999999</v>
      </c>
      <c r="F94" s="135">
        <v>8742.2680869999986</v>
      </c>
      <c r="G94" s="136">
        <v>281.6587635491943</v>
      </c>
      <c r="H94" s="136">
        <v>1292.6599999999996</v>
      </c>
      <c r="I94" s="136">
        <v>0</v>
      </c>
      <c r="J94" s="136">
        <v>1292.6599999999996</v>
      </c>
      <c r="K94" s="135">
        <v>92.06</v>
      </c>
      <c r="L94" s="137">
        <v>3.8683467303932213</v>
      </c>
      <c r="M94" s="137">
        <v>136.41587599019974</v>
      </c>
      <c r="N94" s="135">
        <v>71.86</v>
      </c>
      <c r="O94" s="135">
        <v>97.81</v>
      </c>
      <c r="P94" s="136">
        <v>14966.231863999999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162.92500000000001</v>
      </c>
      <c r="Y94">
        <v>3.1629999999999998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 s="36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12894</v>
      </c>
      <c r="BA94">
        <v>0</v>
      </c>
      <c r="BB94">
        <v>0</v>
      </c>
      <c r="BC94">
        <v>7270</v>
      </c>
      <c r="BD94">
        <v>1.0672305055884399</v>
      </c>
      <c r="BE94">
        <v>0</v>
      </c>
      <c r="BF94">
        <v>0</v>
      </c>
      <c r="BG94">
        <v>0</v>
      </c>
      <c r="BH94">
        <v>284.33823456741732</v>
      </c>
      <c r="BI94">
        <v>0.99057646600957672</v>
      </c>
      <c r="BJ94">
        <v>7270</v>
      </c>
      <c r="BK94">
        <v>8257</v>
      </c>
      <c r="BL94">
        <v>182.98999999999998</v>
      </c>
      <c r="BM94">
        <v>5.8500000000000005</v>
      </c>
      <c r="BN94">
        <v>2.96</v>
      </c>
      <c r="BO94">
        <v>37.989999999999995</v>
      </c>
      <c r="BP94">
        <v>46.79</v>
      </c>
      <c r="BQ94">
        <v>1109.6999999999996</v>
      </c>
      <c r="BR94">
        <v>2.71</v>
      </c>
      <c r="BS94">
        <v>136.17999999999998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182.98999999999998</v>
      </c>
      <c r="CB94">
        <v>5.8500000000000005</v>
      </c>
      <c r="CC94">
        <v>2.96</v>
      </c>
      <c r="CD94">
        <v>37.989999999999995</v>
      </c>
      <c r="CE94">
        <v>46.79</v>
      </c>
      <c r="CF94">
        <v>162.57040912448403</v>
      </c>
      <c r="CG94">
        <v>389.21000000000004</v>
      </c>
      <c r="CH94">
        <v>11.100000000000001</v>
      </c>
      <c r="CI94">
        <v>13.06</v>
      </c>
      <c r="CJ94">
        <v>125.41</v>
      </c>
      <c r="CK94">
        <v>149.57000000000002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389.21000000000004</v>
      </c>
      <c r="CR94">
        <v>11.100000000000001</v>
      </c>
      <c r="CS94">
        <v>13.06</v>
      </c>
      <c r="CT94">
        <v>125.41</v>
      </c>
      <c r="CU94">
        <v>149.57000000000002</v>
      </c>
      <c r="CV94">
        <v>0</v>
      </c>
      <c r="CW94">
        <v>389.21000000000004</v>
      </c>
      <c r="CX94">
        <v>0</v>
      </c>
      <c r="CY94">
        <v>389.21000000000004</v>
      </c>
      <c r="CZ94">
        <v>162.92500000000001</v>
      </c>
      <c r="DA94">
        <v>0</v>
      </c>
      <c r="DB94">
        <v>1.0672305055884399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 s="138">
        <v>9.5131817823059794E-3</v>
      </c>
    </row>
    <row r="95" spans="1:113" x14ac:dyDescent="0.25">
      <c r="A95" s="127">
        <v>44857</v>
      </c>
      <c r="B95" t="s">
        <v>237</v>
      </c>
      <c r="C95" t="s">
        <v>8</v>
      </c>
      <c r="D95" s="135">
        <v>2348420.5099999998</v>
      </c>
      <c r="E95" s="135">
        <v>83497275.799999982</v>
      </c>
      <c r="F95" s="135">
        <v>8349.7275799999989</v>
      </c>
      <c r="G95" s="136">
        <v>281.25714132580123</v>
      </c>
      <c r="H95" s="136">
        <v>1273.7999999999997</v>
      </c>
      <c r="I95" s="136">
        <v>0</v>
      </c>
      <c r="J95" s="136">
        <v>1273.7999999999997</v>
      </c>
      <c r="K95" s="135">
        <v>92.16</v>
      </c>
      <c r="L95" s="137">
        <v>3.8008897569444442</v>
      </c>
      <c r="M95" s="137">
        <v>134.20403817256036</v>
      </c>
      <c r="N95" s="135">
        <v>71.8</v>
      </c>
      <c r="O95" s="135">
        <v>97</v>
      </c>
      <c r="P95" s="136">
        <v>14796.403350000001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166.43100000000001</v>
      </c>
      <c r="Y95">
        <v>1.772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 s="36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12848</v>
      </c>
      <c r="BA95">
        <v>0</v>
      </c>
      <c r="BB95">
        <v>0</v>
      </c>
      <c r="BC95">
        <v>6599</v>
      </c>
      <c r="BD95">
        <v>1.0163414758227525</v>
      </c>
      <c r="BE95">
        <v>0</v>
      </c>
      <c r="BF95">
        <v>0</v>
      </c>
      <c r="BG95">
        <v>0</v>
      </c>
      <c r="BH95">
        <v>284.33823456741732</v>
      </c>
      <c r="BI95">
        <v>0.98916398546856155</v>
      </c>
      <c r="BJ95">
        <v>6599</v>
      </c>
      <c r="BK95">
        <v>7831</v>
      </c>
      <c r="BL95">
        <v>172.83999999999995</v>
      </c>
      <c r="BM95">
        <v>7.9</v>
      </c>
      <c r="BN95">
        <v>1.05</v>
      </c>
      <c r="BO95">
        <v>42.620000000000005</v>
      </c>
      <c r="BP95">
        <v>51.570000000000007</v>
      </c>
      <c r="BQ95">
        <v>1100.9599999999994</v>
      </c>
      <c r="BR95">
        <v>0.80999999999999994</v>
      </c>
      <c r="BS95">
        <v>121.24000000000001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172.83999999999995</v>
      </c>
      <c r="CB95">
        <v>7.9</v>
      </c>
      <c r="CC95">
        <v>1.05</v>
      </c>
      <c r="CD95">
        <v>42.620000000000005</v>
      </c>
      <c r="CE95">
        <v>51.570000000000007</v>
      </c>
      <c r="CF95">
        <v>160.55125162760419</v>
      </c>
      <c r="CG95">
        <v>362.59999999999991</v>
      </c>
      <c r="CH95">
        <v>9.7100000000000009</v>
      </c>
      <c r="CI95">
        <v>10.77</v>
      </c>
      <c r="CJ95">
        <v>119.46</v>
      </c>
      <c r="CK95">
        <v>139.94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362.59999999999991</v>
      </c>
      <c r="CR95">
        <v>9.7100000000000009</v>
      </c>
      <c r="CS95">
        <v>10.77</v>
      </c>
      <c r="CT95">
        <v>119.46</v>
      </c>
      <c r="CU95">
        <v>139.94</v>
      </c>
      <c r="CV95">
        <v>0</v>
      </c>
      <c r="CW95">
        <v>362.59999999999991</v>
      </c>
      <c r="CX95">
        <v>0</v>
      </c>
      <c r="CY95">
        <v>362.59999999999991</v>
      </c>
      <c r="CZ95">
        <v>166.43100000000001</v>
      </c>
      <c r="DA95">
        <v>0</v>
      </c>
      <c r="DB95">
        <v>1.0163414758227525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 s="138">
        <v>1.0954720036946641E-2</v>
      </c>
    </row>
    <row r="96" spans="1:113" x14ac:dyDescent="0.25">
      <c r="A96" s="127">
        <v>44864</v>
      </c>
      <c r="B96" t="s">
        <v>237</v>
      </c>
      <c r="C96" t="s">
        <v>8</v>
      </c>
      <c r="D96" s="135">
        <v>2272607.61</v>
      </c>
      <c r="E96" s="135">
        <v>80493448.859999999</v>
      </c>
      <c r="F96" s="135">
        <v>8049.3448859999999</v>
      </c>
      <c r="G96" s="136">
        <v>282.33448090324504</v>
      </c>
      <c r="H96" s="136">
        <v>1295.6299999999999</v>
      </c>
      <c r="I96" s="136">
        <v>0</v>
      </c>
      <c r="J96" s="136">
        <v>1295.6299999999999</v>
      </c>
      <c r="K96" s="135">
        <v>92.23</v>
      </c>
      <c r="L96" s="137">
        <v>3.8323755827821748</v>
      </c>
      <c r="M96" s="137">
        <v>133.81539255408771</v>
      </c>
      <c r="N96" s="135">
        <v>71.7</v>
      </c>
      <c r="O96" s="135">
        <v>97.39</v>
      </c>
      <c r="P96" s="136">
        <v>14374.961902999999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142.21299999999999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 s="3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12718</v>
      </c>
      <c r="BA96">
        <v>0</v>
      </c>
      <c r="BB96">
        <v>0</v>
      </c>
      <c r="BC96">
        <v>6464</v>
      </c>
      <c r="BD96">
        <v>0.98832484138067966</v>
      </c>
      <c r="BE96">
        <v>0</v>
      </c>
      <c r="BF96">
        <v>0</v>
      </c>
      <c r="BG96">
        <v>0</v>
      </c>
      <c r="BH96">
        <v>284.33823456741732</v>
      </c>
      <c r="BI96">
        <v>0.99295292218712439</v>
      </c>
      <c r="BJ96">
        <v>6464</v>
      </c>
      <c r="BK96">
        <v>7333</v>
      </c>
      <c r="BL96">
        <v>186.21999999999994</v>
      </c>
      <c r="BM96">
        <v>6.7</v>
      </c>
      <c r="BN96">
        <v>3.27</v>
      </c>
      <c r="BO96">
        <v>39.159999999999997</v>
      </c>
      <c r="BP96">
        <v>49.110000000000014</v>
      </c>
      <c r="BQ96">
        <v>1109.4299999999998</v>
      </c>
      <c r="BR96">
        <v>0.19</v>
      </c>
      <c r="BS96">
        <v>137.10999999999996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186.21999999999994</v>
      </c>
      <c r="CB96">
        <v>6.7</v>
      </c>
      <c r="CC96">
        <v>3.27</v>
      </c>
      <c r="CD96">
        <v>39.159999999999997</v>
      </c>
      <c r="CE96">
        <v>49.110000000000014</v>
      </c>
      <c r="CF96">
        <v>155.85993606201885</v>
      </c>
      <c r="CG96">
        <v>332.87</v>
      </c>
      <c r="CH96">
        <v>9.2899999999999991</v>
      </c>
      <c r="CI96">
        <v>9.36</v>
      </c>
      <c r="CJ96">
        <v>94.759999999999991</v>
      </c>
      <c r="CK96">
        <v>113.41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332.87</v>
      </c>
      <c r="CR96">
        <v>9.2899999999999991</v>
      </c>
      <c r="CS96">
        <v>9.36</v>
      </c>
      <c r="CT96">
        <v>94.759999999999991</v>
      </c>
      <c r="CU96">
        <v>113.41</v>
      </c>
      <c r="CV96">
        <v>0</v>
      </c>
      <c r="CW96">
        <v>332.87</v>
      </c>
      <c r="CX96">
        <v>0</v>
      </c>
      <c r="CY96">
        <v>332.87</v>
      </c>
      <c r="CZ96">
        <v>142.21299999999999</v>
      </c>
      <c r="DA96">
        <v>0</v>
      </c>
      <c r="DB96">
        <v>0.98832484138067966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 s="138">
        <v>7.0970915694104075E-3</v>
      </c>
    </row>
    <row r="97" spans="1:113" x14ac:dyDescent="0.25">
      <c r="A97" s="127">
        <v>44871</v>
      </c>
      <c r="B97" t="s">
        <v>237</v>
      </c>
      <c r="C97" t="s">
        <v>8</v>
      </c>
      <c r="D97" s="135">
        <v>2331514.91</v>
      </c>
      <c r="E97" s="135">
        <v>82194283.36999999</v>
      </c>
      <c r="F97" s="135">
        <v>8219.4283369999994</v>
      </c>
      <c r="G97" s="136">
        <v>283.65901062785804</v>
      </c>
      <c r="H97" s="136">
        <v>1296.0899999999999</v>
      </c>
      <c r="I97" s="136">
        <v>0</v>
      </c>
      <c r="J97" s="136">
        <v>1296.0899999999999</v>
      </c>
      <c r="K97" s="135">
        <v>93.21</v>
      </c>
      <c r="L97" s="137">
        <v>3.815470443085506</v>
      </c>
      <c r="M97" s="137">
        <v>132.75826007522514</v>
      </c>
      <c r="N97" s="135">
        <v>72.97</v>
      </c>
      <c r="O97" s="135">
        <v>96.88</v>
      </c>
      <c r="P97" s="136">
        <v>14908.047069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139.29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 s="36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34627</v>
      </c>
      <c r="BA97">
        <v>0</v>
      </c>
      <c r="BB97">
        <v>0</v>
      </c>
      <c r="BC97">
        <v>5982</v>
      </c>
      <c r="BD97">
        <v>1.0036550602673058</v>
      </c>
      <c r="BE97">
        <v>0</v>
      </c>
      <c r="BF97">
        <v>0</v>
      </c>
      <c r="BG97">
        <v>0</v>
      </c>
      <c r="BH97">
        <v>284.33823456741732</v>
      </c>
      <c r="BI97">
        <v>0.99761121137791187</v>
      </c>
      <c r="BJ97">
        <v>5982</v>
      </c>
      <c r="BK97">
        <v>6917</v>
      </c>
      <c r="BL97">
        <v>160.29</v>
      </c>
      <c r="BM97">
        <v>7.2799999999999994</v>
      </c>
      <c r="BN97">
        <v>1.1500000000000001</v>
      </c>
      <c r="BO97">
        <v>26.779999999999994</v>
      </c>
      <c r="BP97">
        <v>35.22</v>
      </c>
      <c r="BQ97">
        <v>1135.83</v>
      </c>
      <c r="BR97">
        <v>0.14000000000000001</v>
      </c>
      <c r="BS97">
        <v>125.08000000000001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160.29</v>
      </c>
      <c r="CB97">
        <v>7.2799999999999994</v>
      </c>
      <c r="CC97">
        <v>1.1500000000000001</v>
      </c>
      <c r="CD97">
        <v>26.779999999999994</v>
      </c>
      <c r="CE97">
        <v>35.22</v>
      </c>
      <c r="CF97">
        <v>159.94042558738334</v>
      </c>
      <c r="CG97">
        <v>352.88</v>
      </c>
      <c r="CH97">
        <v>12.6</v>
      </c>
      <c r="CI97">
        <v>7.41</v>
      </c>
      <c r="CJ97">
        <v>91.47999999999999</v>
      </c>
      <c r="CK97">
        <v>111.52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352.88</v>
      </c>
      <c r="CR97">
        <v>12.6</v>
      </c>
      <c r="CS97">
        <v>7.41</v>
      </c>
      <c r="CT97">
        <v>91.47999999999999</v>
      </c>
      <c r="CU97">
        <v>111.52</v>
      </c>
      <c r="CV97">
        <v>0</v>
      </c>
      <c r="CW97">
        <v>352.88</v>
      </c>
      <c r="CX97">
        <v>0</v>
      </c>
      <c r="CY97">
        <v>352.88</v>
      </c>
      <c r="CZ97">
        <v>139.29</v>
      </c>
      <c r="DA97">
        <v>0</v>
      </c>
      <c r="DB97">
        <v>1.0036550602673058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 s="138">
        <v>2.3945085969800939E-3</v>
      </c>
    </row>
    <row r="98" spans="1:113" x14ac:dyDescent="0.25">
      <c r="A98" s="127">
        <v>44878</v>
      </c>
      <c r="B98" t="s">
        <v>237</v>
      </c>
      <c r="C98" t="s">
        <v>8</v>
      </c>
      <c r="D98" s="135">
        <v>2296436.09</v>
      </c>
      <c r="E98" s="135">
        <v>81352419.520000011</v>
      </c>
      <c r="F98" s="135">
        <v>8135.2419520000012</v>
      </c>
      <c r="G98" s="136">
        <v>282.28245743022239</v>
      </c>
      <c r="H98" s="136">
        <v>1277.9699999999996</v>
      </c>
      <c r="I98" s="136">
        <v>0</v>
      </c>
      <c r="J98" s="136">
        <v>1277.9699999999996</v>
      </c>
      <c r="K98" s="135">
        <v>93.31</v>
      </c>
      <c r="L98" s="137">
        <v>3.8046297288607867</v>
      </c>
      <c r="M98" s="137">
        <v>132.09223231539198</v>
      </c>
      <c r="N98" s="135">
        <v>72.84</v>
      </c>
      <c r="O98" s="135">
        <v>98.24</v>
      </c>
      <c r="P98" s="136">
        <v>14747.543030000001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147.119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 s="36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1155</v>
      </c>
      <c r="BA98">
        <v>0</v>
      </c>
      <c r="BB98">
        <v>0</v>
      </c>
      <c r="BC98">
        <v>5031</v>
      </c>
      <c r="BD98">
        <v>0.98554189898790834</v>
      </c>
      <c r="BE98">
        <v>0</v>
      </c>
      <c r="BF98">
        <v>0</v>
      </c>
      <c r="BG98">
        <v>0</v>
      </c>
      <c r="BH98">
        <v>284.33823456741732</v>
      </c>
      <c r="BI98">
        <v>0.99276995884734776</v>
      </c>
      <c r="BJ98">
        <v>5031</v>
      </c>
      <c r="BK98">
        <v>6169</v>
      </c>
      <c r="BL98">
        <v>146.04</v>
      </c>
      <c r="BM98">
        <v>5.2000000000000011</v>
      </c>
      <c r="BN98">
        <v>2.8499999999999996</v>
      </c>
      <c r="BO98">
        <v>29.62</v>
      </c>
      <c r="BP98">
        <v>37.680000000000007</v>
      </c>
      <c r="BQ98">
        <v>1131.8799999999997</v>
      </c>
      <c r="BR98">
        <v>0.13</v>
      </c>
      <c r="BS98">
        <v>108.37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146.04</v>
      </c>
      <c r="CB98">
        <v>5.2000000000000011</v>
      </c>
      <c r="CC98">
        <v>2.8499999999999996</v>
      </c>
      <c r="CD98">
        <v>29.62</v>
      </c>
      <c r="CE98">
        <v>37.680000000000007</v>
      </c>
      <c r="CF98">
        <v>158.04890183260102</v>
      </c>
      <c r="CG98">
        <v>347.68000000000006</v>
      </c>
      <c r="CH98">
        <v>12.17</v>
      </c>
      <c r="CI98">
        <v>7.6999999999999984</v>
      </c>
      <c r="CJ98">
        <v>90.039999999999978</v>
      </c>
      <c r="CK98">
        <v>109.96000000000001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347.68000000000006</v>
      </c>
      <c r="CR98">
        <v>12.17</v>
      </c>
      <c r="CS98">
        <v>7.6999999999999984</v>
      </c>
      <c r="CT98">
        <v>90.039999999999978</v>
      </c>
      <c r="CU98">
        <v>109.96000000000001</v>
      </c>
      <c r="CV98">
        <v>0</v>
      </c>
      <c r="CW98">
        <v>347.68000000000006</v>
      </c>
      <c r="CX98">
        <v>0</v>
      </c>
      <c r="CY98">
        <v>347.68000000000006</v>
      </c>
      <c r="CZ98">
        <v>147.119</v>
      </c>
      <c r="DA98">
        <v>0</v>
      </c>
      <c r="DB98">
        <v>0.98554189898790834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 s="138">
        <v>7.2826953396603056E-3</v>
      </c>
    </row>
    <row r="99" spans="1:113" x14ac:dyDescent="0.25">
      <c r="A99" s="127">
        <v>44885</v>
      </c>
      <c r="B99" t="s">
        <v>237</v>
      </c>
      <c r="C99" t="s">
        <v>8</v>
      </c>
      <c r="D99" s="135">
        <v>2341081.09</v>
      </c>
      <c r="E99" s="135">
        <v>82447802.900000006</v>
      </c>
      <c r="F99" s="135">
        <v>8244.7802900000006</v>
      </c>
      <c r="G99" s="136">
        <v>283.9470559136027</v>
      </c>
      <c r="H99" s="136">
        <v>1268.4899999999996</v>
      </c>
      <c r="I99" s="136">
        <v>0</v>
      </c>
      <c r="J99" s="136">
        <v>1268.4899999999996</v>
      </c>
      <c r="K99" s="135">
        <v>93.41</v>
      </c>
      <c r="L99" s="137">
        <v>3.8225029440102776</v>
      </c>
      <c r="M99" s="137">
        <v>131.47072409702503</v>
      </c>
      <c r="N99" s="135">
        <v>72.400000000000006</v>
      </c>
      <c r="O99" s="135">
        <v>98.68</v>
      </c>
      <c r="P99" s="136">
        <v>15148.874806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128.84899999999999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 s="36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19</v>
      </c>
      <c r="BA99">
        <v>0</v>
      </c>
      <c r="BB99">
        <v>0</v>
      </c>
      <c r="BC99">
        <v>4386</v>
      </c>
      <c r="BD99">
        <v>0.96470496141527695</v>
      </c>
      <c r="BE99">
        <v>0</v>
      </c>
      <c r="BF99">
        <v>0</v>
      </c>
      <c r="BG99">
        <v>0</v>
      </c>
      <c r="BH99">
        <v>284.33823456741732</v>
      </c>
      <c r="BI99">
        <v>0.99862424884782119</v>
      </c>
      <c r="BJ99">
        <v>4386</v>
      </c>
      <c r="BK99">
        <v>5407</v>
      </c>
      <c r="BL99">
        <v>122.30999999999997</v>
      </c>
      <c r="BM99">
        <v>5.6999999999999993</v>
      </c>
      <c r="BN99">
        <v>0.72</v>
      </c>
      <c r="BO99">
        <v>12.000000000000002</v>
      </c>
      <c r="BP99">
        <v>18.430000000000003</v>
      </c>
      <c r="BQ99">
        <v>1146.1799999999996</v>
      </c>
      <c r="BR99">
        <v>1.07</v>
      </c>
      <c r="BS99">
        <v>103.89999999999999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122.30999999999997</v>
      </c>
      <c r="CB99">
        <v>5.6999999999999993</v>
      </c>
      <c r="CC99">
        <v>0.72</v>
      </c>
      <c r="CD99">
        <v>12.000000000000002</v>
      </c>
      <c r="CE99">
        <v>18.430000000000003</v>
      </c>
      <c r="CF99">
        <v>162.17615679263463</v>
      </c>
      <c r="CG99">
        <v>321.40999999999991</v>
      </c>
      <c r="CH99">
        <v>12.399999999999999</v>
      </c>
      <c r="CI99">
        <v>6.64</v>
      </c>
      <c r="CJ99">
        <v>67.3</v>
      </c>
      <c r="CK99">
        <v>86.32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321.40999999999991</v>
      </c>
      <c r="CR99">
        <v>12.399999999999999</v>
      </c>
      <c r="CS99">
        <v>6.64</v>
      </c>
      <c r="CT99">
        <v>67.3</v>
      </c>
      <c r="CU99">
        <v>86.32</v>
      </c>
      <c r="CV99">
        <v>0</v>
      </c>
      <c r="CW99">
        <v>321.40999999999991</v>
      </c>
      <c r="CX99">
        <v>0</v>
      </c>
      <c r="CY99">
        <v>321.40999999999991</v>
      </c>
      <c r="CZ99">
        <v>128.84899999999999</v>
      </c>
      <c r="DA99">
        <v>0</v>
      </c>
      <c r="DB99">
        <v>0.96470496141527695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 s="138">
        <v>1.3776464508710173E-3</v>
      </c>
    </row>
    <row r="100" spans="1:113" x14ac:dyDescent="0.25">
      <c r="A100" s="127">
        <v>44892</v>
      </c>
      <c r="B100" t="s">
        <v>237</v>
      </c>
      <c r="C100" t="s">
        <v>8</v>
      </c>
      <c r="D100" s="135">
        <v>2570431.7400000002</v>
      </c>
      <c r="E100" s="135">
        <v>90680374.709999993</v>
      </c>
      <c r="F100" s="135">
        <v>9068.0374709999996</v>
      </c>
      <c r="G100" s="136">
        <v>283.46064385158962</v>
      </c>
      <c r="H100" s="136">
        <v>1266.6299999999999</v>
      </c>
      <c r="I100" s="136">
        <v>0</v>
      </c>
      <c r="J100" s="136">
        <v>1266.6299999999999</v>
      </c>
      <c r="K100" s="135">
        <v>93.52</v>
      </c>
      <c r="L100" s="137">
        <v>3.8153336184773314</v>
      </c>
      <c r="M100" s="137">
        <v>132.41167871592549</v>
      </c>
      <c r="N100" s="135">
        <v>71.84</v>
      </c>
      <c r="O100" s="135">
        <v>98</v>
      </c>
      <c r="P100" s="136">
        <v>15954.755128000001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115.649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 s="36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6</v>
      </c>
      <c r="BA100">
        <v>0</v>
      </c>
      <c r="BB100">
        <v>0</v>
      </c>
      <c r="BC100">
        <v>3712</v>
      </c>
      <c r="BD100">
        <v>1.0173601964855488</v>
      </c>
      <c r="BE100">
        <v>0</v>
      </c>
      <c r="BF100">
        <v>0</v>
      </c>
      <c r="BG100">
        <v>0</v>
      </c>
      <c r="BH100">
        <v>284.33823456741732</v>
      </c>
      <c r="BI100">
        <v>0.99691356768405481</v>
      </c>
      <c r="BJ100">
        <v>3712</v>
      </c>
      <c r="BK100">
        <v>4934</v>
      </c>
      <c r="BL100">
        <v>107.19</v>
      </c>
      <c r="BM100">
        <v>7.7899999999999991</v>
      </c>
      <c r="BN100">
        <v>1.32</v>
      </c>
      <c r="BO100">
        <v>9.76</v>
      </c>
      <c r="BP100">
        <v>18.870000000000005</v>
      </c>
      <c r="BQ100">
        <v>1159.3999999999996</v>
      </c>
      <c r="BR100">
        <v>0.04</v>
      </c>
      <c r="BS100">
        <v>88.329999999999984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107.19</v>
      </c>
      <c r="CB100">
        <v>7.7899999999999991</v>
      </c>
      <c r="CC100">
        <v>1.32</v>
      </c>
      <c r="CD100">
        <v>9.76</v>
      </c>
      <c r="CE100">
        <v>18.870000000000005</v>
      </c>
      <c r="CF100">
        <v>170.6025997433704</v>
      </c>
      <c r="CG100">
        <v>233.8</v>
      </c>
      <c r="CH100">
        <v>11.6</v>
      </c>
      <c r="CI100">
        <v>4.7799999999999994</v>
      </c>
      <c r="CJ100">
        <v>44.5</v>
      </c>
      <c r="CK100">
        <v>60.870000000000012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233.8</v>
      </c>
      <c r="CR100">
        <v>11.6</v>
      </c>
      <c r="CS100">
        <v>4.7799999999999994</v>
      </c>
      <c r="CT100">
        <v>44.5</v>
      </c>
      <c r="CU100">
        <v>60.870000000000012</v>
      </c>
      <c r="CV100">
        <v>0</v>
      </c>
      <c r="CW100">
        <v>233.8</v>
      </c>
      <c r="CX100">
        <v>0</v>
      </c>
      <c r="CY100">
        <v>233.8</v>
      </c>
      <c r="CZ100">
        <v>115.649</v>
      </c>
      <c r="DA100">
        <v>0</v>
      </c>
      <c r="DB100">
        <v>1.0173601964855488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 s="138">
        <v>3.0959878729661661E-3</v>
      </c>
    </row>
    <row r="101" spans="1:113" x14ac:dyDescent="0.25">
      <c r="A101" s="127">
        <v>44899</v>
      </c>
      <c r="B101" t="s">
        <v>237</v>
      </c>
      <c r="C101" t="s">
        <v>8</v>
      </c>
      <c r="D101" s="135">
        <v>2721564.46</v>
      </c>
      <c r="E101" s="135">
        <v>94416597.75</v>
      </c>
      <c r="F101" s="135">
        <v>9441.6597750000001</v>
      </c>
      <c r="G101" s="136">
        <v>288.25063864367002</v>
      </c>
      <c r="H101" s="136">
        <v>1271.5599999999997</v>
      </c>
      <c r="I101" s="136">
        <v>0</v>
      </c>
      <c r="J101" s="136">
        <v>1271.5599999999997</v>
      </c>
      <c r="K101" s="135">
        <v>93.48</v>
      </c>
      <c r="L101" s="137">
        <v>3.8099058622165165</v>
      </c>
      <c r="M101" s="137">
        <v>134.10572701959867</v>
      </c>
      <c r="N101" s="135">
        <v>71.13</v>
      </c>
      <c r="O101" s="135">
        <v>98.22</v>
      </c>
      <c r="P101" s="136">
        <v>16836.309381999999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114.928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 s="36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21682</v>
      </c>
      <c r="BA101">
        <v>0</v>
      </c>
      <c r="BB101">
        <v>0</v>
      </c>
      <c r="BC101">
        <v>3440</v>
      </c>
      <c r="BD101">
        <v>1.0517588399727327</v>
      </c>
      <c r="BE101">
        <v>0</v>
      </c>
      <c r="BF101">
        <v>0.21006498878486757</v>
      </c>
      <c r="BG101">
        <v>0</v>
      </c>
      <c r="BH101">
        <v>288.25063864367002</v>
      </c>
      <c r="BI101">
        <v>1</v>
      </c>
      <c r="BJ101">
        <v>3440</v>
      </c>
      <c r="BK101">
        <v>4307</v>
      </c>
      <c r="BL101">
        <v>96.81</v>
      </c>
      <c r="BM101">
        <v>2.66</v>
      </c>
      <c r="BN101">
        <v>0.63</v>
      </c>
      <c r="BO101">
        <v>8.0299999999999994</v>
      </c>
      <c r="BP101">
        <v>11.31</v>
      </c>
      <c r="BQ101">
        <v>1174.7199999999998</v>
      </c>
      <c r="BR101">
        <v>0.08</v>
      </c>
      <c r="BS101">
        <v>85.500000000000014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96.81</v>
      </c>
      <c r="CB101">
        <v>2.66</v>
      </c>
      <c r="CC101">
        <v>0.63</v>
      </c>
      <c r="CD101">
        <v>8.0299999999999994</v>
      </c>
      <c r="CE101">
        <v>11.31</v>
      </c>
      <c r="CF101">
        <v>180.10600537013264</v>
      </c>
      <c r="CG101">
        <v>216.28</v>
      </c>
      <c r="CH101">
        <v>9.0699999999999985</v>
      </c>
      <c r="CI101">
        <v>4.3099999999999996</v>
      </c>
      <c r="CJ101">
        <v>38.26</v>
      </c>
      <c r="CK101">
        <v>51.640000000000015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216.28</v>
      </c>
      <c r="CR101">
        <v>9.0699999999999985</v>
      </c>
      <c r="CS101">
        <v>4.3099999999999996</v>
      </c>
      <c r="CT101">
        <v>38.26</v>
      </c>
      <c r="CU101">
        <v>51.640000000000015</v>
      </c>
      <c r="CV101">
        <v>0</v>
      </c>
      <c r="CW101">
        <v>216.28</v>
      </c>
      <c r="CX101">
        <v>0</v>
      </c>
      <c r="CY101">
        <v>216.28</v>
      </c>
      <c r="CZ101">
        <v>114.928</v>
      </c>
      <c r="DA101">
        <v>0</v>
      </c>
      <c r="DB101">
        <v>1.0517588399727327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 s="138">
        <v>0</v>
      </c>
    </row>
    <row r="102" spans="1:113" x14ac:dyDescent="0.25">
      <c r="A102" s="127">
        <v>44906</v>
      </c>
      <c r="B102" t="s">
        <v>237</v>
      </c>
      <c r="C102" t="s">
        <v>8</v>
      </c>
      <c r="D102" s="135">
        <v>3051445.9800000004</v>
      </c>
      <c r="E102" s="135">
        <v>104598292.20999999</v>
      </c>
      <c r="F102" s="135">
        <v>10459.829221</v>
      </c>
      <c r="G102" s="136">
        <v>291.73000012979855</v>
      </c>
      <c r="H102" s="136">
        <v>1284.43</v>
      </c>
      <c r="I102" s="136">
        <v>0</v>
      </c>
      <c r="J102" s="136">
        <v>1284.43</v>
      </c>
      <c r="K102" s="135">
        <v>93.53</v>
      </c>
      <c r="L102" s="137">
        <v>3.7798567304608142</v>
      </c>
      <c r="M102" s="137">
        <v>135.69986892601651</v>
      </c>
      <c r="N102" s="135">
        <v>71.87</v>
      </c>
      <c r="O102" s="135">
        <v>96.84</v>
      </c>
      <c r="P102" s="136">
        <v>18728.429807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113.474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 s="36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2</v>
      </c>
      <c r="BA102">
        <v>0</v>
      </c>
      <c r="BB102">
        <v>0</v>
      </c>
      <c r="BC102">
        <v>2669</v>
      </c>
      <c r="BD102">
        <v>1.0340294075411731</v>
      </c>
      <c r="BE102">
        <v>0</v>
      </c>
      <c r="BF102">
        <v>0.23271797124261395</v>
      </c>
      <c r="BG102">
        <v>0</v>
      </c>
      <c r="BH102">
        <v>291.73000012979855</v>
      </c>
      <c r="BI102">
        <v>1</v>
      </c>
      <c r="BJ102">
        <v>2669</v>
      </c>
      <c r="BK102">
        <v>4068</v>
      </c>
      <c r="BL102">
        <v>63.459999999999994</v>
      </c>
      <c r="BM102">
        <v>3.79</v>
      </c>
      <c r="BN102">
        <v>0</v>
      </c>
      <c r="BO102">
        <v>3.8699999999999997</v>
      </c>
      <c r="BP102">
        <v>7.66</v>
      </c>
      <c r="BQ102">
        <v>1220.9300000000003</v>
      </c>
      <c r="BR102">
        <v>1.2</v>
      </c>
      <c r="BS102">
        <v>55.81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63.459999999999994</v>
      </c>
      <c r="CB102">
        <v>3.79</v>
      </c>
      <c r="CC102">
        <v>0</v>
      </c>
      <c r="CD102">
        <v>3.8699999999999997</v>
      </c>
      <c r="CE102">
        <v>7.66</v>
      </c>
      <c r="CF102">
        <v>200.23981403827648</v>
      </c>
      <c r="CG102">
        <v>197.23999999999998</v>
      </c>
      <c r="CH102">
        <v>8.2099999999999991</v>
      </c>
      <c r="CI102">
        <v>2.8299999999999996</v>
      </c>
      <c r="CJ102">
        <v>20.68</v>
      </c>
      <c r="CK102">
        <v>31.74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197.23999999999998</v>
      </c>
      <c r="CR102">
        <v>8.2099999999999991</v>
      </c>
      <c r="CS102">
        <v>2.8299999999999996</v>
      </c>
      <c r="CT102">
        <v>20.68</v>
      </c>
      <c r="CU102">
        <v>31.74</v>
      </c>
      <c r="CV102">
        <v>0</v>
      </c>
      <c r="CW102">
        <v>197.23999999999998</v>
      </c>
      <c r="CX102">
        <v>0</v>
      </c>
      <c r="CY102">
        <v>0</v>
      </c>
      <c r="CZ102">
        <v>113.474</v>
      </c>
      <c r="DA102">
        <v>0</v>
      </c>
      <c r="DB102">
        <v>1.0340294075411731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 s="138">
        <v>0</v>
      </c>
    </row>
    <row r="103" spans="1:113" x14ac:dyDescent="0.25">
      <c r="A103" s="127">
        <v>44913</v>
      </c>
      <c r="B103" t="s">
        <v>237</v>
      </c>
      <c r="C103" t="s">
        <v>8</v>
      </c>
      <c r="D103" s="135">
        <v>3505350.4000000004</v>
      </c>
      <c r="E103" s="135">
        <v>120327644.92999999</v>
      </c>
      <c r="F103" s="135">
        <v>12032.764492999999</v>
      </c>
      <c r="G103" s="136">
        <v>291.31712849854415</v>
      </c>
      <c r="H103" s="136">
        <v>1305.6199999999999</v>
      </c>
      <c r="I103" s="136">
        <v>0</v>
      </c>
      <c r="J103" s="136">
        <v>1305.6199999999999</v>
      </c>
      <c r="K103" s="135">
        <v>94.05</v>
      </c>
      <c r="L103" s="137">
        <v>3.8284954811270602</v>
      </c>
      <c r="M103" s="137">
        <v>136.90385340365103</v>
      </c>
      <c r="N103" s="135">
        <v>72.14</v>
      </c>
      <c r="O103" s="135">
        <v>96.45</v>
      </c>
      <c r="P103" s="136">
        <v>20245.775492000001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109.01600000000001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 s="36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4</v>
      </c>
      <c r="BA103">
        <v>0</v>
      </c>
      <c r="BB103">
        <v>0</v>
      </c>
      <c r="BC103">
        <v>2457</v>
      </c>
      <c r="BD103">
        <v>1.1401904019432398</v>
      </c>
      <c r="BE103">
        <v>0</v>
      </c>
      <c r="BF103">
        <v>0.26771379169643905</v>
      </c>
      <c r="BG103">
        <v>0</v>
      </c>
      <c r="BH103">
        <v>291.31712849854415</v>
      </c>
      <c r="BI103">
        <v>1</v>
      </c>
      <c r="BJ103">
        <v>2457</v>
      </c>
      <c r="BK103">
        <v>3804</v>
      </c>
      <c r="BL103">
        <v>47.29</v>
      </c>
      <c r="BM103">
        <v>2.2000000000000002</v>
      </c>
      <c r="BN103">
        <v>0.05</v>
      </c>
      <c r="BO103">
        <v>3.92</v>
      </c>
      <c r="BP103">
        <v>6.18</v>
      </c>
      <c r="BQ103">
        <v>1258.33</v>
      </c>
      <c r="BR103">
        <v>0.13</v>
      </c>
      <c r="BS103">
        <v>41.069999999999993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47.29</v>
      </c>
      <c r="CB103">
        <v>2.2000000000000002</v>
      </c>
      <c r="CC103">
        <v>0.05</v>
      </c>
      <c r="CD103">
        <v>3.92</v>
      </c>
      <c r="CE103">
        <v>6.18</v>
      </c>
      <c r="CF103">
        <v>215.26608710260501</v>
      </c>
      <c r="CG103">
        <v>168.84</v>
      </c>
      <c r="CH103">
        <v>7.91</v>
      </c>
      <c r="CI103">
        <v>1.97</v>
      </c>
      <c r="CJ103">
        <v>15.849999999999998</v>
      </c>
      <c r="CK103">
        <v>25.729999999999997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168.84</v>
      </c>
      <c r="CR103">
        <v>7.91</v>
      </c>
      <c r="CS103">
        <v>1.97</v>
      </c>
      <c r="CT103">
        <v>15.849999999999998</v>
      </c>
      <c r="CU103">
        <v>25.729999999999997</v>
      </c>
      <c r="CV103">
        <v>0</v>
      </c>
      <c r="CW103">
        <v>168.84</v>
      </c>
      <c r="CX103">
        <v>0</v>
      </c>
      <c r="CY103">
        <v>0</v>
      </c>
      <c r="CZ103">
        <v>109.01600000000001</v>
      </c>
      <c r="DA103">
        <v>0</v>
      </c>
      <c r="DB103">
        <v>1.1401904019432398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 s="138">
        <v>0</v>
      </c>
    </row>
    <row r="104" spans="1:113" x14ac:dyDescent="0.25">
      <c r="A104" s="127">
        <v>44920</v>
      </c>
      <c r="B104" t="s">
        <v>237</v>
      </c>
      <c r="C104" t="s">
        <v>8</v>
      </c>
      <c r="D104" s="135">
        <v>3823904.8600000008</v>
      </c>
      <c r="E104" s="135">
        <v>130121215.81</v>
      </c>
      <c r="F104" s="135">
        <v>13012.121580999999</v>
      </c>
      <c r="G104" s="136">
        <v>293.8725123490683</v>
      </c>
      <c r="H104" s="136">
        <v>1297.0199999999995</v>
      </c>
      <c r="I104" s="136">
        <v>0</v>
      </c>
      <c r="J104" s="136">
        <v>1297.0199999999995</v>
      </c>
      <c r="K104" s="135">
        <v>94.05</v>
      </c>
      <c r="L104" s="137">
        <v>3.8210526315789477</v>
      </c>
      <c r="M104" s="137">
        <v>137.89571903615158</v>
      </c>
      <c r="N104" s="135">
        <v>72.37</v>
      </c>
      <c r="O104" s="135">
        <v>94.61</v>
      </c>
      <c r="P104" s="136">
        <v>22109.545759000001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105.34699999999999</v>
      </c>
      <c r="Y104">
        <v>0</v>
      </c>
      <c r="Z104">
        <v>0</v>
      </c>
      <c r="AA104">
        <v>0</v>
      </c>
      <c r="AB104">
        <v>28.986000000000001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 s="36">
        <v>0</v>
      </c>
      <c r="AL104">
        <v>0</v>
      </c>
      <c r="AM104">
        <v>0</v>
      </c>
      <c r="AN104">
        <v>0</v>
      </c>
      <c r="AO104">
        <v>0</v>
      </c>
      <c r="AP104">
        <v>100.01</v>
      </c>
      <c r="AQ104">
        <v>0</v>
      </c>
      <c r="AR104">
        <v>100.01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2</v>
      </c>
      <c r="BA104">
        <v>0</v>
      </c>
      <c r="BB104">
        <v>0</v>
      </c>
      <c r="BC104">
        <v>1959</v>
      </c>
      <c r="BD104">
        <v>1.1987937055053079</v>
      </c>
      <c r="BE104">
        <v>1</v>
      </c>
      <c r="BF104">
        <v>0.28950324827607954</v>
      </c>
      <c r="BG104">
        <v>0</v>
      </c>
      <c r="BH104">
        <v>293.8725123490683</v>
      </c>
      <c r="BI104">
        <v>1</v>
      </c>
      <c r="BJ104">
        <v>1959</v>
      </c>
      <c r="BK104">
        <v>2770</v>
      </c>
      <c r="BL104">
        <v>36.580000000000005</v>
      </c>
      <c r="BM104">
        <v>5.75</v>
      </c>
      <c r="BN104">
        <v>0</v>
      </c>
      <c r="BO104">
        <v>3.04</v>
      </c>
      <c r="BP104">
        <v>8.7899999999999991</v>
      </c>
      <c r="BQ104">
        <v>1260.42</v>
      </c>
      <c r="BR104">
        <v>0.04</v>
      </c>
      <c r="BS104">
        <v>27.81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36.580000000000005</v>
      </c>
      <c r="CB104">
        <v>5.75</v>
      </c>
      <c r="CC104">
        <v>0</v>
      </c>
      <c r="CD104">
        <v>3.04</v>
      </c>
      <c r="CE104">
        <v>8.7899999999999991</v>
      </c>
      <c r="CF104">
        <v>235.08288951621481</v>
      </c>
      <c r="CG104">
        <v>155.10999999999999</v>
      </c>
      <c r="CH104">
        <v>7.81</v>
      </c>
      <c r="CI104">
        <v>0.75</v>
      </c>
      <c r="CJ104">
        <v>11.39</v>
      </c>
      <c r="CK104">
        <v>19.95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155.10999999999999</v>
      </c>
      <c r="CR104">
        <v>7.81</v>
      </c>
      <c r="CS104">
        <v>0.75</v>
      </c>
      <c r="CT104">
        <v>11.39</v>
      </c>
      <c r="CU104">
        <v>19.95</v>
      </c>
      <c r="CV104">
        <v>0</v>
      </c>
      <c r="CW104">
        <v>155.10999999999999</v>
      </c>
      <c r="CX104">
        <v>0</v>
      </c>
      <c r="CY104">
        <v>0</v>
      </c>
      <c r="CZ104">
        <v>105.34699999999999</v>
      </c>
      <c r="DA104">
        <v>0</v>
      </c>
      <c r="DB104">
        <v>1.1987937055053079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 s="138">
        <v>0</v>
      </c>
    </row>
    <row r="105" spans="1:113" x14ac:dyDescent="0.25">
      <c r="A105" s="127">
        <v>44927</v>
      </c>
      <c r="B105" t="s">
        <v>237</v>
      </c>
      <c r="C105" t="s">
        <v>8</v>
      </c>
      <c r="D105" s="135">
        <v>2663872.7600000002</v>
      </c>
      <c r="E105" s="135">
        <v>92792826.950000003</v>
      </c>
      <c r="F105" s="135">
        <v>9279.2826949999999</v>
      </c>
      <c r="G105" s="136">
        <v>287.07744419031309</v>
      </c>
      <c r="H105" s="136">
        <v>1247.27</v>
      </c>
      <c r="I105" s="136">
        <v>0</v>
      </c>
      <c r="J105" s="136">
        <v>1247.27</v>
      </c>
      <c r="K105" s="135">
        <v>93.74</v>
      </c>
      <c r="L105" s="137">
        <v>3.7577341583102202</v>
      </c>
      <c r="M105" s="137">
        <v>133.2678698951936</v>
      </c>
      <c r="N105" s="135">
        <v>71.53</v>
      </c>
      <c r="O105" s="135">
        <v>94.92</v>
      </c>
      <c r="P105" s="136">
        <v>15874.742138999998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101.496</v>
      </c>
      <c r="Y105">
        <v>0</v>
      </c>
      <c r="Z105">
        <v>0</v>
      </c>
      <c r="AA105">
        <v>0</v>
      </c>
      <c r="AB105">
        <v>141.262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 s="36">
        <v>0</v>
      </c>
      <c r="AL105">
        <v>0</v>
      </c>
      <c r="AM105">
        <v>0</v>
      </c>
      <c r="AN105">
        <v>0</v>
      </c>
      <c r="AO105">
        <v>0</v>
      </c>
      <c r="AP105">
        <v>301.99</v>
      </c>
      <c r="AQ105">
        <v>0</v>
      </c>
      <c r="AR105">
        <v>301.99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5</v>
      </c>
      <c r="BA105">
        <v>0</v>
      </c>
      <c r="BB105">
        <v>0</v>
      </c>
      <c r="BC105">
        <v>1280</v>
      </c>
      <c r="BD105">
        <v>1.0271002231225361</v>
      </c>
      <c r="BE105">
        <v>0</v>
      </c>
      <c r="BF105">
        <v>0</v>
      </c>
      <c r="BG105">
        <v>0</v>
      </c>
      <c r="BH105">
        <v>287.07744419031309</v>
      </c>
      <c r="BI105">
        <v>1</v>
      </c>
      <c r="BJ105">
        <v>1280</v>
      </c>
      <c r="BK105">
        <v>732</v>
      </c>
      <c r="BL105">
        <v>102.03</v>
      </c>
      <c r="BM105">
        <v>4.2699999999999996</v>
      </c>
      <c r="BN105">
        <v>0</v>
      </c>
      <c r="BO105">
        <v>3.1100000000000003</v>
      </c>
      <c r="BP105">
        <v>7.36</v>
      </c>
      <c r="BQ105">
        <v>1145.2199999999998</v>
      </c>
      <c r="BR105">
        <v>0.04</v>
      </c>
      <c r="BS105">
        <v>94.679999999999978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102.03</v>
      </c>
      <c r="CB105">
        <v>4.2699999999999996</v>
      </c>
      <c r="CC105">
        <v>0</v>
      </c>
      <c r="CD105">
        <v>3.1100000000000003</v>
      </c>
      <c r="CE105">
        <v>7.36</v>
      </c>
      <c r="CF105">
        <v>169.34864667164496</v>
      </c>
      <c r="CG105">
        <v>178.92</v>
      </c>
      <c r="CH105">
        <v>7.1999999999999993</v>
      </c>
      <c r="CI105">
        <v>0.05</v>
      </c>
      <c r="CJ105">
        <v>7.23</v>
      </c>
      <c r="CK105">
        <v>14.480000000000002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178.92</v>
      </c>
      <c r="CR105">
        <v>7.1999999999999993</v>
      </c>
      <c r="CS105">
        <v>0.05</v>
      </c>
      <c r="CT105">
        <v>7.23</v>
      </c>
      <c r="CU105">
        <v>14.480000000000002</v>
      </c>
      <c r="CV105">
        <v>0</v>
      </c>
      <c r="CW105">
        <v>178.92</v>
      </c>
      <c r="CX105">
        <v>0</v>
      </c>
      <c r="CY105">
        <v>0</v>
      </c>
      <c r="CZ105">
        <v>101.496</v>
      </c>
      <c r="DA105">
        <v>0</v>
      </c>
      <c r="DB105">
        <v>1.0271002231225361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 s="13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94D8-49EE-4775-B1B5-D1E091E2D44B}">
  <dimension ref="A1:D17"/>
  <sheetViews>
    <sheetView workbookViewId="0">
      <selection sqref="A1:D17"/>
    </sheetView>
  </sheetViews>
  <sheetFormatPr defaultRowHeight="15" x14ac:dyDescent="0.25"/>
  <sheetData>
    <row r="1" spans="1:4" x14ac:dyDescent="0.25">
      <c r="B1" s="141" t="s">
        <v>238</v>
      </c>
    </row>
    <row r="2" spans="1:4" x14ac:dyDescent="0.25">
      <c r="A2" s="141" t="s">
        <v>239</v>
      </c>
      <c r="B2" t="s">
        <v>240</v>
      </c>
      <c r="C2" t="s">
        <v>241</v>
      </c>
      <c r="D2" t="s">
        <v>242</v>
      </c>
    </row>
    <row r="3" spans="1:4" x14ac:dyDescent="0.25">
      <c r="A3" s="139" t="s">
        <v>243</v>
      </c>
      <c r="B3" s="38">
        <v>82859.400718999997</v>
      </c>
      <c r="C3" s="38">
        <v>0</v>
      </c>
      <c r="D3" s="38">
        <v>82859.400718999997</v>
      </c>
    </row>
    <row r="4" spans="1:4" x14ac:dyDescent="0.25">
      <c r="A4" s="139" t="s">
        <v>244</v>
      </c>
      <c r="B4" s="38">
        <v>784887.75973200006</v>
      </c>
      <c r="C4" s="38">
        <v>145611.02999800001</v>
      </c>
      <c r="D4" s="38">
        <v>930498.78973000008</v>
      </c>
    </row>
    <row r="5" spans="1:4" x14ac:dyDescent="0.25">
      <c r="A5" s="139" t="s">
        <v>245</v>
      </c>
      <c r="B5" s="38">
        <v>5612</v>
      </c>
      <c r="C5" s="38">
        <v>0</v>
      </c>
      <c r="D5" s="38">
        <v>5612</v>
      </c>
    </row>
    <row r="6" spans="1:4" x14ac:dyDescent="0.25">
      <c r="A6" s="139" t="s">
        <v>246</v>
      </c>
      <c r="B6" s="38">
        <v>18758.74581</v>
      </c>
      <c r="C6" s="38">
        <v>0</v>
      </c>
      <c r="D6" s="38">
        <v>18758.74581</v>
      </c>
    </row>
    <row r="7" spans="1:4" x14ac:dyDescent="0.25">
      <c r="A7" s="139" t="s">
        <v>247</v>
      </c>
      <c r="B7" s="38">
        <v>254767.04451057187</v>
      </c>
      <c r="C7" s="38">
        <v>25331.233200000002</v>
      </c>
      <c r="D7" s="38">
        <v>280098.27771057189</v>
      </c>
    </row>
    <row r="8" spans="1:4" x14ac:dyDescent="0.25">
      <c r="A8" s="139" t="s">
        <v>248</v>
      </c>
      <c r="B8" s="38">
        <v>742022.36325109249</v>
      </c>
      <c r="C8" s="38">
        <v>147001.13037299996</v>
      </c>
      <c r="D8" s="38">
        <v>889023.49362409243</v>
      </c>
    </row>
    <row r="9" spans="1:4" x14ac:dyDescent="0.25">
      <c r="A9" s="139" t="s">
        <v>249</v>
      </c>
      <c r="B9" s="38">
        <v>242076.72999999998</v>
      </c>
      <c r="C9" s="38">
        <v>0</v>
      </c>
      <c r="D9" s="38">
        <v>242076.72999999998</v>
      </c>
    </row>
    <row r="10" spans="1:4" x14ac:dyDescent="0.25">
      <c r="A10" s="139" t="s">
        <v>250</v>
      </c>
      <c r="B10" s="38">
        <v>1578.72</v>
      </c>
      <c r="C10" s="38">
        <v>0</v>
      </c>
      <c r="D10" s="38">
        <v>1578.72</v>
      </c>
    </row>
    <row r="11" spans="1:4" x14ac:dyDescent="0.25">
      <c r="A11" s="139" t="s">
        <v>251</v>
      </c>
      <c r="B11" s="38">
        <v>129726.65999999997</v>
      </c>
      <c r="C11" s="38">
        <v>102648.30371000002</v>
      </c>
      <c r="D11" s="38">
        <v>232374.96370999998</v>
      </c>
    </row>
    <row r="12" spans="1:4" x14ac:dyDescent="0.25">
      <c r="A12" s="139" t="s">
        <v>252</v>
      </c>
      <c r="B12" s="38">
        <v>258260.12276923071</v>
      </c>
      <c r="C12" s="38">
        <v>0</v>
      </c>
      <c r="D12" s="38">
        <v>258260.12276923071</v>
      </c>
    </row>
    <row r="13" spans="1:4" x14ac:dyDescent="0.25">
      <c r="A13" s="139" t="s">
        <v>253</v>
      </c>
      <c r="B13" s="38">
        <v>34500</v>
      </c>
      <c r="C13" s="38">
        <v>0</v>
      </c>
      <c r="D13" s="38">
        <v>34500</v>
      </c>
    </row>
    <row r="14" spans="1:4" x14ac:dyDescent="0.25">
      <c r="A14" s="139" t="s">
        <v>254</v>
      </c>
      <c r="B14" s="38">
        <v>46676.025640000014</v>
      </c>
      <c r="C14" s="38">
        <v>0</v>
      </c>
      <c r="D14" s="38">
        <v>46676.025640000014</v>
      </c>
    </row>
    <row r="15" spans="1:4" x14ac:dyDescent="0.25">
      <c r="A15" s="139" t="s">
        <v>255</v>
      </c>
      <c r="B15" s="38">
        <v>74702.239999999991</v>
      </c>
      <c r="C15" s="38">
        <v>464284.32000000076</v>
      </c>
      <c r="D15" s="38">
        <v>538986.56000000075</v>
      </c>
    </row>
    <row r="16" spans="1:4" x14ac:dyDescent="0.25">
      <c r="A16" s="139" t="s">
        <v>256</v>
      </c>
      <c r="B16" s="38">
        <v>224767.2</v>
      </c>
      <c r="C16" s="38">
        <v>0</v>
      </c>
      <c r="D16" s="38">
        <v>224767.2</v>
      </c>
    </row>
    <row r="17" spans="1:4" x14ac:dyDescent="0.25">
      <c r="A17" s="140" t="s">
        <v>257</v>
      </c>
      <c r="B17" s="38">
        <v>0</v>
      </c>
      <c r="C17" s="38">
        <v>75876.569195599994</v>
      </c>
      <c r="D17" s="38">
        <v>75876.569195599994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Model Fit</vt:lpstr>
      <vt:lpstr>Kleenex Summary</vt:lpstr>
      <vt:lpstr>Kleenex Quater Summary </vt:lpstr>
      <vt:lpstr>Decomps total</vt:lpstr>
      <vt:lpstr>Support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Kavya Bhat</cp:lastModifiedBy>
  <dcterms:created xsi:type="dcterms:W3CDTF">2023-03-15T03:13:54Z</dcterms:created>
  <dcterms:modified xsi:type="dcterms:W3CDTF">2023-03-21T03:52:18Z</dcterms:modified>
</cp:coreProperties>
</file>