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ellogg's\"/>
    </mc:Choice>
  </mc:AlternateContent>
  <xr:revisionPtr revIDLastSave="0" documentId="13_ncr:1_{5523B129-2941-43D7-AF0D-84AA469A09B6}" xr6:coauthVersionLast="47" xr6:coauthVersionMax="47" xr10:uidLastSave="{00000000-0000-0000-0000-000000000000}"/>
  <bookViews>
    <workbookView xWindow="-120" yWindow="-120" windowWidth="20730" windowHeight="11040" activeTab="1" xr2:uid="{52BE0C90-16EF-49E2-8827-6E79C35C50B2}"/>
  </bookViews>
  <sheets>
    <sheet name="Steps" sheetId="3" r:id="rId1"/>
    <sheet name="Calculation" sheetId="1" r:id="rId2"/>
    <sheet name="Waterfall chart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2" i="2" l="1"/>
  <c r="D42" i="2"/>
  <c r="E53" i="2" l="1"/>
  <c r="E49" i="2"/>
  <c r="J16" i="1"/>
  <c r="S15" i="1"/>
  <c r="S16" i="1"/>
  <c r="S17" i="1"/>
  <c r="S18" i="1"/>
  <c r="S19" i="1"/>
  <c r="S20" i="1"/>
  <c r="R15" i="1"/>
  <c r="R16" i="1"/>
  <c r="R17" i="1"/>
  <c r="R18" i="1"/>
  <c r="R19" i="1"/>
  <c r="R20" i="1"/>
  <c r="R14" i="1"/>
  <c r="K17" i="1"/>
  <c r="K18" i="1"/>
  <c r="K19" i="1"/>
  <c r="K20" i="1"/>
  <c r="J17" i="1"/>
  <c r="J18" i="1"/>
  <c r="J19" i="1"/>
  <c r="J20" i="1"/>
  <c r="M15" i="1"/>
  <c r="M16" i="1"/>
  <c r="M17" i="1"/>
  <c r="M18" i="1"/>
  <c r="M19" i="1"/>
  <c r="M20" i="1"/>
  <c r="M14" i="1"/>
  <c r="E15" i="1"/>
  <c r="E16" i="1"/>
  <c r="E17" i="1"/>
  <c r="E18" i="1"/>
  <c r="E19" i="1"/>
  <c r="E20" i="1"/>
  <c r="E14" i="1"/>
  <c r="R21" i="1" l="1"/>
  <c r="C21" i="1" l="1"/>
  <c r="B21" i="1"/>
  <c r="S14" i="1"/>
  <c r="S21" i="1" s="1"/>
  <c r="O21" i="1"/>
  <c r="O22" i="1" s="1"/>
  <c r="O23" i="1" s="1"/>
  <c r="N21" i="1"/>
  <c r="N22" i="1" s="1"/>
  <c r="N23" i="1" s="1"/>
  <c r="K15" i="1"/>
  <c r="O45" i="2"/>
  <c r="Q49" i="2"/>
  <c r="P42" i="2"/>
  <c r="O42" i="2"/>
  <c r="Q42" i="2"/>
  <c r="Q50" i="2"/>
  <c r="P43" i="2"/>
  <c r="O43" i="2"/>
  <c r="Q43" i="2"/>
  <c r="Q51" i="2"/>
  <c r="O44" i="2"/>
  <c r="P44" i="2"/>
  <c r="Q44" i="2"/>
  <c r="Q52" i="2"/>
  <c r="Q53" i="2"/>
  <c r="I45" i="2"/>
  <c r="K49" i="2"/>
  <c r="J42" i="2"/>
  <c r="I42" i="2"/>
  <c r="K42" i="2"/>
  <c r="K50" i="2"/>
  <c r="J43" i="2"/>
  <c r="I43" i="2"/>
  <c r="K43" i="2"/>
  <c r="K51" i="2"/>
  <c r="I44" i="2"/>
  <c r="J44" i="2"/>
  <c r="K44" i="2"/>
  <c r="K52" i="2"/>
  <c r="K53" i="2"/>
  <c r="F42" i="2"/>
  <c r="P45" i="2"/>
  <c r="Q45" i="2"/>
  <c r="J45" i="2"/>
  <c r="K45" i="2"/>
  <c r="H27" i="2"/>
  <c r="G27" i="2"/>
  <c r="H29" i="2"/>
  <c r="H26" i="2"/>
  <c r="G26" i="2"/>
  <c r="H28" i="2"/>
  <c r="H21" i="2"/>
  <c r="G21" i="2"/>
  <c r="H23" i="2"/>
  <c r="H20" i="2"/>
  <c r="G20" i="2"/>
  <c r="H22" i="2"/>
  <c r="H14" i="2"/>
  <c r="G14" i="2"/>
  <c r="H16" i="2"/>
  <c r="H13" i="2"/>
  <c r="G13" i="2"/>
  <c r="H15" i="2"/>
  <c r="S10" i="2"/>
  <c r="Q10" i="2"/>
  <c r="G9" i="2"/>
  <c r="S5" i="2"/>
  <c r="S6" i="2"/>
  <c r="S7" i="2"/>
  <c r="S8" i="2"/>
  <c r="S9" i="2"/>
  <c r="G8" i="2"/>
  <c r="Q5" i="2"/>
  <c r="Q6" i="2"/>
  <c r="Q7" i="2"/>
  <c r="Q8" i="2"/>
  <c r="Q9" i="2"/>
  <c r="H9" i="2"/>
  <c r="H8" i="2"/>
  <c r="K14" i="1"/>
  <c r="K16" i="1"/>
  <c r="J14" i="1"/>
  <c r="J15" i="1"/>
  <c r="J21" i="1" l="1"/>
  <c r="G28" i="1" s="1"/>
  <c r="D43" i="2" s="1"/>
  <c r="K21" i="1"/>
  <c r="O29" i="1"/>
  <c r="E45" i="2" s="1"/>
  <c r="F53" i="2" s="1"/>
  <c r="N29" i="1"/>
  <c r="D45" i="2" s="1"/>
  <c r="F49" i="2" s="1"/>
  <c r="F50" i="2" s="1"/>
  <c r="F45" i="2" l="1"/>
  <c r="G29" i="1"/>
  <c r="D44" i="2" s="1"/>
  <c r="H28" i="1"/>
  <c r="H29" i="1"/>
  <c r="E44" i="2" s="1"/>
  <c r="F44" i="2" l="1"/>
  <c r="E43" i="2"/>
  <c r="F43" i="2" s="1"/>
  <c r="F51" i="2" s="1"/>
  <c r="F52" i="2" l="1"/>
  <c r="F55" i="2" s="1"/>
  <c r="E48" i="2" l="1"/>
</calcChain>
</file>

<file path=xl/sharedStrings.xml><?xml version="1.0" encoding="utf-8"?>
<sst xmlns="http://schemas.openxmlformats.org/spreadsheetml/2006/main" count="156" uniqueCount="54">
  <si>
    <t>Spend</t>
  </si>
  <si>
    <t>Incr. Vol</t>
  </si>
  <si>
    <t>Support</t>
  </si>
  <si>
    <t>Total</t>
  </si>
  <si>
    <t>CPP</t>
  </si>
  <si>
    <t>Video</t>
  </si>
  <si>
    <t>Social</t>
  </si>
  <si>
    <t>SPK Snacks</t>
  </si>
  <si>
    <t>ROI</t>
  </si>
  <si>
    <t>Eff.</t>
  </si>
  <si>
    <t>CPP/CPM</t>
  </si>
  <si>
    <t>MP Per UC</t>
  </si>
  <si>
    <t>Year --&gt;</t>
  </si>
  <si>
    <t>TV</t>
  </si>
  <si>
    <t>Per GRP</t>
  </si>
  <si>
    <t>SPK RTEC</t>
  </si>
  <si>
    <t>Per M IMP</t>
  </si>
  <si>
    <t>OLV</t>
  </si>
  <si>
    <t>Recalculating ROI based on Effectiveness, CPP &amp; Margin</t>
  </si>
  <si>
    <t>Margin</t>
  </si>
  <si>
    <t>Effectiveness</t>
  </si>
  <si>
    <t>Others</t>
  </si>
  <si>
    <t>Impact from change in Margin keeping All other things constant</t>
  </si>
  <si>
    <t>Diff TV</t>
  </si>
  <si>
    <t>Diff OLV</t>
  </si>
  <si>
    <t>Impact from change in Effectiveness keeping All other things constant</t>
  </si>
  <si>
    <t>Impact from change in CPP keeping All other things constant</t>
  </si>
  <si>
    <t>SPK NPF</t>
  </si>
  <si>
    <t>Difference</t>
  </si>
  <si>
    <t>CPM</t>
  </si>
  <si>
    <t>Margin Mix</t>
  </si>
  <si>
    <t>OLM</t>
  </si>
  <si>
    <t>Search</t>
  </si>
  <si>
    <t>EA_Game</t>
  </si>
  <si>
    <t>Digital audio</t>
  </si>
  <si>
    <t>Digital Video</t>
  </si>
  <si>
    <t>Incr. Volume</t>
  </si>
  <si>
    <t>MP per UC</t>
  </si>
  <si>
    <t>Population</t>
  </si>
  <si>
    <t>GRP to Impressions Conversion</t>
  </si>
  <si>
    <t>Scaled up Volume</t>
  </si>
  <si>
    <t>EFFECTIVENESS</t>
  </si>
  <si>
    <t>RKSB</t>
  </si>
  <si>
    <t>**The following steps brief the Instructions to be succeed on each Tab</t>
  </si>
  <si>
    <t>1. The list of Variables can be added or removed accordingly.</t>
  </si>
  <si>
    <t>3. MP per UC has to be updated for the corresponding years and brands which can be extracted from the final summary sheet shared.</t>
  </si>
  <si>
    <t>4. Input the Spends, Impressions, and Volume numbers into the sheet for the following years.</t>
  </si>
  <si>
    <t>5. The Effectiveness and CPP were calculated at the total level after the conversion of TV GRPs to Impressions.</t>
  </si>
  <si>
    <t>Calculation</t>
  </si>
  <si>
    <t>Waterfall Chart</t>
  </si>
  <si>
    <t>2. Population numbers should remain constant for all brands.</t>
  </si>
  <si>
    <t>1. Copy the final values from the Waterfall Chart Tab and paste them to the underlying excel sheet of the Waterfall PPT slide.</t>
  </si>
  <si>
    <t>Values to be 
inserted by the User</t>
  </si>
  <si>
    <t>Automatically Calculated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</si>
</sst>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&quot;$&quot;#,##0.00_);[Red]\(&quot;$&quot;#,##0.00\)"/>
    <numFmt numFmtId="165" formatCode="_(&quot;$&quot;* #,##0.00_);_(&quot;$&quot;* \(#,##0.00\);_(&quot;$&quot;* &quot;-&quot;??_);_(@_)"/>
    <numFmt numFmtId="166" formatCode="_(* #,##0.00_);_(* \(#,##0.00\);_(* &quot;-&quot;??_);_(@_)"/>
    <numFmt numFmtId="167" formatCode="_(* #,##0_);_(* \(#,##0\);_(* &quot;-&quot;??_);_(@_)"/>
    <numFmt numFmtId="168" formatCode="&quot;$&quot;#,##0.000_);[Red]\(&quot;$&quot;#,##0.000\)"/>
    <numFmt numFmtId="169" formatCode="_-* #,##0.00_-;\-* #,##0.00_-;_-* &quot;-&quot;??_-;_-@_-"/>
    <numFmt numFmtId="170" formatCode="_-* #,##0_-;\-* #,##0_-;_-* &quot;-&quot;??_-;_-@_-"/>
    <numFmt numFmtId="171" formatCode="[$$-1009]#,##0.00;\-[$$-1009]#,##0.00"/>
    <numFmt numFmtId="172" formatCode="&quot;$&quot;#,##0.00"/>
    <numFmt numFmtId="173" formatCode="_(&quot;$&quot;* #,##0.00_);_(&quot;$&quot;* \(#,##0.00\);_(&quot;$&quot;* &quot;-&quot;_);_(@_)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 Light"/>
      <family val="2"/>
    </font>
    <font>
      <sz val="11"/>
      <color theme="1"/>
      <name val="Calibri Light"/>
      <family val="2"/>
      <scheme val="major"/>
    </font>
    <font>
      <b/>
      <sz val="8"/>
      <name val="Calibri"/>
      <family val="2"/>
      <scheme val="minor"/>
    </font>
    <font>
      <sz val="14"/>
      <color rgb="FFFF000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 tint="0.1499984740745262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9" fontId="1" fillId="0" borderId="0" applyFont="0" applyFill="0" applyBorder="0" applyAlignment="0" applyProtection="0"/>
  </cellStyleXfs>
  <cellXfs count="109">
    <xf numFmtId="0" fontId="0" fillId="0" borderId="0" xfId="0"/>
    <xf numFmtId="3" fontId="0" fillId="0" borderId="0" xfId="0" applyNumberFormat="1"/>
    <xf numFmtId="167" fontId="0" fillId="0" borderId="0" xfId="0" applyNumberFormat="1"/>
    <xf numFmtId="9" fontId="0" fillId="0" borderId="0" xfId="2" applyFont="1"/>
    <xf numFmtId="10" fontId="0" fillId="0" borderId="0" xfId="0" applyNumberFormat="1"/>
    <xf numFmtId="0" fontId="3" fillId="0" borderId="0" xfId="0" applyFont="1"/>
    <xf numFmtId="0" fontId="3" fillId="0" borderId="2" xfId="0" applyFont="1" applyBorder="1"/>
    <xf numFmtId="0" fontId="4" fillId="0" borderId="0" xfId="0" applyFont="1"/>
    <xf numFmtId="0" fontId="3" fillId="0" borderId="4" xfId="0" applyFont="1" applyBorder="1"/>
    <xf numFmtId="0" fontId="5" fillId="5" borderId="4" xfId="0" applyFont="1" applyFill="1" applyBorder="1" applyAlignment="1">
      <alignment horizontal="center"/>
    </xf>
    <xf numFmtId="3" fontId="4" fillId="0" borderId="0" xfId="0" applyNumberFormat="1" applyFont="1"/>
    <xf numFmtId="164" fontId="4" fillId="0" borderId="0" xfId="0" applyNumberFormat="1" applyFont="1"/>
    <xf numFmtId="168" fontId="4" fillId="0" borderId="0" xfId="0" applyNumberFormat="1" applyFont="1"/>
    <xf numFmtId="164" fontId="4" fillId="2" borderId="0" xfId="0" applyNumberFormat="1" applyFont="1" applyFill="1"/>
    <xf numFmtId="164" fontId="4" fillId="6" borderId="0" xfId="0" applyNumberFormat="1" applyFont="1" applyFill="1"/>
    <xf numFmtId="3" fontId="4" fillId="6" borderId="0" xfId="0" applyNumberFormat="1" applyFont="1" applyFill="1"/>
    <xf numFmtId="0" fontId="3" fillId="3" borderId="3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170" fontId="4" fillId="0" borderId="5" xfId="3" applyNumberFormat="1" applyFont="1" applyBorder="1" applyAlignment="1">
      <alignment horizontal="center"/>
    </xf>
    <xf numFmtId="170" fontId="4" fillId="0" borderId="0" xfId="3" applyNumberFormat="1" applyFont="1" applyBorder="1" applyAlignment="1">
      <alignment horizontal="center"/>
    </xf>
    <xf numFmtId="171" fontId="4" fillId="0" borderId="5" xfId="0" applyNumberFormat="1" applyFont="1" applyBorder="1" applyAlignment="1">
      <alignment horizontal="center"/>
    </xf>
    <xf numFmtId="171" fontId="4" fillId="0" borderId="6" xfId="0" applyNumberFormat="1" applyFont="1" applyBorder="1" applyAlignment="1">
      <alignment horizontal="center"/>
    </xf>
    <xf numFmtId="3" fontId="4" fillId="0" borderId="0" xfId="0" applyNumberFormat="1" applyFont="1" applyAlignment="1">
      <alignment horizontal="center"/>
    </xf>
    <xf numFmtId="3" fontId="4" fillId="0" borderId="6" xfId="0" applyNumberFormat="1" applyFont="1" applyBorder="1" applyAlignment="1">
      <alignment horizontal="center"/>
    </xf>
    <xf numFmtId="170" fontId="4" fillId="0" borderId="6" xfId="3" applyNumberFormat="1" applyFont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164" fontId="4" fillId="0" borderId="6" xfId="0" applyNumberFormat="1" applyFont="1" applyBorder="1" applyAlignment="1">
      <alignment horizontal="center"/>
    </xf>
    <xf numFmtId="0" fontId="6" fillId="0" borderId="1" xfId="0" applyFont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6" fillId="0" borderId="8" xfId="0" applyFont="1" applyBorder="1" applyAlignment="1">
      <alignment horizontal="left" vertical="center"/>
    </xf>
    <xf numFmtId="0" fontId="6" fillId="0" borderId="9" xfId="0" applyFont="1" applyBorder="1" applyAlignment="1">
      <alignment horizontal="left" vertical="center"/>
    </xf>
    <xf numFmtId="0" fontId="6" fillId="0" borderId="1" xfId="0" applyFont="1" applyBorder="1"/>
    <xf numFmtId="2" fontId="4" fillId="0" borderId="1" xfId="0" applyNumberFormat="1" applyFont="1" applyBorder="1"/>
    <xf numFmtId="9" fontId="6" fillId="0" borderId="1" xfId="2" applyFont="1" applyFill="1" applyBorder="1" applyAlignment="1"/>
    <xf numFmtId="0" fontId="6" fillId="0" borderId="10" xfId="0" applyFont="1" applyBorder="1"/>
    <xf numFmtId="9" fontId="6" fillId="0" borderId="11" xfId="2" applyFont="1" applyFill="1" applyBorder="1" applyAlignment="1"/>
    <xf numFmtId="3" fontId="4" fillId="0" borderId="1" xfId="0" applyNumberFormat="1" applyFont="1" applyBorder="1"/>
    <xf numFmtId="0" fontId="6" fillId="0" borderId="11" xfId="0" applyFont="1" applyBorder="1"/>
    <xf numFmtId="1" fontId="4" fillId="0" borderId="1" xfId="0" applyNumberFormat="1" applyFont="1" applyBorder="1"/>
    <xf numFmtId="170" fontId="4" fillId="0" borderId="0" xfId="0" applyNumberFormat="1" applyFont="1"/>
    <xf numFmtId="2" fontId="4" fillId="0" borderId="0" xfId="0" applyNumberFormat="1" applyFont="1"/>
    <xf numFmtId="0" fontId="6" fillId="0" borderId="12" xfId="0" applyFont="1" applyBorder="1"/>
    <xf numFmtId="172" fontId="6" fillId="0" borderId="13" xfId="0" applyNumberFormat="1" applyFont="1" applyBorder="1"/>
    <xf numFmtId="9" fontId="6" fillId="0" borderId="12" xfId="2" applyFont="1" applyFill="1" applyBorder="1" applyAlignment="1"/>
    <xf numFmtId="0" fontId="6" fillId="0" borderId="0" xfId="0" applyFont="1"/>
    <xf numFmtId="0" fontId="6" fillId="0" borderId="1" xfId="0" applyFont="1" applyBorder="1" applyAlignment="1">
      <alignment vertical="center"/>
    </xf>
    <xf numFmtId="173" fontId="6" fillId="0" borderId="1" xfId="0" applyNumberFormat="1" applyFont="1" applyBorder="1" applyAlignment="1">
      <alignment vertical="center"/>
    </xf>
    <xf numFmtId="173" fontId="6" fillId="0" borderId="14" xfId="0" applyNumberFormat="1" applyFont="1" applyBorder="1" applyAlignment="1">
      <alignment vertical="center"/>
    </xf>
    <xf numFmtId="165" fontId="6" fillId="0" borderId="1" xfId="0" applyNumberFormat="1" applyFont="1" applyBorder="1" applyAlignment="1">
      <alignment vertical="center"/>
    </xf>
    <xf numFmtId="0" fontId="6" fillId="0" borderId="15" xfId="0" applyFont="1" applyBorder="1" applyAlignment="1">
      <alignment vertical="center"/>
    </xf>
    <xf numFmtId="165" fontId="6" fillId="0" borderId="10" xfId="0" applyNumberFormat="1" applyFont="1" applyBorder="1" applyAlignment="1">
      <alignment vertical="center"/>
    </xf>
    <xf numFmtId="0" fontId="6" fillId="0" borderId="16" xfId="0" applyFont="1" applyBorder="1" applyAlignment="1">
      <alignment vertical="center"/>
    </xf>
    <xf numFmtId="165" fontId="6" fillId="0" borderId="11" xfId="0" applyNumberFormat="1" applyFont="1" applyBorder="1" applyAlignment="1">
      <alignment vertical="center"/>
    </xf>
    <xf numFmtId="173" fontId="6" fillId="0" borderId="13" xfId="0" applyNumberFormat="1" applyFont="1" applyBorder="1" applyAlignment="1">
      <alignment vertical="center"/>
    </xf>
    <xf numFmtId="4" fontId="6" fillId="0" borderId="1" xfId="0" applyNumberFormat="1" applyFont="1" applyBorder="1"/>
    <xf numFmtId="0" fontId="6" fillId="7" borderId="7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7" xfId="0" applyFont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2" fontId="0" fillId="0" borderId="1" xfId="0" applyNumberFormat="1" applyBorder="1"/>
    <xf numFmtId="0" fontId="0" fillId="8" borderId="1" xfId="0" applyFill="1" applyBorder="1"/>
    <xf numFmtId="0" fontId="2" fillId="8" borderId="1" xfId="0" applyFont="1" applyFill="1" applyBorder="1"/>
    <xf numFmtId="0" fontId="2" fillId="2" borderId="1" xfId="0" applyFont="1" applyFill="1" applyBorder="1"/>
    <xf numFmtId="3" fontId="0" fillId="0" borderId="1" xfId="0" applyNumberFormat="1" applyBorder="1"/>
    <xf numFmtId="3" fontId="0" fillId="0" borderId="0" xfId="0" applyNumberFormat="1" applyBorder="1"/>
    <xf numFmtId="0" fontId="0" fillId="0" borderId="0" xfId="0" applyFill="1"/>
    <xf numFmtId="0" fontId="2" fillId="0" borderId="0" xfId="0" applyFont="1" applyFill="1" applyBorder="1"/>
    <xf numFmtId="0" fontId="2" fillId="0" borderId="1" xfId="0" applyFont="1" applyBorder="1" applyAlignment="1">
      <alignment horizontal="center"/>
    </xf>
    <xf numFmtId="4" fontId="0" fillId="0" borderId="1" xfId="0" applyNumberFormat="1" applyBorder="1"/>
    <xf numFmtId="0" fontId="0" fillId="0" borderId="0" xfId="0" applyFill="1" applyBorder="1"/>
    <xf numFmtId="3" fontId="2" fillId="0" borderId="1" xfId="0" applyNumberFormat="1" applyFont="1" applyBorder="1"/>
    <xf numFmtId="167" fontId="0" fillId="0" borderId="1" xfId="1" applyNumberFormat="1" applyFont="1" applyBorder="1" applyAlignment="1">
      <alignment vertical="center"/>
    </xf>
    <xf numFmtId="167" fontId="0" fillId="0" borderId="1" xfId="1" applyNumberFormat="1" applyFont="1" applyBorder="1" applyAlignment="1">
      <alignment horizontal="center" vertical="center"/>
    </xf>
    <xf numFmtId="0" fontId="2" fillId="0" borderId="1" xfId="0" applyFont="1" applyBorder="1"/>
    <xf numFmtId="0" fontId="0" fillId="0" borderId="1" xfId="0" applyBorder="1" applyAlignment="1">
      <alignment horizontal="center"/>
    </xf>
    <xf numFmtId="1" fontId="0" fillId="0" borderId="1" xfId="0" applyNumberFormat="1" applyBorder="1"/>
    <xf numFmtId="0" fontId="2" fillId="4" borderId="1" xfId="0" applyFont="1" applyFill="1" applyBorder="1"/>
    <xf numFmtId="2" fontId="0" fillId="0" borderId="1" xfId="0" applyNumberFormat="1" applyFont="1" applyBorder="1"/>
    <xf numFmtId="0" fontId="8" fillId="0" borderId="1" xfId="0" applyFont="1" applyBorder="1"/>
    <xf numFmtId="0" fontId="9" fillId="0" borderId="1" xfId="0" applyFont="1" applyBorder="1"/>
    <xf numFmtId="0" fontId="9" fillId="0" borderId="1" xfId="2" applyNumberFormat="1" applyFont="1" applyBorder="1"/>
    <xf numFmtId="0" fontId="0" fillId="0" borderId="0" xfId="0" applyBorder="1"/>
    <xf numFmtId="2" fontId="0" fillId="0" borderId="0" xfId="0" applyNumberFormat="1" applyFont="1" applyBorder="1"/>
    <xf numFmtId="0" fontId="2" fillId="8" borderId="12" xfId="0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horizontal="center"/>
    </xf>
    <xf numFmtId="0" fontId="3" fillId="9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top"/>
    </xf>
    <xf numFmtId="0" fontId="4" fillId="0" borderId="1" xfId="0" applyFont="1" applyBorder="1"/>
    <xf numFmtId="165" fontId="4" fillId="0" borderId="1" xfId="0" applyNumberFormat="1" applyFont="1" applyBorder="1"/>
    <xf numFmtId="0" fontId="6" fillId="0" borderId="1" xfId="0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3" fontId="0" fillId="0" borderId="0" xfId="0" applyNumberFormat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7" fillId="0" borderId="0" xfId="0" applyFont="1" applyFill="1" applyBorder="1" applyAlignment="1"/>
    <xf numFmtId="0" fontId="7" fillId="0" borderId="1" xfId="0" applyFont="1" applyBorder="1" applyAlignment="1">
      <alignment horizontal="center" wrapText="1"/>
    </xf>
    <xf numFmtId="0" fontId="2" fillId="8" borderId="12" xfId="0" applyFont="1" applyFill="1" applyBorder="1"/>
    <xf numFmtId="0" fontId="11" fillId="0" borderId="0" xfId="0" applyFont="1" applyFill="1" applyBorder="1" applyAlignment="1">
      <alignment vertical="center"/>
    </xf>
    <xf numFmtId="0" fontId="11" fillId="0" borderId="0" xfId="0" applyFont="1" applyBorder="1" applyAlignment="1"/>
    <xf numFmtId="0" fontId="11" fillId="0" borderId="0" xfId="0" applyFont="1" applyFill="1" applyBorder="1" applyAlignment="1"/>
    <xf numFmtId="0" fontId="12" fillId="10" borderId="0" xfId="0" applyFont="1" applyFill="1" applyBorder="1" applyAlignment="1">
      <alignment horizontal="center" vertical="center"/>
    </xf>
    <xf numFmtId="0" fontId="12" fillId="10" borderId="7" xfId="0" applyFont="1" applyFill="1" applyBorder="1" applyAlignment="1">
      <alignment horizontal="center" vertical="center"/>
    </xf>
    <xf numFmtId="3" fontId="0" fillId="0" borderId="10" xfId="0" applyNumberFormat="1" applyBorder="1" applyAlignment="1">
      <alignment horizontal="center" vertical="center"/>
    </xf>
    <xf numFmtId="0" fontId="13" fillId="2" borderId="1" xfId="0" applyFont="1" applyFill="1" applyBorder="1" applyAlignment="1">
      <alignment horizontal="center"/>
    </xf>
    <xf numFmtId="0" fontId="13" fillId="2" borderId="1" xfId="0" applyFont="1" applyFill="1" applyBorder="1" applyAlignment="1">
      <alignment horizontal="center" vertical="center"/>
    </xf>
    <xf numFmtId="0" fontId="13" fillId="2" borderId="8" xfId="0" applyFont="1" applyFill="1" applyBorder="1" applyAlignment="1">
      <alignment horizontal="center" vertical="center"/>
    </xf>
  </cellXfs>
  <cellStyles count="4">
    <cellStyle name="Comma" xfId="1" builtinId="3"/>
    <cellStyle name="Comma 2" xfId="3" xr:uid="{3F763C49-4954-4211-9E62-E3822C8894D5}"/>
    <cellStyle name="Normal" xfId="0" builtinId="0"/>
    <cellStyle name="Percent" xfId="2" builtinId="5"/>
  </cellStyles>
  <dxfs count="1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68612-ED5A-4E62-833A-171A5B2E02FF}">
  <dimension ref="B3:O15"/>
  <sheetViews>
    <sheetView workbookViewId="0">
      <selection activeCell="C19" sqref="C19"/>
    </sheetView>
  </sheetViews>
  <sheetFormatPr defaultRowHeight="15" x14ac:dyDescent="0.25"/>
  <sheetData>
    <row r="3" spans="2:15" x14ac:dyDescent="0.25">
      <c r="B3" s="87" t="s">
        <v>43</v>
      </c>
      <c r="C3" s="87"/>
      <c r="D3" s="87"/>
      <c r="E3" s="87"/>
      <c r="F3" s="87"/>
      <c r="G3" s="87"/>
      <c r="H3" s="87"/>
    </row>
    <row r="7" spans="2:15" x14ac:dyDescent="0.25">
      <c r="B7" s="68" t="s">
        <v>48</v>
      </c>
      <c r="C7" s="75"/>
      <c r="D7" s="75"/>
      <c r="E7" s="75"/>
      <c r="F7" s="75"/>
      <c r="G7" s="75"/>
      <c r="H7" s="75"/>
      <c r="I7" s="75"/>
      <c r="J7" s="75"/>
      <c r="K7" s="75"/>
      <c r="L7" s="75"/>
      <c r="M7" s="75"/>
      <c r="N7" s="75"/>
      <c r="O7" s="75"/>
    </row>
    <row r="8" spans="2:15" x14ac:dyDescent="0.25">
      <c r="B8" s="88" t="s">
        <v>44</v>
      </c>
      <c r="C8" s="88"/>
      <c r="D8" s="88"/>
      <c r="E8" s="88"/>
      <c r="F8" s="88"/>
      <c r="G8" s="88"/>
      <c r="H8" s="88"/>
      <c r="I8" s="88"/>
      <c r="J8" s="88"/>
      <c r="K8" s="88"/>
      <c r="L8" s="88"/>
      <c r="M8" s="88"/>
      <c r="N8" s="88"/>
      <c r="O8" s="88"/>
    </row>
    <row r="9" spans="2:15" x14ac:dyDescent="0.25">
      <c r="B9" s="88" t="s">
        <v>50</v>
      </c>
      <c r="C9" s="88"/>
      <c r="D9" s="88"/>
      <c r="E9" s="88"/>
      <c r="F9" s="88"/>
      <c r="G9" s="88"/>
      <c r="H9" s="88"/>
      <c r="I9" s="88"/>
      <c r="J9" s="88"/>
      <c r="K9" s="88"/>
      <c r="L9" s="88"/>
      <c r="M9" s="88"/>
      <c r="N9" s="88"/>
      <c r="O9" s="88"/>
    </row>
    <row r="10" spans="2:15" x14ac:dyDescent="0.25">
      <c r="B10" s="88" t="s">
        <v>45</v>
      </c>
      <c r="C10" s="88"/>
      <c r="D10" s="88"/>
      <c r="E10" s="88"/>
      <c r="F10" s="88"/>
      <c r="G10" s="88"/>
      <c r="H10" s="88"/>
      <c r="I10" s="88"/>
      <c r="J10" s="88"/>
      <c r="K10" s="88"/>
      <c r="L10" s="88"/>
      <c r="M10" s="88"/>
      <c r="N10" s="88"/>
      <c r="O10" s="88"/>
    </row>
    <row r="11" spans="2:15" x14ac:dyDescent="0.25">
      <c r="B11" s="88" t="s">
        <v>46</v>
      </c>
      <c r="C11" s="88"/>
      <c r="D11" s="88"/>
      <c r="E11" s="88"/>
      <c r="F11" s="88"/>
      <c r="G11" s="88"/>
      <c r="H11" s="88"/>
      <c r="I11" s="88"/>
      <c r="J11" s="88"/>
      <c r="K11" s="88"/>
      <c r="L11" s="88"/>
      <c r="M11" s="88"/>
      <c r="N11" s="88"/>
      <c r="O11" s="88"/>
    </row>
    <row r="12" spans="2:15" x14ac:dyDescent="0.25">
      <c r="B12" s="89" t="s">
        <v>47</v>
      </c>
      <c r="C12" s="89"/>
      <c r="D12" s="89"/>
      <c r="E12" s="89"/>
      <c r="F12" s="89"/>
      <c r="G12" s="89"/>
      <c r="H12" s="89"/>
      <c r="I12" s="89"/>
      <c r="J12" s="89"/>
      <c r="K12" s="89"/>
      <c r="L12" s="89"/>
      <c r="M12" s="89"/>
      <c r="N12" s="89"/>
      <c r="O12" s="89"/>
    </row>
    <row r="14" spans="2:15" x14ac:dyDescent="0.25">
      <c r="B14" s="68" t="s">
        <v>49</v>
      </c>
      <c r="C14" s="68"/>
      <c r="D14" s="68"/>
      <c r="E14" s="68"/>
      <c r="F14" s="68"/>
      <c r="G14" s="68"/>
      <c r="H14" s="68"/>
      <c r="I14" s="68"/>
      <c r="J14" s="68"/>
      <c r="K14" s="68"/>
      <c r="L14" s="68"/>
      <c r="M14" s="68"/>
      <c r="N14" s="68"/>
      <c r="O14" s="68"/>
    </row>
    <row r="15" spans="2:15" x14ac:dyDescent="0.25">
      <c r="B15" s="88" t="s">
        <v>51</v>
      </c>
      <c r="C15" s="88"/>
      <c r="D15" s="88"/>
      <c r="E15" s="88"/>
      <c r="F15" s="88"/>
      <c r="G15" s="88"/>
      <c r="H15" s="88"/>
      <c r="I15" s="88"/>
      <c r="J15" s="88"/>
      <c r="K15" s="88"/>
      <c r="L15" s="88"/>
      <c r="M15" s="88"/>
      <c r="N15" s="88"/>
      <c r="O15" s="88"/>
    </row>
  </sheetData>
  <mergeCells count="9">
    <mergeCell ref="B12:O12"/>
    <mergeCell ref="B15:O15"/>
    <mergeCell ref="B14:O14"/>
    <mergeCell ref="B3:H3"/>
    <mergeCell ref="B7:O7"/>
    <mergeCell ref="B8:O8"/>
    <mergeCell ref="B9:O9"/>
    <mergeCell ref="B10:O10"/>
    <mergeCell ref="B11:O1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55ABC-CA5B-48A9-9F70-BFBDB3B83F9C}">
  <dimension ref="A2:S33"/>
  <sheetViews>
    <sheetView tabSelected="1" zoomScale="76" workbookViewId="0">
      <selection activeCell="I26" sqref="I26"/>
    </sheetView>
  </sheetViews>
  <sheetFormatPr defaultRowHeight="15" x14ac:dyDescent="0.25"/>
  <cols>
    <col min="1" max="1" width="12.42578125" bestFit="1" customWidth="1"/>
    <col min="2" max="2" width="11.28515625" bestFit="1" customWidth="1"/>
    <col min="3" max="3" width="12.42578125" customWidth="1"/>
    <col min="5" max="5" width="12.42578125" bestFit="1" customWidth="1"/>
    <col min="6" max="7" width="14.42578125" bestFit="1" customWidth="1"/>
    <col min="8" max="8" width="14.85546875" customWidth="1"/>
    <col min="9" max="9" width="12.5703125" bestFit="1" customWidth="1"/>
    <col min="10" max="10" width="15.85546875" bestFit="1" customWidth="1"/>
    <col min="11" max="11" width="14.85546875" bestFit="1" customWidth="1"/>
    <col min="12" max="12" width="9.5703125" bestFit="1" customWidth="1"/>
    <col min="13" max="13" width="20.42578125" bestFit="1" customWidth="1"/>
    <col min="14" max="15" width="13.7109375" bestFit="1" customWidth="1"/>
    <col min="16" max="16" width="12" customWidth="1"/>
    <col min="17" max="17" width="17.7109375" bestFit="1" customWidth="1"/>
    <col min="18" max="18" width="14.85546875" customWidth="1"/>
    <col min="19" max="19" width="15.42578125" customWidth="1"/>
  </cols>
  <sheetData>
    <row r="2" spans="1:19" ht="15" customHeight="1" x14ac:dyDescent="0.25">
      <c r="G2" s="98" t="s">
        <v>52</v>
      </c>
      <c r="H2" s="98"/>
      <c r="I2" s="97"/>
    </row>
    <row r="3" spans="1:19" x14ac:dyDescent="0.25">
      <c r="G3" s="98"/>
      <c r="H3" s="98"/>
      <c r="I3" s="97"/>
    </row>
    <row r="4" spans="1:19" x14ac:dyDescent="0.25">
      <c r="G4" s="62">
        <v>2020</v>
      </c>
      <c r="H4" s="62">
        <v>2021</v>
      </c>
    </row>
    <row r="5" spans="1:19" x14ac:dyDescent="0.25">
      <c r="F5" s="63" t="s">
        <v>37</v>
      </c>
      <c r="G5" s="93">
        <v>3.73</v>
      </c>
      <c r="H5" s="93">
        <v>4</v>
      </c>
    </row>
    <row r="6" spans="1:19" x14ac:dyDescent="0.25">
      <c r="F6" s="63" t="s">
        <v>8</v>
      </c>
      <c r="G6" s="93">
        <v>1.5474492486466784</v>
      </c>
      <c r="H6" s="93">
        <v>1.4516767070000001</v>
      </c>
    </row>
    <row r="7" spans="1:19" ht="16.5" customHeight="1" x14ac:dyDescent="0.25">
      <c r="F7" s="63" t="s">
        <v>38</v>
      </c>
      <c r="G7" s="94">
        <v>37411047</v>
      </c>
      <c r="H7" s="94">
        <v>37742154</v>
      </c>
    </row>
    <row r="8" spans="1:19" ht="16.5" customHeight="1" x14ac:dyDescent="0.25">
      <c r="F8" s="67"/>
      <c r="G8" s="95"/>
      <c r="H8" s="95"/>
    </row>
    <row r="9" spans="1:19" ht="16.5" customHeight="1" x14ac:dyDescent="0.25">
      <c r="F9" s="67"/>
      <c r="G9" s="95"/>
      <c r="H9" s="95"/>
    </row>
    <row r="10" spans="1:19" ht="12.75" customHeight="1" x14ac:dyDescent="0.25">
      <c r="F10" s="66"/>
      <c r="G10" s="65"/>
      <c r="H10" s="65"/>
      <c r="J10" s="103" t="s">
        <v>53</v>
      </c>
      <c r="K10" s="103"/>
    </row>
    <row r="11" spans="1:19" ht="12.75" customHeight="1" x14ac:dyDescent="0.3">
      <c r="A11" s="100"/>
      <c r="B11" s="98" t="s">
        <v>52</v>
      </c>
      <c r="C11" s="98"/>
      <c r="E11" s="101"/>
      <c r="F11" s="98" t="s">
        <v>52</v>
      </c>
      <c r="G11" s="98"/>
      <c r="H11" s="65"/>
      <c r="J11" s="104"/>
      <c r="K11" s="104"/>
      <c r="M11" s="102"/>
      <c r="N11" s="98" t="s">
        <v>52</v>
      </c>
      <c r="O11" s="98"/>
      <c r="R11" s="103" t="s">
        <v>53</v>
      </c>
      <c r="S11" s="103"/>
    </row>
    <row r="12" spans="1:19" ht="15" customHeight="1" x14ac:dyDescent="0.3">
      <c r="A12" s="100"/>
      <c r="B12" s="98"/>
      <c r="C12" s="98"/>
      <c r="E12" s="101"/>
      <c r="F12" s="98"/>
      <c r="G12" s="98"/>
      <c r="I12" s="106" t="s">
        <v>39</v>
      </c>
      <c r="J12" s="106"/>
      <c r="K12" s="106"/>
      <c r="M12" s="102"/>
      <c r="N12" s="98"/>
      <c r="O12" s="98"/>
      <c r="R12" s="104"/>
      <c r="S12" s="104"/>
    </row>
    <row r="13" spans="1:19" ht="24" customHeight="1" x14ac:dyDescent="0.25">
      <c r="A13" s="107" t="s">
        <v>0</v>
      </c>
      <c r="B13" s="99">
        <v>2020</v>
      </c>
      <c r="C13" s="99">
        <v>2021</v>
      </c>
      <c r="E13" s="107" t="s">
        <v>2</v>
      </c>
      <c r="F13" s="99">
        <v>2020</v>
      </c>
      <c r="G13" s="99">
        <v>2021</v>
      </c>
      <c r="J13" s="84">
        <v>2020</v>
      </c>
      <c r="K13" s="84">
        <v>2021</v>
      </c>
      <c r="M13" s="107" t="s">
        <v>36</v>
      </c>
      <c r="N13" s="84">
        <v>2020</v>
      </c>
      <c r="O13" s="84">
        <v>2021</v>
      </c>
      <c r="P13" s="70"/>
      <c r="Q13" s="108" t="s">
        <v>40</v>
      </c>
      <c r="R13" s="96">
        <v>2020</v>
      </c>
      <c r="S13" s="96">
        <v>2021</v>
      </c>
    </row>
    <row r="14" spans="1:19" x14ac:dyDescent="0.25">
      <c r="A14" s="79" t="s">
        <v>13</v>
      </c>
      <c r="B14" s="64">
        <v>478526.27135593205</v>
      </c>
      <c r="C14" s="64">
        <v>192284.78</v>
      </c>
      <c r="E14" s="80" t="str">
        <f>A14</f>
        <v>TV</v>
      </c>
      <c r="F14" s="64">
        <v>760.52213480000012</v>
      </c>
      <c r="G14" s="64">
        <v>284.37150000000003</v>
      </c>
      <c r="I14" s="80" t="s">
        <v>13</v>
      </c>
      <c r="J14" s="72">
        <f>F14*G7/100</f>
        <v>284519293.29543138</v>
      </c>
      <c r="K14" s="72">
        <f>G14*H7/100</f>
        <v>107327929.46211</v>
      </c>
      <c r="L14" s="2"/>
      <c r="M14" s="81" t="str">
        <f>A14</f>
        <v>TV</v>
      </c>
      <c r="N14" s="72">
        <v>109099.1612518</v>
      </c>
      <c r="O14" s="72">
        <v>45063.557738699994</v>
      </c>
      <c r="P14" s="82"/>
      <c r="Q14" s="81" t="s">
        <v>13</v>
      </c>
      <c r="R14" s="94">
        <f>N14*$G$6</f>
        <v>168825.41510708074</v>
      </c>
      <c r="S14" s="94">
        <f>O14*$H$6</f>
        <v>65417.717103820374</v>
      </c>
    </row>
    <row r="15" spans="1:19" x14ac:dyDescent="0.25">
      <c r="A15" s="79" t="s">
        <v>34</v>
      </c>
      <c r="B15" s="64">
        <v>0</v>
      </c>
      <c r="C15" s="64">
        <v>12478.117586999999</v>
      </c>
      <c r="E15" s="80" t="str">
        <f t="shared" ref="E15:E20" si="0">A15</f>
        <v>Digital audio</v>
      </c>
      <c r="F15" s="69">
        <v>0</v>
      </c>
      <c r="G15" s="69">
        <v>817465</v>
      </c>
      <c r="I15" s="80" t="s">
        <v>34</v>
      </c>
      <c r="J15" s="72">
        <f>F15</f>
        <v>0</v>
      </c>
      <c r="K15" s="72">
        <f>G15</f>
        <v>817465</v>
      </c>
      <c r="L15" s="2"/>
      <c r="M15" s="81" t="str">
        <f t="shared" ref="M15:M20" si="1">A15</f>
        <v>Digital audio</v>
      </c>
      <c r="N15" s="72">
        <v>0</v>
      </c>
      <c r="O15" s="72">
        <v>451.65852530000006</v>
      </c>
      <c r="P15" s="82"/>
      <c r="Q15" s="81" t="s">
        <v>34</v>
      </c>
      <c r="R15" s="94">
        <f>N15*$G$6</f>
        <v>0</v>
      </c>
      <c r="S15" s="94">
        <f>O15*$H$6</f>
        <v>655.66216069598033</v>
      </c>
    </row>
    <row r="16" spans="1:19" x14ac:dyDescent="0.25">
      <c r="A16" s="79" t="s">
        <v>32</v>
      </c>
      <c r="B16" s="60">
        <v>0</v>
      </c>
      <c r="C16" s="60">
        <v>47998.250000000007</v>
      </c>
      <c r="E16" s="80" t="str">
        <f t="shared" si="0"/>
        <v>Search</v>
      </c>
      <c r="F16" s="64">
        <v>3021</v>
      </c>
      <c r="G16" s="64">
        <v>1031723</v>
      </c>
      <c r="I16" s="80" t="s">
        <v>32</v>
      </c>
      <c r="J16" s="72">
        <f>F16</f>
        <v>3021</v>
      </c>
      <c r="K16" s="72">
        <f>G16</f>
        <v>1031723</v>
      </c>
      <c r="L16" s="2"/>
      <c r="M16" s="81" t="str">
        <f t="shared" si="1"/>
        <v>Search</v>
      </c>
      <c r="N16" s="72">
        <v>3.1959521</v>
      </c>
      <c r="O16" s="72">
        <v>7388.0643983999989</v>
      </c>
      <c r="P16" s="82"/>
      <c r="Q16" s="81" t="s">
        <v>32</v>
      </c>
      <c r="R16" s="94">
        <f>N16*$G$6</f>
        <v>4.9455736758557745</v>
      </c>
      <c r="S16" s="94">
        <f>O16*$H$6</f>
        <v>10725.080996973247</v>
      </c>
    </row>
    <row r="17" spans="1:19" x14ac:dyDescent="0.25">
      <c r="A17" s="79" t="s">
        <v>35</v>
      </c>
      <c r="B17" s="60">
        <v>554574.70286836685</v>
      </c>
      <c r="C17" s="60">
        <v>1389345.2249503681</v>
      </c>
      <c r="E17" s="80" t="str">
        <f t="shared" si="0"/>
        <v>Digital Video</v>
      </c>
      <c r="F17" s="64">
        <v>26306300.440342806</v>
      </c>
      <c r="G17" s="64">
        <v>83371265</v>
      </c>
      <c r="I17" s="80" t="s">
        <v>35</v>
      </c>
      <c r="J17" s="72">
        <f>F17</f>
        <v>26306300.440342806</v>
      </c>
      <c r="K17" s="72">
        <f>G17</f>
        <v>83371265</v>
      </c>
      <c r="L17" s="2"/>
      <c r="M17" s="81" t="str">
        <f t="shared" si="1"/>
        <v>Digital Video</v>
      </c>
      <c r="N17" s="72">
        <v>67368.446342899973</v>
      </c>
      <c r="O17" s="72">
        <v>159639.99018670002</v>
      </c>
      <c r="P17" s="82"/>
      <c r="Q17" s="81" t="s">
        <v>35</v>
      </c>
      <c r="R17" s="94">
        <f>N17*$G$6</f>
        <v>104249.25167581464</v>
      </c>
      <c r="S17" s="94">
        <f>O17*$H$6</f>
        <v>231745.655259741</v>
      </c>
    </row>
    <row r="18" spans="1:19" x14ac:dyDescent="0.25">
      <c r="A18" s="79" t="s">
        <v>6</v>
      </c>
      <c r="B18" s="60">
        <v>32649.94</v>
      </c>
      <c r="C18" s="60">
        <v>122792.76</v>
      </c>
      <c r="E18" s="80" t="str">
        <f t="shared" si="0"/>
        <v>Social</v>
      </c>
      <c r="F18" s="64">
        <v>1661688</v>
      </c>
      <c r="G18" s="64">
        <v>22636793</v>
      </c>
      <c r="I18" s="80" t="s">
        <v>6</v>
      </c>
      <c r="J18" s="72">
        <f>F18</f>
        <v>1661688</v>
      </c>
      <c r="K18" s="72">
        <f>G18</f>
        <v>22636793</v>
      </c>
      <c r="L18" s="2"/>
      <c r="M18" s="81" t="str">
        <f t="shared" si="1"/>
        <v>Social</v>
      </c>
      <c r="N18" s="72">
        <v>1571.4310198000001</v>
      </c>
      <c r="O18" s="72">
        <v>45208.369381299999</v>
      </c>
      <c r="P18" s="82"/>
      <c r="Q18" s="81" t="s">
        <v>6</v>
      </c>
      <c r="R18" s="94">
        <f>N18*$G$6</f>
        <v>2431.7097508895936</v>
      </c>
      <c r="S18" s="94">
        <f>O18*$H$6</f>
        <v>65627.936792285211</v>
      </c>
    </row>
    <row r="19" spans="1:19" x14ac:dyDescent="0.25">
      <c r="A19" s="79" t="s">
        <v>31</v>
      </c>
      <c r="B19" s="60">
        <v>0</v>
      </c>
      <c r="C19" s="60">
        <v>81824.455443922212</v>
      </c>
      <c r="E19" s="80" t="str">
        <f t="shared" si="0"/>
        <v>OLM</v>
      </c>
      <c r="F19" s="64">
        <v>0</v>
      </c>
      <c r="G19" s="64">
        <v>5268581</v>
      </c>
      <c r="I19" s="80" t="s">
        <v>31</v>
      </c>
      <c r="J19" s="72">
        <f>F19</f>
        <v>0</v>
      </c>
      <c r="K19" s="72">
        <f>G19</f>
        <v>5268581</v>
      </c>
      <c r="L19" s="2"/>
      <c r="M19" s="81" t="str">
        <f t="shared" si="1"/>
        <v>OLM</v>
      </c>
      <c r="N19" s="72">
        <v>0</v>
      </c>
      <c r="O19" s="72">
        <v>3589.3191240000001</v>
      </c>
      <c r="P19" s="82"/>
      <c r="Q19" s="81" t="s">
        <v>31</v>
      </c>
      <c r="R19" s="94">
        <f>N19*$G$6</f>
        <v>0</v>
      </c>
      <c r="S19" s="94">
        <f>O19*$H$6</f>
        <v>5210.5309663004455</v>
      </c>
    </row>
    <row r="20" spans="1:19" x14ac:dyDescent="0.25">
      <c r="A20" s="79" t="s">
        <v>33</v>
      </c>
      <c r="B20" s="60">
        <v>134131.5</v>
      </c>
      <c r="C20" s="60">
        <v>0</v>
      </c>
      <c r="E20" s="80" t="str">
        <f t="shared" si="0"/>
        <v>EA_Game</v>
      </c>
      <c r="F20" s="64">
        <v>6733536</v>
      </c>
      <c r="G20" s="64">
        <v>0</v>
      </c>
      <c r="I20" s="80" t="s">
        <v>33</v>
      </c>
      <c r="J20" s="72">
        <f>F20</f>
        <v>6733536</v>
      </c>
      <c r="K20" s="72">
        <f>G20</f>
        <v>0</v>
      </c>
      <c r="L20" s="2"/>
      <c r="M20" s="81" t="str">
        <f t="shared" si="1"/>
        <v>EA_Game</v>
      </c>
      <c r="N20" s="72">
        <v>6524.795154899999</v>
      </c>
      <c r="O20" s="72">
        <v>0</v>
      </c>
      <c r="P20" s="82"/>
      <c r="Q20" s="81" t="s">
        <v>33</v>
      </c>
      <c r="R20" s="105">
        <f>N20*$G$6</f>
        <v>10096.789360023491</v>
      </c>
      <c r="S20" s="105">
        <f>O20*$H$6</f>
        <v>0</v>
      </c>
    </row>
    <row r="21" spans="1:19" x14ac:dyDescent="0.25">
      <c r="A21" s="74" t="s">
        <v>3</v>
      </c>
      <c r="B21" s="64">
        <f>SUM(B14:B20)</f>
        <v>1199882.4142242989</v>
      </c>
      <c r="C21" s="64">
        <f>SUM(C14:C20)</f>
        <v>1846723.5879812902</v>
      </c>
      <c r="F21" s="1"/>
      <c r="G21" s="1"/>
      <c r="H21" s="1"/>
      <c r="I21" s="71" t="s">
        <v>3</v>
      </c>
      <c r="J21" s="73">
        <f>SUM(J14:J20)</f>
        <v>319223838.73577416</v>
      </c>
      <c r="K21" s="73">
        <f>SUM(K14:K20)</f>
        <v>220453756.46210998</v>
      </c>
      <c r="M21" s="74" t="s">
        <v>3</v>
      </c>
      <c r="N21" s="72">
        <f>SUM(N14:N20)</f>
        <v>184567.02972149997</v>
      </c>
      <c r="O21" s="72">
        <f>SUM(O14:O20)</f>
        <v>261340.95935440002</v>
      </c>
      <c r="P21" s="82"/>
      <c r="Q21" s="74" t="s">
        <v>3</v>
      </c>
      <c r="R21" s="94">
        <f>SUM(R14:R20)</f>
        <v>285608.11146748433</v>
      </c>
      <c r="S21" s="94">
        <f>SUM(S14:S20)</f>
        <v>379382.58327981626</v>
      </c>
    </row>
    <row r="22" spans="1:19" x14ac:dyDescent="0.25">
      <c r="N22">
        <f>N21*G6</f>
        <v>285608.11146748433</v>
      </c>
      <c r="O22">
        <f>O21*H6</f>
        <v>379382.58327981632</v>
      </c>
    </row>
    <row r="23" spans="1:19" x14ac:dyDescent="0.25">
      <c r="N23">
        <f>N22*G5</f>
        <v>1065318.2557737166</v>
      </c>
      <c r="O23">
        <f>O22*H5</f>
        <v>1517530.3331192653</v>
      </c>
    </row>
    <row r="25" spans="1:19" x14ac:dyDescent="0.25">
      <c r="G25" s="103" t="s">
        <v>53</v>
      </c>
      <c r="H25" s="103"/>
    </row>
    <row r="26" spans="1:19" x14ac:dyDescent="0.25">
      <c r="G26" s="104"/>
      <c r="H26" s="104"/>
      <c r="K26" s="3"/>
      <c r="N26" s="103" t="s">
        <v>53</v>
      </c>
      <c r="O26" s="103"/>
    </row>
    <row r="27" spans="1:19" x14ac:dyDescent="0.25">
      <c r="G27" s="62">
        <v>2020</v>
      </c>
      <c r="H27" s="62">
        <v>2021</v>
      </c>
      <c r="K27" s="3"/>
      <c r="N27" s="104"/>
      <c r="O27" s="104"/>
    </row>
    <row r="28" spans="1:19" x14ac:dyDescent="0.25">
      <c r="F28" s="77" t="s">
        <v>41</v>
      </c>
      <c r="G28" s="64">
        <f>(N22/J21)*10^6</f>
        <v>894.69543564973537</v>
      </c>
      <c r="H28" s="64">
        <f>(O22/K21)*10^6</f>
        <v>1720.9168460915835</v>
      </c>
      <c r="I28" s="3"/>
      <c r="N28" s="61">
        <v>2020</v>
      </c>
      <c r="O28" s="61">
        <v>2021</v>
      </c>
      <c r="P28" s="83"/>
    </row>
    <row r="29" spans="1:19" x14ac:dyDescent="0.25">
      <c r="F29" s="77" t="s">
        <v>29</v>
      </c>
      <c r="G29" s="76">
        <f>(B21/J21)*10^6</f>
        <v>3758.7494059848632</v>
      </c>
      <c r="H29" s="76">
        <f>(C21/K21)*10^6</f>
        <v>8376.9204826350597</v>
      </c>
      <c r="I29" s="3"/>
      <c r="M29" s="77" t="s">
        <v>8</v>
      </c>
      <c r="N29" s="78">
        <f>N23/B21</f>
        <v>0.8878522121373239</v>
      </c>
      <c r="O29" s="78">
        <f>O23/C21</f>
        <v>0.82174199917927293</v>
      </c>
    </row>
    <row r="33" spans="2:7" x14ac:dyDescent="0.25">
      <c r="B33" s="4"/>
      <c r="C33" s="1"/>
      <c r="D33" s="1"/>
      <c r="E33" s="1"/>
      <c r="F33" s="4"/>
      <c r="G33" s="1"/>
    </row>
  </sheetData>
  <mergeCells count="9">
    <mergeCell ref="G25:H26"/>
    <mergeCell ref="N26:O27"/>
    <mergeCell ref="G2:H3"/>
    <mergeCell ref="B11:C12"/>
    <mergeCell ref="F11:G12"/>
    <mergeCell ref="N11:O12"/>
    <mergeCell ref="I12:K12"/>
    <mergeCell ref="J10:K11"/>
    <mergeCell ref="R11:S1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D93C7-01B4-4D00-A820-D60AD0A65631}">
  <sheetPr>
    <tabColor theme="8" tint="0.39997558519241921"/>
  </sheetPr>
  <dimension ref="A1:Y55"/>
  <sheetViews>
    <sheetView topLeftCell="A40" workbookViewId="0">
      <selection activeCell="D57" sqref="D57"/>
    </sheetView>
  </sheetViews>
  <sheetFormatPr defaultRowHeight="11.25" x14ac:dyDescent="0.2"/>
  <cols>
    <col min="1" max="2" width="9.140625" style="7"/>
    <col min="3" max="3" width="10" style="7" bestFit="1" customWidth="1"/>
    <col min="4" max="4" width="9.5703125" style="7" bestFit="1" customWidth="1"/>
    <col min="5" max="5" width="10.85546875" style="7" bestFit="1" customWidth="1"/>
    <col min="6" max="6" width="9.140625" style="7"/>
    <col min="7" max="7" width="10.85546875" style="7" bestFit="1" customWidth="1"/>
    <col min="8" max="10" width="0" style="7" hidden="1" customWidth="1"/>
    <col min="11" max="12" width="9.85546875" style="7" hidden="1" customWidth="1"/>
    <col min="13" max="17" width="0" style="7" hidden="1" customWidth="1"/>
    <col min="18" max="20" width="9.140625" style="7"/>
    <col min="21" max="21" width="16.42578125" style="7" bestFit="1" customWidth="1"/>
    <col min="22" max="16384" width="9.140625" style="7"/>
  </cols>
  <sheetData>
    <row r="1" spans="1:19" s="5" customFormat="1" ht="12" hidden="1" thickBot="1" x14ac:dyDescent="0.25">
      <c r="A1" s="5" t="s">
        <v>7</v>
      </c>
      <c r="D1" s="6"/>
      <c r="E1" s="58" t="s">
        <v>1</v>
      </c>
      <c r="F1" s="58"/>
      <c r="G1" s="59" t="s">
        <v>8</v>
      </c>
      <c r="H1" s="59"/>
      <c r="I1" s="58" t="s">
        <v>9</v>
      </c>
      <c r="J1" s="58"/>
      <c r="K1" s="59" t="s">
        <v>10</v>
      </c>
      <c r="L1" s="59"/>
      <c r="M1" s="58" t="s">
        <v>11</v>
      </c>
      <c r="N1" s="58"/>
    </row>
    <row r="2" spans="1:19" ht="12" hidden="1" thickBot="1" x14ac:dyDescent="0.25">
      <c r="D2" s="8" t="s">
        <v>12</v>
      </c>
      <c r="E2" s="9">
        <v>2018</v>
      </c>
      <c r="F2" s="9">
        <v>2019</v>
      </c>
      <c r="G2" s="9">
        <v>2018</v>
      </c>
      <c r="H2" s="9">
        <v>2019</v>
      </c>
      <c r="I2" s="9">
        <v>2018</v>
      </c>
      <c r="J2" s="9">
        <v>2019</v>
      </c>
      <c r="K2" s="9">
        <v>2018</v>
      </c>
      <c r="L2" s="9">
        <v>2019</v>
      </c>
      <c r="M2" s="9">
        <v>2018</v>
      </c>
      <c r="N2" s="9">
        <v>2019</v>
      </c>
    </row>
    <row r="3" spans="1:19" hidden="1" x14ac:dyDescent="0.2">
      <c r="B3" s="7" t="s">
        <v>13</v>
      </c>
      <c r="C3" s="7" t="s">
        <v>14</v>
      </c>
      <c r="D3" s="7" t="s">
        <v>15</v>
      </c>
      <c r="E3" s="10">
        <v>214303.89906329996</v>
      </c>
      <c r="F3" s="10">
        <v>136295.80125789999</v>
      </c>
      <c r="G3" s="11">
        <v>0.67286341335778077</v>
      </c>
      <c r="H3" s="11">
        <v>0.82267045263336702</v>
      </c>
      <c r="I3" s="10">
        <v>60.484085790301066</v>
      </c>
      <c r="J3" s="10">
        <v>86.325698837009099</v>
      </c>
      <c r="K3" s="11">
        <v>548.30916683161115</v>
      </c>
      <c r="L3" s="11">
        <v>628.74469695694563</v>
      </c>
      <c r="M3" s="11">
        <v>6.0997396711721441</v>
      </c>
      <c r="N3" s="11">
        <v>5.9918389472063804</v>
      </c>
    </row>
    <row r="4" spans="1:19" hidden="1" x14ac:dyDescent="0.2">
      <c r="B4" s="7" t="s">
        <v>5</v>
      </c>
      <c r="C4" s="7" t="s">
        <v>16</v>
      </c>
      <c r="D4" s="7" t="s">
        <v>15</v>
      </c>
      <c r="E4" s="10">
        <v>46454.802078399989</v>
      </c>
      <c r="F4" s="10">
        <v>28906.242466300002</v>
      </c>
      <c r="G4" s="11">
        <v>0.53956383403069597</v>
      </c>
      <c r="H4" s="11">
        <v>0.35506470345857266</v>
      </c>
      <c r="I4" s="10">
        <v>392.0001462710419</v>
      </c>
      <c r="J4" s="10">
        <v>449.10016758072743</v>
      </c>
      <c r="K4" s="11">
        <v>4431.5402414067785</v>
      </c>
      <c r="L4" s="11">
        <v>7578.7197350104407</v>
      </c>
      <c r="M4" s="11">
        <v>6.0997396711721441</v>
      </c>
      <c r="N4" s="11">
        <v>5.9918389472063804</v>
      </c>
      <c r="P4" s="7" t="s">
        <v>13</v>
      </c>
      <c r="Q4" s="7" t="s">
        <v>8</v>
      </c>
      <c r="S4" s="7" t="s">
        <v>17</v>
      </c>
    </row>
    <row r="5" spans="1:19" hidden="1" x14ac:dyDescent="0.2">
      <c r="P5" s="7">
        <v>2018</v>
      </c>
      <c r="Q5" s="11">
        <f>G8</f>
        <v>0.67286341335778088</v>
      </c>
      <c r="S5" s="11">
        <f>G9</f>
        <v>0.53956383403069608</v>
      </c>
    </row>
    <row r="6" spans="1:19" hidden="1" x14ac:dyDescent="0.2">
      <c r="E6" s="56" t="s">
        <v>18</v>
      </c>
      <c r="F6" s="56"/>
      <c r="G6" s="56"/>
      <c r="H6" s="56"/>
      <c r="I6" s="56"/>
      <c r="J6" s="56"/>
      <c r="K6" s="56"/>
      <c r="L6" s="56"/>
      <c r="M6" s="56"/>
      <c r="N6" s="56"/>
      <c r="P6" s="7" t="s">
        <v>19</v>
      </c>
      <c r="Q6" s="12">
        <f>H15</f>
        <v>-1.1902548853765849E-2</v>
      </c>
      <c r="S6" s="11">
        <f>H16</f>
        <v>-9.5445595150239759E-3</v>
      </c>
    </row>
    <row r="7" spans="1:19" ht="12" hidden="1" thickBot="1" x14ac:dyDescent="0.25">
      <c r="D7" s="8" t="s">
        <v>12</v>
      </c>
      <c r="E7" s="9">
        <v>2018</v>
      </c>
      <c r="F7" s="9">
        <v>2019</v>
      </c>
      <c r="G7" s="9">
        <v>2018</v>
      </c>
      <c r="H7" s="9">
        <v>2019</v>
      </c>
      <c r="I7" s="9">
        <v>2018</v>
      </c>
      <c r="J7" s="9">
        <v>2019</v>
      </c>
      <c r="K7" s="9">
        <v>2018</v>
      </c>
      <c r="L7" s="9">
        <v>2019</v>
      </c>
      <c r="M7" s="9">
        <v>2018</v>
      </c>
      <c r="N7" s="9">
        <v>2019</v>
      </c>
      <c r="P7" s="7" t="s">
        <v>20</v>
      </c>
      <c r="Q7" s="12">
        <f>H22</f>
        <v>0.28747852817950936</v>
      </c>
      <c r="S7" s="11">
        <f>H23</f>
        <v>7.8594629910637592E-2</v>
      </c>
    </row>
    <row r="8" spans="1:19" hidden="1" x14ac:dyDescent="0.2">
      <c r="B8" s="7" t="s">
        <v>13</v>
      </c>
      <c r="C8" s="7" t="s">
        <v>14</v>
      </c>
      <c r="D8" s="7" t="s">
        <v>15</v>
      </c>
      <c r="E8" s="10">
        <v>214303.89906329996</v>
      </c>
      <c r="F8" s="10">
        <v>136295.80125789999</v>
      </c>
      <c r="G8" s="13">
        <f>(I8*M8)/K8</f>
        <v>0.67286341335778088</v>
      </c>
      <c r="H8" s="13">
        <f>(J8*N8)/L8</f>
        <v>0.82267045263336702</v>
      </c>
      <c r="I8" s="10">
        <v>60.484085790301066</v>
      </c>
      <c r="J8" s="10">
        <v>86.325698837009099</v>
      </c>
      <c r="K8" s="11">
        <v>548.30916683161115</v>
      </c>
      <c r="L8" s="11">
        <v>628.74469695694563</v>
      </c>
      <c r="M8" s="11">
        <v>6.0997396711721441</v>
      </c>
      <c r="N8" s="11">
        <v>5.9918389472063804</v>
      </c>
      <c r="P8" s="7" t="s">
        <v>4</v>
      </c>
      <c r="Q8" s="12">
        <f>H28</f>
        <v>-8.6079653025019964E-2</v>
      </c>
      <c r="S8" s="11">
        <f>H29</f>
        <v>-0.22406214945607</v>
      </c>
    </row>
    <row r="9" spans="1:19" hidden="1" x14ac:dyDescent="0.2">
      <c r="B9" s="7" t="s">
        <v>5</v>
      </c>
      <c r="C9" s="7" t="s">
        <v>16</v>
      </c>
      <c r="D9" s="7" t="s">
        <v>15</v>
      </c>
      <c r="E9" s="10">
        <v>46454.802078399989</v>
      </c>
      <c r="F9" s="10">
        <v>28906.242466300002</v>
      </c>
      <c r="G9" s="13">
        <f>(I9*M9)/K9</f>
        <v>0.53956383403069608</v>
      </c>
      <c r="H9" s="13">
        <f>(J9*N9)/L9</f>
        <v>0.35506470345857266</v>
      </c>
      <c r="I9" s="10">
        <v>392.0001462710419</v>
      </c>
      <c r="J9" s="10">
        <v>449.10016758072743</v>
      </c>
      <c r="K9" s="11">
        <v>4431.5402414067785</v>
      </c>
      <c r="L9" s="11">
        <v>7578.7197350104407</v>
      </c>
      <c r="M9" s="11">
        <v>6.0997396711721441</v>
      </c>
      <c r="N9" s="11">
        <v>5.9918389472063804</v>
      </c>
      <c r="P9" s="7" t="s">
        <v>21</v>
      </c>
      <c r="Q9" s="11">
        <f>Q10-SUM(Q5:Q8)</f>
        <v>-3.968928702513741E-2</v>
      </c>
      <c r="S9" s="11">
        <f>S10-SUM(S5:S8)</f>
        <v>-2.9487051511667028E-2</v>
      </c>
    </row>
    <row r="10" spans="1:19" hidden="1" x14ac:dyDescent="0.2">
      <c r="P10" s="7">
        <v>2019</v>
      </c>
      <c r="Q10" s="11">
        <f>H3</f>
        <v>0.82267045263336702</v>
      </c>
      <c r="S10" s="11">
        <f>H4</f>
        <v>0.35506470345857266</v>
      </c>
    </row>
    <row r="11" spans="1:19" hidden="1" x14ac:dyDescent="0.2">
      <c r="E11" s="56" t="s">
        <v>22</v>
      </c>
      <c r="F11" s="56"/>
      <c r="G11" s="56"/>
      <c r="H11" s="56"/>
      <c r="I11" s="56"/>
      <c r="J11" s="56"/>
      <c r="K11" s="56"/>
      <c r="L11" s="56"/>
      <c r="M11" s="56"/>
      <c r="N11" s="56"/>
    </row>
    <row r="12" spans="1:19" ht="12" hidden="1" thickBot="1" x14ac:dyDescent="0.25">
      <c r="D12" s="8" t="s">
        <v>12</v>
      </c>
      <c r="E12" s="9">
        <v>2018</v>
      </c>
      <c r="F12" s="9">
        <v>2019</v>
      </c>
      <c r="G12" s="9">
        <v>2018</v>
      </c>
      <c r="H12" s="9">
        <v>2019</v>
      </c>
      <c r="I12" s="9">
        <v>2018</v>
      </c>
      <c r="J12" s="9">
        <v>2019</v>
      </c>
      <c r="K12" s="9">
        <v>2018</v>
      </c>
      <c r="L12" s="9">
        <v>2019</v>
      </c>
      <c r="M12" s="9">
        <v>2018</v>
      </c>
      <c r="N12" s="9">
        <v>2019</v>
      </c>
    </row>
    <row r="13" spans="1:19" hidden="1" x14ac:dyDescent="0.2">
      <c r="B13" s="7" t="s">
        <v>13</v>
      </c>
      <c r="C13" s="7" t="s">
        <v>14</v>
      </c>
      <c r="D13" s="7" t="s">
        <v>15</v>
      </c>
      <c r="E13" s="10">
        <v>214303.89906329996</v>
      </c>
      <c r="F13" s="10">
        <v>136295.80125789999</v>
      </c>
      <c r="G13" s="13">
        <f>(I13*M13)/K13</f>
        <v>0.67286341335778088</v>
      </c>
      <c r="H13" s="13">
        <f>(J13*N13)/L13</f>
        <v>0.66096086450401503</v>
      </c>
      <c r="I13" s="10">
        <v>60.484085790301066</v>
      </c>
      <c r="J13" s="10">
        <v>60.484085790301066</v>
      </c>
      <c r="K13" s="11">
        <v>548.30916683161115</v>
      </c>
      <c r="L13" s="11">
        <v>548.30916683161115</v>
      </c>
      <c r="M13" s="14">
        <v>6.0997396711721441</v>
      </c>
      <c r="N13" s="14">
        <v>5.9918389472063804</v>
      </c>
    </row>
    <row r="14" spans="1:19" hidden="1" x14ac:dyDescent="0.2">
      <c r="B14" s="7" t="s">
        <v>5</v>
      </c>
      <c r="C14" s="7" t="s">
        <v>16</v>
      </c>
      <c r="D14" s="7" t="s">
        <v>15</v>
      </c>
      <c r="E14" s="10">
        <v>46454.802078399989</v>
      </c>
      <c r="F14" s="10">
        <v>28906.242466300002</v>
      </c>
      <c r="G14" s="13">
        <f>(I14*M14)/K14</f>
        <v>0.53956383403069608</v>
      </c>
      <c r="H14" s="13">
        <f>(J14*N14)/L14</f>
        <v>0.5300192745156721</v>
      </c>
      <c r="I14" s="10">
        <v>392.0001462710419</v>
      </c>
      <c r="J14" s="10">
        <v>392.0001462710419</v>
      </c>
      <c r="K14" s="11">
        <v>4431.5402414067785</v>
      </c>
      <c r="L14" s="11">
        <v>4431.5402414067785</v>
      </c>
      <c r="M14" s="14">
        <v>6.0997396711721441</v>
      </c>
      <c r="N14" s="14">
        <v>5.9918389472063804</v>
      </c>
    </row>
    <row r="15" spans="1:19" hidden="1" x14ac:dyDescent="0.2">
      <c r="G15" s="7" t="s">
        <v>23</v>
      </c>
      <c r="H15" s="12">
        <f>H13-G13</f>
        <v>-1.1902548853765849E-2</v>
      </c>
    </row>
    <row r="16" spans="1:19" hidden="1" x14ac:dyDescent="0.2">
      <c r="G16" s="7" t="s">
        <v>24</v>
      </c>
      <c r="H16" s="11">
        <f>H14-G14</f>
        <v>-9.5445595150239759E-3</v>
      </c>
    </row>
    <row r="17" spans="2:14" hidden="1" x14ac:dyDescent="0.2"/>
    <row r="18" spans="2:14" hidden="1" x14ac:dyDescent="0.2">
      <c r="E18" s="56" t="s">
        <v>25</v>
      </c>
      <c r="F18" s="56"/>
      <c r="G18" s="56"/>
      <c r="H18" s="56"/>
      <c r="I18" s="56"/>
      <c r="J18" s="56"/>
      <c r="K18" s="56"/>
      <c r="L18" s="56"/>
      <c r="M18" s="56"/>
      <c r="N18" s="56"/>
    </row>
    <row r="19" spans="2:14" ht="12" hidden="1" thickBot="1" x14ac:dyDescent="0.25">
      <c r="D19" s="8" t="s">
        <v>12</v>
      </c>
      <c r="E19" s="9">
        <v>2018</v>
      </c>
      <c r="F19" s="9">
        <v>2019</v>
      </c>
      <c r="G19" s="9">
        <v>2018</v>
      </c>
      <c r="H19" s="9">
        <v>2019</v>
      </c>
      <c r="I19" s="9">
        <v>2018</v>
      </c>
      <c r="J19" s="9">
        <v>2019</v>
      </c>
      <c r="K19" s="9">
        <v>2018</v>
      </c>
      <c r="L19" s="9">
        <v>2019</v>
      </c>
      <c r="M19" s="9">
        <v>2018</v>
      </c>
      <c r="N19" s="9">
        <v>2019</v>
      </c>
    </row>
    <row r="20" spans="2:14" hidden="1" x14ac:dyDescent="0.2">
      <c r="B20" s="7" t="s">
        <v>13</v>
      </c>
      <c r="C20" s="7" t="s">
        <v>14</v>
      </c>
      <c r="D20" s="7" t="s">
        <v>15</v>
      </c>
      <c r="E20" s="10">
        <v>214303.89906329996</v>
      </c>
      <c r="F20" s="10">
        <v>136295.80125789999</v>
      </c>
      <c r="G20" s="13">
        <f>(I20*M20)/K20</f>
        <v>0.67286341335778088</v>
      </c>
      <c r="H20" s="13">
        <f>(J20*N20)/L20</f>
        <v>0.96034194153729024</v>
      </c>
      <c r="I20" s="15">
        <v>60.484085790301066</v>
      </c>
      <c r="J20" s="15">
        <v>86.325698837009099</v>
      </c>
      <c r="K20" s="11">
        <v>548.30916683161115</v>
      </c>
      <c r="L20" s="11">
        <v>548.30916683161115</v>
      </c>
      <c r="M20" s="11">
        <v>6.0997396711721441</v>
      </c>
      <c r="N20" s="11">
        <v>6.0997396711721441</v>
      </c>
    </row>
    <row r="21" spans="2:14" hidden="1" x14ac:dyDescent="0.2">
      <c r="B21" s="7" t="s">
        <v>5</v>
      </c>
      <c r="C21" s="7" t="s">
        <v>16</v>
      </c>
      <c r="D21" s="7" t="s">
        <v>15</v>
      </c>
      <c r="E21" s="10">
        <v>46454.802078399989</v>
      </c>
      <c r="F21" s="10">
        <v>28906.242466300002</v>
      </c>
      <c r="G21" s="13">
        <f>(I21*M21)/K21</f>
        <v>0.53956383403069608</v>
      </c>
      <c r="H21" s="13">
        <f>(J21*N21)/L21</f>
        <v>0.61815846394133367</v>
      </c>
      <c r="I21" s="15">
        <v>392.0001462710419</v>
      </c>
      <c r="J21" s="15">
        <v>449.10016758072743</v>
      </c>
      <c r="K21" s="11">
        <v>4431.5402414067785</v>
      </c>
      <c r="L21" s="11">
        <v>4431.5402414067785</v>
      </c>
      <c r="M21" s="11">
        <v>6.0997396711721441</v>
      </c>
      <c r="N21" s="11">
        <v>6.0997396711721441</v>
      </c>
    </row>
    <row r="22" spans="2:14" hidden="1" x14ac:dyDescent="0.2">
      <c r="G22" s="7" t="s">
        <v>23</v>
      </c>
      <c r="H22" s="12">
        <f>H20-G20</f>
        <v>0.28747852817950936</v>
      </c>
    </row>
    <row r="23" spans="2:14" hidden="1" x14ac:dyDescent="0.2">
      <c r="G23" s="7" t="s">
        <v>24</v>
      </c>
      <c r="H23" s="11">
        <f>H21-G21</f>
        <v>7.8594629910637592E-2</v>
      </c>
    </row>
    <row r="24" spans="2:14" hidden="1" x14ac:dyDescent="0.2">
      <c r="E24" s="56" t="s">
        <v>26</v>
      </c>
      <c r="F24" s="56"/>
      <c r="G24" s="56"/>
      <c r="H24" s="56"/>
      <c r="I24" s="56"/>
      <c r="J24" s="56"/>
      <c r="K24" s="56"/>
      <c r="L24" s="56"/>
      <c r="M24" s="56"/>
      <c r="N24" s="56"/>
    </row>
    <row r="25" spans="2:14" ht="12" hidden="1" thickBot="1" x14ac:dyDescent="0.25">
      <c r="D25" s="8" t="s">
        <v>12</v>
      </c>
      <c r="E25" s="9">
        <v>2018</v>
      </c>
      <c r="F25" s="9">
        <v>2019</v>
      </c>
      <c r="G25" s="9">
        <v>2018</v>
      </c>
      <c r="H25" s="9">
        <v>2019</v>
      </c>
      <c r="I25" s="9">
        <v>2018</v>
      </c>
      <c r="J25" s="9">
        <v>2019</v>
      </c>
      <c r="K25" s="9">
        <v>2018</v>
      </c>
      <c r="L25" s="9">
        <v>2019</v>
      </c>
      <c r="M25" s="9">
        <v>2018</v>
      </c>
      <c r="N25" s="9">
        <v>2019</v>
      </c>
    </row>
    <row r="26" spans="2:14" hidden="1" x14ac:dyDescent="0.2">
      <c r="B26" s="7" t="s">
        <v>13</v>
      </c>
      <c r="C26" s="7" t="s">
        <v>14</v>
      </c>
      <c r="D26" s="7" t="s">
        <v>15</v>
      </c>
      <c r="E26" s="10">
        <v>214303.89906329996</v>
      </c>
      <c r="F26" s="10">
        <v>136295.80125789999</v>
      </c>
      <c r="G26" s="13">
        <f>(I26*M26)/K26</f>
        <v>0.67286341335778088</v>
      </c>
      <c r="H26" s="13">
        <f>(J26*N26)/L26</f>
        <v>0.58678376033276092</v>
      </c>
      <c r="I26" s="10">
        <v>60.484085790301066</v>
      </c>
      <c r="J26" s="10">
        <v>60.484085790301066</v>
      </c>
      <c r="K26" s="14">
        <v>548.30916683161115</v>
      </c>
      <c r="L26" s="14">
        <v>628.74469695694563</v>
      </c>
      <c r="M26" s="11">
        <v>6.0997396711721441</v>
      </c>
      <c r="N26" s="11">
        <v>6.0997396711721441</v>
      </c>
    </row>
    <row r="27" spans="2:14" hidden="1" x14ac:dyDescent="0.2">
      <c r="B27" s="7" t="s">
        <v>5</v>
      </c>
      <c r="C27" s="7" t="s">
        <v>16</v>
      </c>
      <c r="D27" s="7" t="s">
        <v>15</v>
      </c>
      <c r="E27" s="10">
        <v>46454.802078399989</v>
      </c>
      <c r="F27" s="10">
        <v>28906.242466300002</v>
      </c>
      <c r="G27" s="13">
        <f>(I27*M27)/K27</f>
        <v>0.53956383403069608</v>
      </c>
      <c r="H27" s="13">
        <f>(J27*N27)/L27</f>
        <v>0.31550168457462607</v>
      </c>
      <c r="I27" s="10">
        <v>392.0001462710419</v>
      </c>
      <c r="J27" s="10">
        <v>392.0001462710419</v>
      </c>
      <c r="K27" s="14">
        <v>4431.5402414067785</v>
      </c>
      <c r="L27" s="14">
        <v>7578.7197350104407</v>
      </c>
      <c r="M27" s="11">
        <v>6.0997396711721441</v>
      </c>
      <c r="N27" s="11">
        <v>6.0997396711721441</v>
      </c>
    </row>
    <row r="28" spans="2:14" hidden="1" x14ac:dyDescent="0.2">
      <c r="G28" s="7" t="s">
        <v>23</v>
      </c>
      <c r="H28" s="12">
        <f>H26-G26</f>
        <v>-8.6079653025019964E-2</v>
      </c>
    </row>
    <row r="29" spans="2:14" hidden="1" x14ac:dyDescent="0.2">
      <c r="G29" s="7" t="s">
        <v>24</v>
      </c>
      <c r="H29" s="11">
        <f>H27-G27</f>
        <v>-0.22406214945607</v>
      </c>
    </row>
    <row r="30" spans="2:14" hidden="1" x14ac:dyDescent="0.2"/>
    <row r="31" spans="2:14" hidden="1" x14ac:dyDescent="0.2"/>
    <row r="32" spans="2:14" hidden="1" x14ac:dyDescent="0.2"/>
    <row r="33" spans="2:25" ht="12" hidden="1" thickBot="1" x14ac:dyDescent="0.25">
      <c r="B33" s="5" t="s">
        <v>7</v>
      </c>
      <c r="C33" s="5"/>
      <c r="D33" s="5"/>
      <c r="E33" s="6"/>
      <c r="F33" s="16" t="s">
        <v>1</v>
      </c>
      <c r="G33" s="16"/>
      <c r="H33" s="17" t="s">
        <v>8</v>
      </c>
      <c r="I33" s="17"/>
      <c r="J33" s="16" t="s">
        <v>9</v>
      </c>
      <c r="K33" s="16"/>
      <c r="L33" s="17" t="s">
        <v>10</v>
      </c>
      <c r="M33" s="17"/>
      <c r="N33" s="16" t="s">
        <v>11</v>
      </c>
      <c r="O33" s="16"/>
    </row>
    <row r="34" spans="2:25" ht="12" hidden="1" thickBot="1" x14ac:dyDescent="0.25">
      <c r="E34" s="8" t="s">
        <v>12</v>
      </c>
      <c r="F34" s="9">
        <v>2018</v>
      </c>
      <c r="G34" s="9">
        <v>2019</v>
      </c>
      <c r="H34" s="9">
        <v>2018</v>
      </c>
      <c r="I34" s="9">
        <v>2019</v>
      </c>
      <c r="J34" s="9">
        <v>2018</v>
      </c>
      <c r="K34" s="9">
        <v>2019</v>
      </c>
      <c r="L34" s="9">
        <v>2018</v>
      </c>
      <c r="M34" s="9">
        <v>2019</v>
      </c>
      <c r="N34" s="9">
        <v>2018</v>
      </c>
      <c r="O34" s="9">
        <v>2019</v>
      </c>
    </row>
    <row r="35" spans="2:25" hidden="1" x14ac:dyDescent="0.2">
      <c r="C35" s="7" t="s">
        <v>13</v>
      </c>
      <c r="D35" s="7" t="s">
        <v>14</v>
      </c>
      <c r="E35" s="7" t="s">
        <v>27</v>
      </c>
      <c r="F35" s="10">
        <v>214303.89906329996</v>
      </c>
      <c r="G35" s="10">
        <v>136295.80125789999</v>
      </c>
      <c r="H35" s="11">
        <v>0.67286341335778077</v>
      </c>
      <c r="I35" s="11">
        <v>0.82267045263336702</v>
      </c>
      <c r="J35" s="10">
        <v>60.484085790301066</v>
      </c>
      <c r="K35" s="10">
        <v>86.325698837009099</v>
      </c>
      <c r="L35" s="11">
        <v>548.30916683161115</v>
      </c>
      <c r="M35" s="11">
        <v>628.74469695694563</v>
      </c>
      <c r="N35" s="11">
        <v>6.0997396711721441</v>
      </c>
      <c r="O35" s="11">
        <v>5.9918389472063804</v>
      </c>
    </row>
    <row r="36" spans="2:25" hidden="1" x14ac:dyDescent="0.2">
      <c r="C36" s="7" t="s">
        <v>5</v>
      </c>
      <c r="D36" s="7" t="s">
        <v>16</v>
      </c>
      <c r="E36" s="7" t="s">
        <v>27</v>
      </c>
      <c r="F36" s="10">
        <v>46454.802078399989</v>
      </c>
      <c r="G36" s="10">
        <v>28906.242466300002</v>
      </c>
      <c r="H36" s="11">
        <v>0.53956383403069597</v>
      </c>
      <c r="I36" s="11">
        <v>0.35506470345857266</v>
      </c>
      <c r="J36" s="10">
        <v>392.0001462710419</v>
      </c>
      <c r="K36" s="10">
        <v>449.10016758072743</v>
      </c>
      <c r="L36" s="11">
        <v>4431.5402414067785</v>
      </c>
      <c r="M36" s="11">
        <v>7578.7197350104407</v>
      </c>
      <c r="N36" s="11">
        <v>6.0997396711721441</v>
      </c>
      <c r="O36" s="11">
        <v>5.9918389472063804</v>
      </c>
    </row>
    <row r="37" spans="2:25" hidden="1" x14ac:dyDescent="0.2">
      <c r="C37" s="7" t="s">
        <v>6</v>
      </c>
      <c r="E37" s="7" t="s">
        <v>27</v>
      </c>
      <c r="F37" s="18">
        <v>13226.161720199998</v>
      </c>
      <c r="G37" s="19">
        <v>12877.438047599999</v>
      </c>
      <c r="H37" s="20">
        <v>0.64862111851522608</v>
      </c>
      <c r="I37" s="21">
        <v>0.50929646456518096</v>
      </c>
      <c r="J37" s="22">
        <v>437.00016306191088</v>
      </c>
      <c r="K37" s="23">
        <v>437.90016340360188</v>
      </c>
      <c r="L37" s="18">
        <v>4109.6214027679089</v>
      </c>
      <c r="M37" s="24">
        <v>5151.8662245375481</v>
      </c>
      <c r="N37" s="25">
        <v>6.0997396711721441</v>
      </c>
      <c r="O37" s="26">
        <v>5.9918389472063804</v>
      </c>
    </row>
    <row r="38" spans="2:25" hidden="1" x14ac:dyDescent="0.2"/>
    <row r="39" spans="2:25" hidden="1" x14ac:dyDescent="0.2"/>
    <row r="40" spans="2:25" x14ac:dyDescent="0.2">
      <c r="D40" s="86" t="s">
        <v>42</v>
      </c>
      <c r="E40" s="86"/>
      <c r="F40" s="86"/>
      <c r="I40" s="57" t="s">
        <v>17</v>
      </c>
      <c r="J40" s="57"/>
      <c r="K40" s="57"/>
      <c r="O40" s="57" t="s">
        <v>6</v>
      </c>
      <c r="P40" s="57"/>
      <c r="Q40" s="57"/>
    </row>
    <row r="41" spans="2:25" x14ac:dyDescent="0.2">
      <c r="C41" s="27"/>
      <c r="D41" s="92">
        <v>2020</v>
      </c>
      <c r="E41" s="92">
        <v>2021</v>
      </c>
      <c r="F41" s="92" t="s">
        <v>28</v>
      </c>
      <c r="H41" s="28"/>
      <c r="I41" s="29">
        <v>2018</v>
      </c>
      <c r="J41" s="30">
        <v>2019</v>
      </c>
      <c r="K41" s="27" t="s">
        <v>28</v>
      </c>
      <c r="N41" s="28"/>
      <c r="O41" s="29">
        <v>2018</v>
      </c>
      <c r="P41" s="30">
        <v>2019</v>
      </c>
      <c r="Q41" s="27" t="s">
        <v>28</v>
      </c>
    </row>
    <row r="42" spans="2:25" x14ac:dyDescent="0.2">
      <c r="C42" s="31" t="s">
        <v>19</v>
      </c>
      <c r="D42" s="32">
        <f>Calculation!G5</f>
        <v>3.73</v>
      </c>
      <c r="E42" s="32">
        <f>Calculation!H5</f>
        <v>4</v>
      </c>
      <c r="F42" s="33">
        <f>E42/D42</f>
        <v>1.0723860589812333</v>
      </c>
      <c r="H42" s="34" t="s">
        <v>19</v>
      </c>
      <c r="I42" s="11">
        <f>N36</f>
        <v>6.0997396711721441</v>
      </c>
      <c r="J42" s="11">
        <f>O36</f>
        <v>5.9918389472063804</v>
      </c>
      <c r="K42" s="35">
        <f>J42/I42</f>
        <v>0.98231060179900609</v>
      </c>
      <c r="N42" s="34" t="s">
        <v>19</v>
      </c>
      <c r="O42" s="11">
        <f>N37</f>
        <v>6.0997396711721441</v>
      </c>
      <c r="P42" s="11">
        <f>O37</f>
        <v>5.9918389472063804</v>
      </c>
      <c r="Q42" s="35">
        <f>P42/O42</f>
        <v>0.98231060179900609</v>
      </c>
    </row>
    <row r="43" spans="2:25" x14ac:dyDescent="0.2">
      <c r="C43" s="31" t="s">
        <v>20</v>
      </c>
      <c r="D43" s="38">
        <f>Calculation!G28</f>
        <v>894.69543564973537</v>
      </c>
      <c r="E43" s="38">
        <f>Calculation!H28</f>
        <v>1720.9168460915835</v>
      </c>
      <c r="F43" s="33">
        <f>E43/D43</f>
        <v>1.9234666653259935</v>
      </c>
      <c r="H43" s="37" t="s">
        <v>20</v>
      </c>
      <c r="I43" s="10">
        <f>J36</f>
        <v>392.0001462710419</v>
      </c>
      <c r="J43" s="10">
        <f>K36</f>
        <v>449.10016758072743</v>
      </c>
      <c r="K43" s="35">
        <f>J43/I43</f>
        <v>1.1456632653147141</v>
      </c>
      <c r="N43" s="37" t="s">
        <v>20</v>
      </c>
      <c r="O43" s="10">
        <f>J37</f>
        <v>437.00016306191088</v>
      </c>
      <c r="P43" s="10">
        <f>K37</f>
        <v>437.90016340360188</v>
      </c>
      <c r="Q43" s="35">
        <f>P43/O43</f>
        <v>1.002059496580928</v>
      </c>
    </row>
    <row r="44" spans="2:25" x14ac:dyDescent="0.2">
      <c r="C44" s="31" t="s">
        <v>29</v>
      </c>
      <c r="D44" s="36">
        <f>Calculation!G29</f>
        <v>3758.7494059848632</v>
      </c>
      <c r="E44" s="36">
        <f>Calculation!H29</f>
        <v>8376.9204826350597</v>
      </c>
      <c r="F44" s="33">
        <f>D44/E44</f>
        <v>0.44870300652567541</v>
      </c>
      <c r="H44" s="37" t="s">
        <v>29</v>
      </c>
      <c r="I44" s="11">
        <f>L36</f>
        <v>4431.5402414067785</v>
      </c>
      <c r="J44" s="11">
        <f>M36</f>
        <v>7578.7197350104407</v>
      </c>
      <c r="K44" s="35">
        <f>I44/J44</f>
        <v>0.58473467767055165</v>
      </c>
      <c r="N44" s="37" t="s">
        <v>29</v>
      </c>
      <c r="O44" s="39">
        <f>L37</f>
        <v>4109.6214027679089</v>
      </c>
      <c r="P44" s="39">
        <f>M37</f>
        <v>5151.8662245375481</v>
      </c>
      <c r="Q44" s="35">
        <f>O44/P44</f>
        <v>0.79769567447120671</v>
      </c>
    </row>
    <row r="45" spans="2:25" x14ac:dyDescent="0.2">
      <c r="C45" s="31" t="s">
        <v>8</v>
      </c>
      <c r="D45" s="54">
        <f>Calculation!N29</f>
        <v>0.8878522121373239</v>
      </c>
      <c r="E45" s="54">
        <f>Calculation!O29</f>
        <v>0.82174199917927293</v>
      </c>
      <c r="F45" s="33">
        <f>D45/E45</f>
        <v>1.0804513010459238</v>
      </c>
      <c r="G45" s="40"/>
      <c r="H45" s="41" t="s">
        <v>8</v>
      </c>
      <c r="I45" s="42">
        <f>H36</f>
        <v>0.53956383403069597</v>
      </c>
      <c r="J45" s="42">
        <f>I36</f>
        <v>0.35506470345857266</v>
      </c>
      <c r="K45" s="43">
        <f>I45/J45</f>
        <v>1.5196211529193857</v>
      </c>
      <c r="N45" s="41" t="s">
        <v>8</v>
      </c>
      <c r="O45" s="42">
        <f>H37</f>
        <v>0.64862111851522608</v>
      </c>
      <c r="P45" s="42">
        <f>I37</f>
        <v>0.50929646456518096</v>
      </c>
      <c r="Q45" s="43">
        <f>O45/P45</f>
        <v>1.2735629709681875</v>
      </c>
      <c r="V45" s="10"/>
      <c r="W45" s="10"/>
      <c r="X45" s="10"/>
      <c r="Y45" s="10"/>
    </row>
    <row r="46" spans="2:25" x14ac:dyDescent="0.2">
      <c r="C46" s="44"/>
      <c r="D46" s="44"/>
      <c r="E46" s="44"/>
      <c r="F46" s="44"/>
      <c r="H46" s="44"/>
      <c r="I46" s="44"/>
      <c r="J46" s="44"/>
      <c r="K46" s="44"/>
      <c r="N46" s="44"/>
      <c r="O46" s="44"/>
      <c r="P46" s="44"/>
      <c r="Q46" s="44"/>
      <c r="Y46" s="10"/>
    </row>
    <row r="47" spans="2:25" x14ac:dyDescent="0.2">
      <c r="C47" s="44"/>
      <c r="D47" s="44"/>
      <c r="E47" s="44"/>
      <c r="F47" s="44"/>
      <c r="H47" s="44"/>
      <c r="I47" s="44"/>
      <c r="J47" s="44"/>
      <c r="K47" s="44"/>
      <c r="N47" s="44"/>
      <c r="O47" s="44"/>
      <c r="P47" s="44"/>
      <c r="Q47" s="44"/>
      <c r="Y47" s="10"/>
    </row>
    <row r="48" spans="2:25" x14ac:dyDescent="0.2">
      <c r="C48" s="44"/>
      <c r="D48" s="44"/>
      <c r="E48" s="85" t="str">
        <f>D40</f>
        <v>RKSB</v>
      </c>
      <c r="F48" s="85"/>
      <c r="H48" s="44"/>
      <c r="I48" s="44"/>
      <c r="J48" s="55" t="s">
        <v>17</v>
      </c>
      <c r="K48" s="55"/>
      <c r="N48" s="44"/>
      <c r="O48" s="44"/>
      <c r="P48" s="55" t="s">
        <v>6</v>
      </c>
      <c r="Q48" s="55"/>
      <c r="Y48" s="10"/>
    </row>
    <row r="49" spans="3:17" x14ac:dyDescent="0.2">
      <c r="C49" s="44"/>
      <c r="D49" s="44"/>
      <c r="E49" s="92">
        <f>D41</f>
        <v>2020</v>
      </c>
      <c r="F49" s="46">
        <f>D45</f>
        <v>0.8878522121373239</v>
      </c>
      <c r="H49" s="44"/>
      <c r="I49" s="44"/>
      <c r="J49" s="45">
        <v>2018</v>
      </c>
      <c r="K49" s="47">
        <f>I45</f>
        <v>0.53956383403069597</v>
      </c>
      <c r="N49" s="44"/>
      <c r="O49" s="44"/>
      <c r="P49" s="45">
        <v>2018</v>
      </c>
      <c r="Q49" s="47">
        <f>O45</f>
        <v>0.64862111851522608</v>
      </c>
    </row>
    <row r="50" spans="3:17" x14ac:dyDescent="0.2">
      <c r="C50" s="44"/>
      <c r="D50" s="44"/>
      <c r="E50" s="27" t="s">
        <v>30</v>
      </c>
      <c r="F50" s="48">
        <f>IFERROR((F42)*F49-(F49),0)</f>
        <v>6.4268122594390742E-2</v>
      </c>
      <c r="H50" s="44"/>
      <c r="I50" s="44"/>
      <c r="J50" s="49" t="s">
        <v>30</v>
      </c>
      <c r="K50" s="50">
        <f>IFERROR((K42)*K49-(K49),0)</f>
        <v>-9.5445595150239759E-3</v>
      </c>
      <c r="N50" s="44"/>
      <c r="O50" s="44"/>
      <c r="P50" s="49" t="s">
        <v>30</v>
      </c>
      <c r="Q50" s="50">
        <f>IFERROR((Q42)*Q49-(Q49),0)</f>
        <v>-1.1473717246989867E-2</v>
      </c>
    </row>
    <row r="51" spans="3:17" x14ac:dyDescent="0.2">
      <c r="C51" s="44"/>
      <c r="D51" s="44"/>
      <c r="E51" s="27" t="s">
        <v>20</v>
      </c>
      <c r="F51" s="48">
        <f>IFERROR((F42*F43)*F49-(F49+F50),"")</f>
        <v>0.87925139050376511</v>
      </c>
      <c r="H51" s="44"/>
      <c r="I51" s="44"/>
      <c r="J51" s="51" t="s">
        <v>20</v>
      </c>
      <c r="K51" s="52">
        <f>IFERROR((K42*K43)*K49-(K49+K50),"")</f>
        <v>7.7204338205688505E-2</v>
      </c>
      <c r="N51" s="44"/>
      <c r="O51" s="44"/>
      <c r="P51" s="51" t="s">
        <v>20</v>
      </c>
      <c r="Q51" s="52">
        <f>IFERROR((Q42*Q43)*Q49-(Q49+Q50),"")</f>
        <v>1.3122028944589914E-3</v>
      </c>
    </row>
    <row r="52" spans="3:17" x14ac:dyDescent="0.2">
      <c r="C52" s="44"/>
      <c r="D52" s="44"/>
      <c r="E52" s="27" t="s">
        <v>29</v>
      </c>
      <c r="F52" s="48">
        <f>IFERROR((F42*F43*F44)*F49-(F49+F50+F51),0)</f>
        <v>-1.0096297260562068</v>
      </c>
      <c r="H52" s="44"/>
      <c r="I52" s="44"/>
      <c r="J52" s="51" t="s">
        <v>29</v>
      </c>
      <c r="K52" s="52">
        <f>IFERROR((K42*K43*K44)*K49-(K49+K50+K51),0)</f>
        <v>-0.25215890926278783</v>
      </c>
      <c r="N52" s="44"/>
      <c r="O52" s="44"/>
      <c r="P52" s="51" t="s">
        <v>29</v>
      </c>
      <c r="Q52" s="52">
        <f>IFERROR((Q42*Q43*Q44)*Q49-(Q49+Q50+Q51),0)</f>
        <v>-0.12916313959751435</v>
      </c>
    </row>
    <row r="53" spans="3:17" x14ac:dyDescent="0.2">
      <c r="C53" s="44"/>
      <c r="D53" s="44"/>
      <c r="E53" s="92">
        <f>E41</f>
        <v>2021</v>
      </c>
      <c r="F53" s="46">
        <f>E45</f>
        <v>0.82174199917927293</v>
      </c>
      <c r="H53" s="44"/>
      <c r="I53" s="44"/>
      <c r="J53" s="45">
        <v>2019</v>
      </c>
      <c r="K53" s="53">
        <f>SUM(K49:K52)</f>
        <v>0.35506470345857266</v>
      </c>
      <c r="N53" s="44"/>
      <c r="O53" s="44"/>
      <c r="P53" s="45">
        <v>2019</v>
      </c>
      <c r="Q53" s="53">
        <f>SUM(Q49:Q52)</f>
        <v>0.50929646456518085</v>
      </c>
    </row>
    <row r="55" spans="3:17" x14ac:dyDescent="0.2">
      <c r="E55" s="90" t="s">
        <v>28</v>
      </c>
      <c r="F55" s="91">
        <f>SUM(F50:F52)</f>
        <v>-6.6110212958050973E-2</v>
      </c>
    </row>
  </sheetData>
  <mergeCells count="15">
    <mergeCell ref="E6:N6"/>
    <mergeCell ref="E1:F1"/>
    <mergeCell ref="G1:H1"/>
    <mergeCell ref="I1:J1"/>
    <mergeCell ref="K1:L1"/>
    <mergeCell ref="M1:N1"/>
    <mergeCell ref="E48:F48"/>
    <mergeCell ref="J48:K48"/>
    <mergeCell ref="P48:Q48"/>
    <mergeCell ref="E11:N11"/>
    <mergeCell ref="E18:N18"/>
    <mergeCell ref="E24:N24"/>
    <mergeCell ref="D40:F40"/>
    <mergeCell ref="I40:K40"/>
    <mergeCell ref="O40:Q40"/>
  </mergeCells>
  <conditionalFormatting sqref="O45">
    <cfRule type="containsErrors" dxfId="17" priority="3">
      <formula>ISERROR(O45)</formula>
    </cfRule>
  </conditionalFormatting>
  <conditionalFormatting sqref="F42:F44">
    <cfRule type="containsErrors" dxfId="16" priority="17">
      <formula>ISERROR(F42)</formula>
    </cfRule>
  </conditionalFormatting>
  <conditionalFormatting sqref="I45">
    <cfRule type="containsErrors" dxfId="15" priority="9">
      <formula>ISERROR(I45)</formula>
    </cfRule>
  </conditionalFormatting>
  <conditionalFormatting sqref="E45">
    <cfRule type="containsErrors" dxfId="14" priority="18">
      <formula>ISERROR(E45)</formula>
    </cfRule>
  </conditionalFormatting>
  <conditionalFormatting sqref="F45">
    <cfRule type="containsErrors" dxfId="13" priority="16">
      <formula>ISERROR(F45)</formula>
    </cfRule>
  </conditionalFormatting>
  <conditionalFormatting sqref="D45">
    <cfRule type="containsErrors" dxfId="12" priority="15">
      <formula>ISERROR(D45)</formula>
    </cfRule>
  </conditionalFormatting>
  <conditionalFormatting sqref="Q42:Q44">
    <cfRule type="containsErrors" dxfId="11" priority="5">
      <formula>ISERROR(Q42)</formula>
    </cfRule>
  </conditionalFormatting>
  <conditionalFormatting sqref="F50:F52">
    <cfRule type="cellIs" dxfId="10" priority="13" operator="lessThan">
      <formula>0</formula>
    </cfRule>
    <cfRule type="cellIs" dxfId="9" priority="14" operator="greaterThan">
      <formula>0</formula>
    </cfRule>
  </conditionalFormatting>
  <conditionalFormatting sqref="K42:K44">
    <cfRule type="containsErrors" dxfId="8" priority="11">
      <formula>ISERROR(K42)</formula>
    </cfRule>
  </conditionalFormatting>
  <conditionalFormatting sqref="J45">
    <cfRule type="containsErrors" dxfId="7" priority="12">
      <formula>ISERROR(J45)</formula>
    </cfRule>
  </conditionalFormatting>
  <conditionalFormatting sqref="K45">
    <cfRule type="containsErrors" dxfId="6" priority="10">
      <formula>ISERROR(K45)</formula>
    </cfRule>
  </conditionalFormatting>
  <conditionalFormatting sqref="K50:K52">
    <cfRule type="cellIs" dxfId="5" priority="7" operator="lessThan">
      <formula>0</formula>
    </cfRule>
    <cfRule type="cellIs" dxfId="4" priority="8" operator="greaterThan">
      <formula>0</formula>
    </cfRule>
  </conditionalFormatting>
  <conditionalFormatting sqref="P45">
    <cfRule type="containsErrors" dxfId="3" priority="6">
      <formula>ISERROR(P45)</formula>
    </cfRule>
  </conditionalFormatting>
  <conditionalFormatting sqref="Q45">
    <cfRule type="containsErrors" dxfId="2" priority="4">
      <formula>ISERROR(Q45)</formula>
    </cfRule>
  </conditionalFormatting>
  <conditionalFormatting sqref="Q50:Q52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Steps</vt:lpstr>
      <vt:lpstr>Calculation</vt:lpstr>
      <vt:lpstr>Waterfall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prasaddegala</dc:creator>
  <cp:lastModifiedBy>Kamalakannan M</cp:lastModifiedBy>
  <dcterms:created xsi:type="dcterms:W3CDTF">2021-06-11T12:44:27Z</dcterms:created>
  <dcterms:modified xsi:type="dcterms:W3CDTF">2022-12-20T14:03:14Z</dcterms:modified>
</cp:coreProperties>
</file>