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Kavya Bhat-8.13.2021\SynologyDrive\Bolt MMM\Bolt-New Data\Summary to be shared\"/>
    </mc:Choice>
  </mc:AlternateContent>
  <xr:revisionPtr revIDLastSave="0" documentId="13_ncr:1_{D74A18F4-A0F8-48BA-8C76-2B020848C8E9}" xr6:coauthVersionLast="47" xr6:coauthVersionMax="47" xr10:uidLastSave="{00000000-0000-0000-0000-000000000000}"/>
  <bookViews>
    <workbookView xWindow="-120" yWindow="-120" windowWidth="20730" windowHeight="11160" tabRatio="816" firstSheet="2" activeTab="2" xr2:uid="{01E88E4B-1F0A-40E4-A1D9-4B64D33493C6}"/>
  </bookViews>
  <sheets>
    <sheet name="Model Fit" sheetId="2" state="hidden" r:id="rId1"/>
    <sheet name="Contribution" sheetId="3" state="hidden" r:id="rId2"/>
    <sheet name="Model Fit_" sheetId="19" r:id="rId3"/>
    <sheet name="Contribution(Total)" sheetId="11" r:id="rId4"/>
    <sheet name="Contribution(Total) W wide SD" sheetId="20" state="hidden" r:id="rId5"/>
    <sheet name="Contribution(Yearwise)" sheetId="15" state="hidden" r:id="rId6"/>
    <sheet name="Contribution(Q1'21) " sheetId="17" state="hidden" r:id="rId7"/>
    <sheet name="Contribution(Q2'TD 21)" sheetId="16" r:id="rId8"/>
    <sheet name="Due Tos" sheetId="24" r:id="rId9"/>
    <sheet name="DT details" sheetId="25" state="hidden" r:id="rId10"/>
    <sheet name="Sheet0" sheetId="26" r:id="rId11"/>
    <sheet name="Forecasts Results" sheetId="22" state="hidden" r:id="rId12"/>
    <sheet name="Sign up by offer value" sheetId="23" state="hidden" r:id="rId13"/>
  </sheets>
  <externalReferences>
    <externalReference r:id="rId14"/>
  </externalReferences>
  <definedNames>
    <definedName name="_xlnm._FilterDatabase" localSheetId="10" hidden="1">Sheet0!$A$1:$E$64</definedName>
  </definedNames>
  <calcPr calcId="191029"/>
  <pivotCaches>
    <pivotCache cacheId="172" r:id="rId15"/>
    <pivotCache cacheId="18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1" l="1"/>
  <c r="E47" i="11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28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4" i="1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N8" i="26"/>
  <c r="R31" i="11"/>
  <c r="R35" i="11" s="1"/>
  <c r="R33" i="11"/>
  <c r="R32" i="11"/>
  <c r="E28" i="11"/>
  <c r="E32" i="11"/>
  <c r="G42" i="11"/>
  <c r="G43" i="11"/>
  <c r="G44" i="11"/>
  <c r="G45" i="11"/>
  <c r="G46" i="11"/>
  <c r="G41" i="11"/>
  <c r="K17" i="26" l="1"/>
  <c r="K18" i="25"/>
  <c r="K16" i="25"/>
  <c r="K15" i="25"/>
  <c r="K14" i="25"/>
  <c r="K13" i="25"/>
  <c r="K12" i="25"/>
  <c r="K11" i="25"/>
  <c r="K10" i="25"/>
  <c r="K9" i="25"/>
  <c r="K8" i="25"/>
  <c r="N7" i="25"/>
  <c r="K7" i="25"/>
  <c r="K6" i="25"/>
  <c r="K5" i="25"/>
  <c r="K4" i="25"/>
  <c r="K3" i="25"/>
  <c r="G45" i="16"/>
  <c r="G46" i="16"/>
  <c r="I46" i="16"/>
  <c r="I43" i="16"/>
  <c r="I45" i="16"/>
  <c r="D47" i="16"/>
  <c r="G28" i="11"/>
  <c r="D23" i="11"/>
  <c r="E57" i="16"/>
  <c r="E56" i="16"/>
  <c r="F45" i="11"/>
  <c r="I37" i="11"/>
  <c r="I44" i="11"/>
  <c r="I45" i="11"/>
  <c r="I46" i="11"/>
  <c r="E53" i="11"/>
  <c r="E52" i="11"/>
  <c r="E29" i="11"/>
  <c r="I29" i="11" s="1"/>
  <c r="E30" i="11"/>
  <c r="I30" i="11" s="1"/>
  <c r="E31" i="11"/>
  <c r="I31" i="11" s="1"/>
  <c r="I32" i="11"/>
  <c r="E33" i="11"/>
  <c r="I33" i="11" s="1"/>
  <c r="E34" i="11"/>
  <c r="I34" i="11" s="1"/>
  <c r="E35" i="11"/>
  <c r="I35" i="11" s="1"/>
  <c r="E36" i="11"/>
  <c r="I36" i="11" s="1"/>
  <c r="E37" i="11"/>
  <c r="E38" i="11"/>
  <c r="I38" i="11" s="1"/>
  <c r="E39" i="11"/>
  <c r="I39" i="11" s="1"/>
  <c r="E40" i="11"/>
  <c r="I40" i="11" s="1"/>
  <c r="E41" i="11"/>
  <c r="I41" i="11" s="1"/>
  <c r="E42" i="11"/>
  <c r="I42" i="11" s="1"/>
  <c r="E43" i="11"/>
  <c r="I43" i="11" s="1"/>
  <c r="E44" i="11"/>
  <c r="E45" i="11"/>
  <c r="E46" i="11"/>
  <c r="F46" i="11" s="1"/>
  <c r="I28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4" i="11"/>
  <c r="F46" i="16" l="1"/>
  <c r="F45" i="16"/>
  <c r="I47" i="11"/>
  <c r="E47" i="16"/>
  <c r="I47" i="16" s="1"/>
  <c r="H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732" i="22"/>
  <c r="E50" i="20" l="1"/>
  <c r="F50" i="20" s="1"/>
  <c r="E49" i="20"/>
  <c r="E51" i="20" s="1"/>
  <c r="D45" i="20"/>
  <c r="G31" i="20" s="1"/>
  <c r="P44" i="20"/>
  <c r="G44" i="20"/>
  <c r="F44" i="20"/>
  <c r="E44" i="20"/>
  <c r="L44" i="20" s="1"/>
  <c r="M44" i="20" s="1"/>
  <c r="N44" i="20" s="1"/>
  <c r="P43" i="20"/>
  <c r="L43" i="20"/>
  <c r="M43" i="20" s="1"/>
  <c r="N43" i="20" s="1"/>
  <c r="G43" i="20"/>
  <c r="E43" i="20"/>
  <c r="I43" i="20" s="1"/>
  <c r="P42" i="20"/>
  <c r="F42" i="20"/>
  <c r="E42" i="20"/>
  <c r="L42" i="20" s="1"/>
  <c r="M42" i="20" s="1"/>
  <c r="N42" i="20" s="1"/>
  <c r="P41" i="20"/>
  <c r="L41" i="20"/>
  <c r="M41" i="20" s="1"/>
  <c r="N41" i="20" s="1"/>
  <c r="G41" i="20"/>
  <c r="F41" i="20"/>
  <c r="P40" i="20"/>
  <c r="M40" i="20"/>
  <c r="N40" i="20" s="1"/>
  <c r="L40" i="20"/>
  <c r="G40" i="20"/>
  <c r="F40" i="20"/>
  <c r="P39" i="20"/>
  <c r="G39" i="20"/>
  <c r="E39" i="20"/>
  <c r="I39" i="20" s="1"/>
  <c r="P38" i="20"/>
  <c r="G38" i="20"/>
  <c r="E38" i="20"/>
  <c r="L38" i="20" s="1"/>
  <c r="M38" i="20" s="1"/>
  <c r="N38" i="20" s="1"/>
  <c r="P37" i="20"/>
  <c r="G37" i="20"/>
  <c r="E37" i="20"/>
  <c r="L37" i="20" s="1"/>
  <c r="M37" i="20" s="1"/>
  <c r="N37" i="20" s="1"/>
  <c r="P36" i="20"/>
  <c r="M36" i="20"/>
  <c r="N36" i="20" s="1"/>
  <c r="L36" i="20"/>
  <c r="G36" i="20"/>
  <c r="F36" i="20"/>
  <c r="P35" i="20"/>
  <c r="G35" i="20"/>
  <c r="E35" i="20"/>
  <c r="L35" i="20" s="1"/>
  <c r="M35" i="20" s="1"/>
  <c r="N35" i="20" s="1"/>
  <c r="P34" i="20"/>
  <c r="G34" i="20"/>
  <c r="E34" i="20"/>
  <c r="L34" i="20" s="1"/>
  <c r="M34" i="20" s="1"/>
  <c r="N34" i="20" s="1"/>
  <c r="P33" i="20"/>
  <c r="G33" i="20"/>
  <c r="E33" i="20"/>
  <c r="L33" i="20" s="1"/>
  <c r="M33" i="20" s="1"/>
  <c r="N33" i="20" s="1"/>
  <c r="P32" i="20"/>
  <c r="L32" i="20"/>
  <c r="M32" i="20" s="1"/>
  <c r="N32" i="20" s="1"/>
  <c r="G32" i="20"/>
  <c r="E32" i="20"/>
  <c r="F32" i="20" s="1"/>
  <c r="P31" i="20"/>
  <c r="E31" i="20"/>
  <c r="L31" i="20" s="1"/>
  <c r="M31" i="20" s="1"/>
  <c r="N31" i="20" s="1"/>
  <c r="P30" i="20"/>
  <c r="L30" i="20"/>
  <c r="M30" i="20" s="1"/>
  <c r="N30" i="20" s="1"/>
  <c r="G30" i="20"/>
  <c r="F30" i="20"/>
  <c r="E30" i="20"/>
  <c r="I30" i="20" s="1"/>
  <c r="P29" i="20"/>
  <c r="G29" i="20"/>
  <c r="E29" i="20"/>
  <c r="I29" i="20" s="1"/>
  <c r="P28" i="20"/>
  <c r="G28" i="20"/>
  <c r="E28" i="20"/>
  <c r="L28" i="20" s="1"/>
  <c r="M28" i="20" s="1"/>
  <c r="N28" i="20" s="1"/>
  <c r="D26" i="20"/>
  <c r="C26" i="20"/>
  <c r="D23" i="20"/>
  <c r="C23" i="20"/>
  <c r="K23" i="20" s="1"/>
  <c r="K22" i="20"/>
  <c r="G22" i="20"/>
  <c r="E22" i="20"/>
  <c r="J22" i="20" s="1"/>
  <c r="L21" i="20"/>
  <c r="M21" i="20" s="1"/>
  <c r="N21" i="20" s="1"/>
  <c r="K21" i="20"/>
  <c r="G21" i="20"/>
  <c r="E21" i="20"/>
  <c r="J21" i="20" s="1"/>
  <c r="K20" i="20"/>
  <c r="G20" i="20"/>
  <c r="E20" i="20"/>
  <c r="L20" i="20" s="1"/>
  <c r="M20" i="20" s="1"/>
  <c r="N20" i="20" s="1"/>
  <c r="K19" i="20"/>
  <c r="J19" i="20"/>
  <c r="G19" i="20"/>
  <c r="E19" i="20"/>
  <c r="F19" i="20" s="1"/>
  <c r="L18" i="20"/>
  <c r="M18" i="20" s="1"/>
  <c r="N18" i="20" s="1"/>
  <c r="K18" i="20"/>
  <c r="J18" i="20"/>
  <c r="I18" i="20"/>
  <c r="G18" i="20"/>
  <c r="E18" i="20"/>
  <c r="G17" i="20"/>
  <c r="E17" i="20"/>
  <c r="L17" i="20" s="1"/>
  <c r="M17" i="20" s="1"/>
  <c r="N17" i="20" s="1"/>
  <c r="L16" i="20"/>
  <c r="M16" i="20" s="1"/>
  <c r="N16" i="20" s="1"/>
  <c r="K16" i="20"/>
  <c r="G16" i="20"/>
  <c r="F16" i="20"/>
  <c r="E16" i="20"/>
  <c r="J16" i="20" s="1"/>
  <c r="G15" i="20"/>
  <c r="E15" i="20"/>
  <c r="L15" i="20" s="1"/>
  <c r="M15" i="20" s="1"/>
  <c r="N15" i="20" s="1"/>
  <c r="K14" i="20"/>
  <c r="G14" i="20"/>
  <c r="E14" i="20"/>
  <c r="L14" i="20" s="1"/>
  <c r="M14" i="20" s="1"/>
  <c r="N14" i="20" s="1"/>
  <c r="K13" i="20"/>
  <c r="G13" i="20"/>
  <c r="E13" i="20"/>
  <c r="F13" i="20" s="1"/>
  <c r="L12" i="20"/>
  <c r="M12" i="20" s="1"/>
  <c r="N12" i="20" s="1"/>
  <c r="K12" i="20"/>
  <c r="G12" i="20"/>
  <c r="E12" i="20"/>
  <c r="L11" i="20"/>
  <c r="M11" i="20" s="1"/>
  <c r="N11" i="20" s="1"/>
  <c r="K11" i="20"/>
  <c r="I11" i="20"/>
  <c r="G11" i="20"/>
  <c r="E11" i="20"/>
  <c r="J11" i="20" s="1"/>
  <c r="K10" i="20"/>
  <c r="G10" i="20"/>
  <c r="E10" i="20"/>
  <c r="L10" i="20" s="1"/>
  <c r="M10" i="20" s="1"/>
  <c r="N10" i="20" s="1"/>
  <c r="K9" i="20"/>
  <c r="J9" i="20"/>
  <c r="G9" i="20"/>
  <c r="E9" i="20"/>
  <c r="F9" i="20" s="1"/>
  <c r="K8" i="20"/>
  <c r="G8" i="20"/>
  <c r="E8" i="20"/>
  <c r="H8" i="20" s="1"/>
  <c r="K7" i="20"/>
  <c r="G7" i="20"/>
  <c r="E7" i="20"/>
  <c r="J7" i="20" s="1"/>
  <c r="K6" i="20"/>
  <c r="G6" i="20"/>
  <c r="E6" i="20"/>
  <c r="L6" i="20" s="1"/>
  <c r="M6" i="20" s="1"/>
  <c r="N6" i="20" s="1"/>
  <c r="K5" i="20"/>
  <c r="G5" i="20"/>
  <c r="E5" i="20"/>
  <c r="F5" i="20" s="1"/>
  <c r="L4" i="20"/>
  <c r="K4" i="20"/>
  <c r="J4" i="20"/>
  <c r="G4" i="20"/>
  <c r="G23" i="20" s="1"/>
  <c r="E4" i="20"/>
  <c r="K18" i="11"/>
  <c r="U35" i="17"/>
  <c r="U33" i="17"/>
  <c r="F7" i="20" l="1"/>
  <c r="J8" i="20"/>
  <c r="J13" i="20"/>
  <c r="I22" i="20"/>
  <c r="F31" i="20"/>
  <c r="F33" i="20"/>
  <c r="I38" i="20"/>
  <c r="I17" i="20"/>
  <c r="F21" i="20"/>
  <c r="F28" i="20"/>
  <c r="I31" i="20"/>
  <c r="I42" i="20"/>
  <c r="F15" i="20"/>
  <c r="H4" i="20"/>
  <c r="I33" i="20"/>
  <c r="I44" i="20"/>
  <c r="H22" i="20"/>
  <c r="F38" i="20"/>
  <c r="H12" i="20"/>
  <c r="I15" i="20"/>
  <c r="J5" i="20"/>
  <c r="I7" i="20"/>
  <c r="L8" i="20"/>
  <c r="M8" i="20" s="1"/>
  <c r="N8" i="20" s="1"/>
  <c r="I12" i="20"/>
  <c r="H18" i="20"/>
  <c r="I21" i="20"/>
  <c r="L22" i="20"/>
  <c r="M22" i="20" s="1"/>
  <c r="N22" i="20" s="1"/>
  <c r="I28" i="20"/>
  <c r="I8" i="20"/>
  <c r="F11" i="20"/>
  <c r="J12" i="20"/>
  <c r="I4" i="20"/>
  <c r="L7" i="20"/>
  <c r="M7" i="20" s="1"/>
  <c r="N7" i="20" s="1"/>
  <c r="I16" i="20"/>
  <c r="L39" i="20"/>
  <c r="M39" i="20" s="1"/>
  <c r="N39" i="20" s="1"/>
  <c r="H17" i="20"/>
  <c r="L29" i="20"/>
  <c r="M29" i="20" s="1"/>
  <c r="N29" i="20" s="1"/>
  <c r="G45" i="20"/>
  <c r="H9" i="20"/>
  <c r="H13" i="20"/>
  <c r="F14" i="20"/>
  <c r="H19" i="20"/>
  <c r="F20" i="20"/>
  <c r="F34" i="20"/>
  <c r="I5" i="20"/>
  <c r="I9" i="20"/>
  <c r="I13" i="20"/>
  <c r="I19" i="20"/>
  <c r="I32" i="20"/>
  <c r="F35" i="20"/>
  <c r="F37" i="20"/>
  <c r="H5" i="20"/>
  <c r="F10" i="20"/>
  <c r="H6" i="20"/>
  <c r="H10" i="20"/>
  <c r="H20" i="20"/>
  <c r="I14" i="20"/>
  <c r="I20" i="20"/>
  <c r="F29" i="20"/>
  <c r="F45" i="20" s="1"/>
  <c r="I34" i="20"/>
  <c r="I45" i="20" s="1"/>
  <c r="H37" i="20"/>
  <c r="F39" i="20"/>
  <c r="G42" i="20"/>
  <c r="F43" i="20"/>
  <c r="F49" i="20"/>
  <c r="F51" i="20" s="1"/>
  <c r="E23" i="20"/>
  <c r="F6" i="20"/>
  <c r="M4" i="20"/>
  <c r="I6" i="20"/>
  <c r="I10" i="20"/>
  <c r="F4" i="20"/>
  <c r="L5" i="20"/>
  <c r="M5" i="20" s="1"/>
  <c r="N5" i="20" s="1"/>
  <c r="J6" i="20"/>
  <c r="H7" i="20"/>
  <c r="F8" i="20"/>
  <c r="L9" i="20"/>
  <c r="M9" i="20" s="1"/>
  <c r="N9" i="20" s="1"/>
  <c r="J10" i="20"/>
  <c r="H11" i="20"/>
  <c r="F12" i="20"/>
  <c r="L13" i="20"/>
  <c r="M13" i="20" s="1"/>
  <c r="N13" i="20" s="1"/>
  <c r="J14" i="20"/>
  <c r="H15" i="20"/>
  <c r="H16" i="20"/>
  <c r="F17" i="20"/>
  <c r="F18" i="20"/>
  <c r="L19" i="20"/>
  <c r="M19" i="20" s="1"/>
  <c r="N19" i="20" s="1"/>
  <c r="J20" i="20"/>
  <c r="H21" i="20"/>
  <c r="F22" i="20"/>
  <c r="I35" i="20"/>
  <c r="I37" i="20"/>
  <c r="E45" i="20"/>
  <c r="H44" i="20" s="1"/>
  <c r="H14" i="20"/>
  <c r="H29" i="20"/>
  <c r="I45" i="17"/>
  <c r="F33" i="17"/>
  <c r="G33" i="17"/>
  <c r="T33" i="17"/>
  <c r="I23" i="17"/>
  <c r="K23" i="17"/>
  <c r="J23" i="17"/>
  <c r="K4" i="16"/>
  <c r="K4" i="11"/>
  <c r="H23" i="20" l="1"/>
  <c r="I23" i="20"/>
  <c r="H30" i="20"/>
  <c r="H40" i="20"/>
  <c r="H31" i="20"/>
  <c r="H42" i="20"/>
  <c r="H41" i="20"/>
  <c r="H38" i="20"/>
  <c r="H28" i="20"/>
  <c r="H36" i="20"/>
  <c r="H33" i="20"/>
  <c r="H32" i="20"/>
  <c r="M23" i="20"/>
  <c r="N4" i="20"/>
  <c r="H35" i="20"/>
  <c r="H43" i="20"/>
  <c r="H39" i="20"/>
  <c r="F23" i="20"/>
  <c r="H34" i="20"/>
  <c r="L23" i="20"/>
  <c r="U34" i="17"/>
  <c r="T35" i="17"/>
  <c r="T34" i="17"/>
  <c r="H45" i="20" l="1"/>
  <c r="I7" i="17"/>
  <c r="F58" i="17"/>
  <c r="F54" i="17"/>
  <c r="L36" i="11" l="1"/>
  <c r="M36" i="11" s="1"/>
  <c r="N36" i="11" s="1"/>
  <c r="L40" i="11"/>
  <c r="M40" i="11" s="1"/>
  <c r="N40" i="11" s="1"/>
  <c r="L41" i="11"/>
  <c r="M41" i="11" s="1"/>
  <c r="N41" i="11" s="1"/>
  <c r="D731" i="19" l="1"/>
  <c r="D730" i="19"/>
  <c r="D729" i="19"/>
  <c r="D728" i="19"/>
  <c r="D727" i="19"/>
  <c r="D726" i="19"/>
  <c r="D725" i="19"/>
  <c r="D724" i="19"/>
  <c r="D723" i="19"/>
  <c r="D722" i="19"/>
  <c r="D721" i="19"/>
  <c r="D720" i="19"/>
  <c r="D719" i="19"/>
  <c r="D718" i="19"/>
  <c r="D717" i="19"/>
  <c r="D716" i="19"/>
  <c r="D715" i="19"/>
  <c r="D714" i="19"/>
  <c r="D713" i="19"/>
  <c r="D712" i="19"/>
  <c r="D711" i="19"/>
  <c r="D710" i="19"/>
  <c r="D709" i="19"/>
  <c r="D708" i="19"/>
  <c r="D707" i="19"/>
  <c r="D706" i="19"/>
  <c r="D705" i="19"/>
  <c r="D704" i="19"/>
  <c r="D703" i="19"/>
  <c r="D702" i="19"/>
  <c r="D701" i="19"/>
  <c r="D700" i="19"/>
  <c r="D699" i="19"/>
  <c r="D698" i="19"/>
  <c r="D697" i="19"/>
  <c r="D696" i="19"/>
  <c r="D695" i="19"/>
  <c r="D694" i="19"/>
  <c r="D693" i="19"/>
  <c r="D692" i="19"/>
  <c r="D691" i="19"/>
  <c r="D690" i="19"/>
  <c r="D689" i="19"/>
  <c r="D688" i="19"/>
  <c r="D687" i="19"/>
  <c r="D686" i="19"/>
  <c r="D685" i="19"/>
  <c r="D684" i="19"/>
  <c r="D683" i="19"/>
  <c r="D682" i="19"/>
  <c r="D681" i="19"/>
  <c r="D680" i="19"/>
  <c r="D679" i="19"/>
  <c r="D678" i="19"/>
  <c r="D677" i="19"/>
  <c r="D676" i="19"/>
  <c r="D675" i="19"/>
  <c r="D674" i="19"/>
  <c r="D673" i="19"/>
  <c r="D672" i="19"/>
  <c r="D671" i="19"/>
  <c r="D670" i="19"/>
  <c r="D669" i="19"/>
  <c r="D668" i="19"/>
  <c r="D667" i="19"/>
  <c r="D666" i="19"/>
  <c r="D665" i="19"/>
  <c r="D664" i="19"/>
  <c r="D663" i="19"/>
  <c r="D662" i="19"/>
  <c r="D661" i="19"/>
  <c r="D660" i="19"/>
  <c r="D659" i="19"/>
  <c r="D658" i="19"/>
  <c r="D657" i="19"/>
  <c r="D656" i="19"/>
  <c r="D655" i="19"/>
  <c r="D654" i="19"/>
  <c r="D653" i="19"/>
  <c r="D652" i="19"/>
  <c r="D651" i="19"/>
  <c r="D650" i="19"/>
  <c r="D649" i="19"/>
  <c r="D648" i="19"/>
  <c r="D647" i="19"/>
  <c r="D646" i="19"/>
  <c r="D645" i="19"/>
  <c r="D644" i="19"/>
  <c r="D643" i="19"/>
  <c r="D642" i="19"/>
  <c r="D641" i="19"/>
  <c r="D640" i="19"/>
  <c r="D639" i="19"/>
  <c r="D638" i="19"/>
  <c r="D637" i="19"/>
  <c r="D636" i="19"/>
  <c r="D635" i="19"/>
  <c r="D634" i="19"/>
  <c r="D633" i="19"/>
  <c r="D632" i="19"/>
  <c r="D631" i="19"/>
  <c r="D630" i="19"/>
  <c r="D629" i="19"/>
  <c r="D628" i="19"/>
  <c r="D627" i="19"/>
  <c r="D626" i="19"/>
  <c r="D625" i="19"/>
  <c r="D624" i="19"/>
  <c r="D623" i="19"/>
  <c r="D622" i="19"/>
  <c r="D621" i="19"/>
  <c r="D620" i="19"/>
  <c r="D619" i="19"/>
  <c r="D618" i="19"/>
  <c r="D617" i="19"/>
  <c r="D616" i="19"/>
  <c r="D615" i="19"/>
  <c r="D614" i="19"/>
  <c r="D613" i="19"/>
  <c r="D612" i="19"/>
  <c r="D611" i="19"/>
  <c r="D610" i="19"/>
  <c r="D609" i="19"/>
  <c r="D608" i="19"/>
  <c r="D607" i="19"/>
  <c r="D606" i="19"/>
  <c r="D605" i="19"/>
  <c r="D604" i="19"/>
  <c r="D603" i="19"/>
  <c r="D602" i="19"/>
  <c r="D601" i="19"/>
  <c r="D600" i="19"/>
  <c r="D599" i="19"/>
  <c r="D598" i="19"/>
  <c r="D597" i="19"/>
  <c r="D596" i="19"/>
  <c r="D595" i="19"/>
  <c r="D594" i="19"/>
  <c r="D593" i="19"/>
  <c r="D592" i="19"/>
  <c r="D591" i="19"/>
  <c r="D590" i="19"/>
  <c r="D589" i="19"/>
  <c r="D588" i="19"/>
  <c r="D587" i="19"/>
  <c r="D586" i="19"/>
  <c r="D585" i="19"/>
  <c r="D584" i="19"/>
  <c r="D583" i="19"/>
  <c r="D582" i="19"/>
  <c r="D581" i="19"/>
  <c r="D580" i="19"/>
  <c r="D579" i="19"/>
  <c r="D578" i="19"/>
  <c r="D577" i="19"/>
  <c r="D576" i="19"/>
  <c r="D575" i="19"/>
  <c r="D574" i="19"/>
  <c r="D573" i="19"/>
  <c r="D572" i="19"/>
  <c r="D571" i="19"/>
  <c r="D570" i="19"/>
  <c r="D569" i="19"/>
  <c r="D568" i="19"/>
  <c r="D567" i="19"/>
  <c r="D566" i="19"/>
  <c r="D565" i="19"/>
  <c r="D564" i="19"/>
  <c r="D563" i="19"/>
  <c r="D562" i="19"/>
  <c r="D561" i="19"/>
  <c r="D560" i="19"/>
  <c r="D559" i="19"/>
  <c r="D558" i="19"/>
  <c r="D557" i="19"/>
  <c r="D556" i="19"/>
  <c r="D555" i="19"/>
  <c r="D554" i="19"/>
  <c r="D553" i="19"/>
  <c r="D552" i="19"/>
  <c r="D551" i="19"/>
  <c r="D550" i="19"/>
  <c r="D549" i="19"/>
  <c r="D548" i="19"/>
  <c r="D547" i="19"/>
  <c r="D546" i="19"/>
  <c r="D545" i="19"/>
  <c r="D544" i="19"/>
  <c r="D543" i="19"/>
  <c r="D542" i="19"/>
  <c r="D541" i="19"/>
  <c r="D540" i="19"/>
  <c r="D539" i="19"/>
  <c r="D538" i="19"/>
  <c r="D537" i="19"/>
  <c r="D536" i="19"/>
  <c r="D535" i="19"/>
  <c r="D534" i="19"/>
  <c r="D533" i="19"/>
  <c r="D532" i="19"/>
  <c r="D531" i="19"/>
  <c r="D530" i="19"/>
  <c r="D529" i="19"/>
  <c r="D528" i="19"/>
  <c r="D527" i="19"/>
  <c r="D526" i="19"/>
  <c r="D525" i="19"/>
  <c r="D524" i="19"/>
  <c r="D523" i="19"/>
  <c r="D522" i="19"/>
  <c r="D521" i="19"/>
  <c r="D520" i="19"/>
  <c r="D519" i="19"/>
  <c r="D518" i="19"/>
  <c r="D517" i="19"/>
  <c r="D516" i="19"/>
  <c r="D515" i="19"/>
  <c r="D514" i="19"/>
  <c r="D513" i="19"/>
  <c r="D512" i="19"/>
  <c r="D511" i="19"/>
  <c r="D510" i="19"/>
  <c r="D509" i="19"/>
  <c r="D508" i="19"/>
  <c r="D507" i="19"/>
  <c r="D506" i="19"/>
  <c r="D505" i="19"/>
  <c r="D504" i="19"/>
  <c r="D503" i="19"/>
  <c r="D502" i="19"/>
  <c r="D501" i="19"/>
  <c r="D500" i="19"/>
  <c r="D499" i="19"/>
  <c r="D498" i="19"/>
  <c r="D497" i="19"/>
  <c r="D496" i="19"/>
  <c r="D495" i="19"/>
  <c r="D494" i="19"/>
  <c r="D493" i="19"/>
  <c r="D492" i="19"/>
  <c r="D491" i="19"/>
  <c r="D490" i="19"/>
  <c r="D489" i="19"/>
  <c r="D488" i="19"/>
  <c r="D487" i="19"/>
  <c r="D486" i="19"/>
  <c r="D485" i="19"/>
  <c r="D484" i="19"/>
  <c r="D483" i="19"/>
  <c r="D482" i="19"/>
  <c r="D481" i="19"/>
  <c r="D480" i="19"/>
  <c r="D479" i="19"/>
  <c r="D478" i="19"/>
  <c r="D477" i="19"/>
  <c r="D476" i="19"/>
  <c r="D475" i="19"/>
  <c r="D474" i="19"/>
  <c r="D473" i="19"/>
  <c r="D472" i="19"/>
  <c r="D471" i="19"/>
  <c r="D470" i="19"/>
  <c r="D469" i="19"/>
  <c r="D468" i="19"/>
  <c r="D467" i="19"/>
  <c r="D466" i="19"/>
  <c r="D465" i="19"/>
  <c r="D464" i="19"/>
  <c r="D463" i="19"/>
  <c r="D462" i="19"/>
  <c r="D461" i="19"/>
  <c r="D460" i="19"/>
  <c r="D459" i="19"/>
  <c r="D458" i="19"/>
  <c r="D457" i="19"/>
  <c r="D456" i="19"/>
  <c r="D455" i="19"/>
  <c r="D454" i="19"/>
  <c r="D453" i="19"/>
  <c r="D452" i="19"/>
  <c r="D451" i="19"/>
  <c r="D450" i="19"/>
  <c r="D449" i="19"/>
  <c r="D448" i="19"/>
  <c r="D447" i="19"/>
  <c r="D446" i="19"/>
  <c r="D445" i="19"/>
  <c r="D444" i="19"/>
  <c r="D443" i="19"/>
  <c r="D442" i="19"/>
  <c r="D441" i="19"/>
  <c r="D440" i="19"/>
  <c r="D439" i="19"/>
  <c r="D438" i="19"/>
  <c r="D437" i="19"/>
  <c r="D436" i="19"/>
  <c r="D435" i="19"/>
  <c r="D434" i="19"/>
  <c r="D433" i="19"/>
  <c r="D432" i="19"/>
  <c r="D431" i="19"/>
  <c r="D430" i="19"/>
  <c r="D429" i="19"/>
  <c r="D428" i="19"/>
  <c r="D427" i="19"/>
  <c r="D426" i="19"/>
  <c r="D425" i="19"/>
  <c r="D424" i="19"/>
  <c r="D423" i="19"/>
  <c r="D422" i="19"/>
  <c r="D421" i="19"/>
  <c r="D420" i="19"/>
  <c r="D419" i="19"/>
  <c r="D418" i="19"/>
  <c r="D417" i="19"/>
  <c r="D416" i="19"/>
  <c r="D415" i="19"/>
  <c r="D414" i="19"/>
  <c r="D413" i="19"/>
  <c r="D412" i="19"/>
  <c r="D411" i="19"/>
  <c r="D410" i="19"/>
  <c r="D409" i="19"/>
  <c r="D408" i="19"/>
  <c r="D407" i="19"/>
  <c r="D406" i="19"/>
  <c r="D405" i="19"/>
  <c r="D404" i="19"/>
  <c r="D403" i="19"/>
  <c r="D402" i="19"/>
  <c r="D401" i="19"/>
  <c r="D400" i="19"/>
  <c r="D399" i="19"/>
  <c r="D398" i="19"/>
  <c r="D397" i="19"/>
  <c r="D396" i="19"/>
  <c r="D395" i="19"/>
  <c r="D394" i="19"/>
  <c r="D393" i="19"/>
  <c r="D392" i="19"/>
  <c r="D391" i="19"/>
  <c r="D390" i="19"/>
  <c r="D389" i="19"/>
  <c r="D388" i="19"/>
  <c r="D387" i="19"/>
  <c r="D386" i="19"/>
  <c r="D385" i="19"/>
  <c r="D384" i="19"/>
  <c r="D383" i="19"/>
  <c r="D382" i="19"/>
  <c r="D381" i="19"/>
  <c r="D380" i="19"/>
  <c r="D379" i="19"/>
  <c r="D378" i="19"/>
  <c r="D377" i="19"/>
  <c r="D376" i="19"/>
  <c r="D375" i="19"/>
  <c r="D374" i="19"/>
  <c r="D373" i="19"/>
  <c r="D372" i="19"/>
  <c r="D371" i="19"/>
  <c r="D370" i="19"/>
  <c r="D369" i="19"/>
  <c r="D368" i="19"/>
  <c r="D367" i="19"/>
  <c r="D366" i="19"/>
  <c r="D365" i="19"/>
  <c r="D364" i="19"/>
  <c r="D363" i="19"/>
  <c r="D362" i="19"/>
  <c r="D361" i="19"/>
  <c r="D360" i="19"/>
  <c r="D359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6" i="19"/>
  <c r="D345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4" i="19"/>
  <c r="D253" i="19"/>
  <c r="D252" i="19"/>
  <c r="D251" i="19"/>
  <c r="D250" i="19"/>
  <c r="D249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H1" i="19"/>
  <c r="H2" i="19" l="1"/>
  <c r="AB43" i="15"/>
  <c r="P43" i="15"/>
  <c r="D43" i="15"/>
  <c r="AC27" i="15"/>
  <c r="AC28" i="15"/>
  <c r="AC29" i="15"/>
  <c r="AC30" i="15"/>
  <c r="AC31" i="15"/>
  <c r="AC32" i="15"/>
  <c r="AC33" i="15"/>
  <c r="AD33" i="15" s="1"/>
  <c r="AC34" i="15"/>
  <c r="AD34" i="15" s="1"/>
  <c r="AC35" i="15"/>
  <c r="AE35" i="15" s="1"/>
  <c r="AF35" i="15" s="1"/>
  <c r="AC36" i="15"/>
  <c r="AD36" i="15" s="1"/>
  <c r="AC37" i="15"/>
  <c r="AE37" i="15" s="1"/>
  <c r="AF37" i="15" s="1"/>
  <c r="AC38" i="15"/>
  <c r="AE38" i="15" s="1"/>
  <c r="AF38" i="15" s="1"/>
  <c r="AC39" i="15"/>
  <c r="AI39" i="15" s="1"/>
  <c r="AC40" i="15"/>
  <c r="AD40" i="15" s="1"/>
  <c r="AC41" i="15"/>
  <c r="AD41" i="15" s="1"/>
  <c r="AC42" i="15"/>
  <c r="AD42" i="15" s="1"/>
  <c r="AC26" i="15"/>
  <c r="Q27" i="15"/>
  <c r="Q28" i="15"/>
  <c r="Q29" i="15"/>
  <c r="Q30" i="15"/>
  <c r="Q31" i="15"/>
  <c r="Q32" i="15"/>
  <c r="Q33" i="15"/>
  <c r="R33" i="15" s="1"/>
  <c r="Q34" i="15"/>
  <c r="W34" i="15" s="1"/>
  <c r="Q35" i="15"/>
  <c r="S35" i="15" s="1"/>
  <c r="T35" i="15" s="1"/>
  <c r="U35" i="15" s="1"/>
  <c r="Q36" i="15"/>
  <c r="R36" i="15" s="1"/>
  <c r="Q37" i="15"/>
  <c r="W37" i="15" s="1"/>
  <c r="Q38" i="15"/>
  <c r="S38" i="15" s="1"/>
  <c r="T38" i="15" s="1"/>
  <c r="Q39" i="15"/>
  <c r="S39" i="15" s="1"/>
  <c r="T39" i="15" s="1"/>
  <c r="U39" i="15" s="1"/>
  <c r="Q40" i="15"/>
  <c r="W40" i="15" s="1"/>
  <c r="Q41" i="15"/>
  <c r="S41" i="15" s="1"/>
  <c r="T41" i="15" s="1"/>
  <c r="Q42" i="15"/>
  <c r="R42" i="15" s="1"/>
  <c r="Q26" i="15"/>
  <c r="AB23" i="15"/>
  <c r="AA23" i="15"/>
  <c r="P23" i="15"/>
  <c r="O23" i="15"/>
  <c r="D23" i="15"/>
  <c r="C23" i="15"/>
  <c r="P44" i="16"/>
  <c r="Q43" i="15" l="1"/>
  <c r="AD37" i="15"/>
  <c r="W41" i="15"/>
  <c r="AI36" i="15"/>
  <c r="S37" i="15"/>
  <c r="T37" i="15" s="1"/>
  <c r="V37" i="15" s="1"/>
  <c r="AE36" i="15"/>
  <c r="AF36" i="15" s="1"/>
  <c r="AH36" i="15" s="1"/>
  <c r="W42" i="15"/>
  <c r="AD35" i="15"/>
  <c r="S34" i="15"/>
  <c r="T34" i="15" s="1"/>
  <c r="V34" i="15" s="1"/>
  <c r="AI34" i="15"/>
  <c r="AC43" i="15"/>
  <c r="AI33" i="15"/>
  <c r="AI41" i="15"/>
  <c r="AE41" i="15"/>
  <c r="AF41" i="15" s="1"/>
  <c r="AG41" i="15" s="1"/>
  <c r="U41" i="15"/>
  <c r="V41" i="15"/>
  <c r="R39" i="15"/>
  <c r="S40" i="15"/>
  <c r="T40" i="15" s="1"/>
  <c r="U40" i="15" s="1"/>
  <c r="W36" i="15"/>
  <c r="AE39" i="15"/>
  <c r="AF39" i="15" s="1"/>
  <c r="AH39" i="15" s="1"/>
  <c r="R38" i="15"/>
  <c r="W39" i="15"/>
  <c r="S36" i="15"/>
  <c r="T36" i="15" s="1"/>
  <c r="V36" i="15" s="1"/>
  <c r="W33" i="15"/>
  <c r="AD39" i="15"/>
  <c r="AE34" i="15"/>
  <c r="AF34" i="15" s="1"/>
  <c r="AG34" i="15" s="1"/>
  <c r="R37" i="15"/>
  <c r="S42" i="15"/>
  <c r="T42" i="15" s="1"/>
  <c r="W35" i="15"/>
  <c r="S33" i="15"/>
  <c r="T33" i="15" s="1"/>
  <c r="U33" i="15" s="1"/>
  <c r="AI40" i="15"/>
  <c r="AI38" i="15"/>
  <c r="R35" i="15"/>
  <c r="W38" i="15"/>
  <c r="AI42" i="15"/>
  <c r="AD38" i="15"/>
  <c r="AE33" i="15"/>
  <c r="AF33" i="15" s="1"/>
  <c r="AH33" i="15" s="1"/>
  <c r="R40" i="15"/>
  <c r="R34" i="15"/>
  <c r="AE42" i="15"/>
  <c r="AF42" i="15" s="1"/>
  <c r="AH42" i="15" s="1"/>
  <c r="AE40" i="15"/>
  <c r="AF40" i="15" s="1"/>
  <c r="AI37" i="15"/>
  <c r="AI35" i="15"/>
  <c r="R41" i="15"/>
  <c r="AG37" i="15"/>
  <c r="AH37" i="15"/>
  <c r="AH35" i="15"/>
  <c r="AG35" i="15"/>
  <c r="AG38" i="15"/>
  <c r="AH38" i="15"/>
  <c r="U38" i="15"/>
  <c r="V38" i="15"/>
  <c r="V35" i="15"/>
  <c r="V39" i="15"/>
  <c r="V33" i="15" l="1"/>
  <c r="AG36" i="15"/>
  <c r="U36" i="15"/>
  <c r="AG33" i="15"/>
  <c r="U34" i="15"/>
  <c r="U37" i="15"/>
  <c r="AH41" i="15"/>
  <c r="AG42" i="15"/>
  <c r="V42" i="15"/>
  <c r="U42" i="15"/>
  <c r="V40" i="15"/>
  <c r="AG39" i="15"/>
  <c r="AH40" i="15"/>
  <c r="AG40" i="15"/>
  <c r="AH34" i="15"/>
  <c r="R44" i="17" l="1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E50" i="17" l="1"/>
  <c r="E49" i="17"/>
  <c r="G44" i="16"/>
  <c r="G28" i="16"/>
  <c r="K15" i="16"/>
  <c r="K16" i="16"/>
  <c r="K17" i="16"/>
  <c r="K18" i="16"/>
  <c r="K19" i="16"/>
  <c r="K20" i="16"/>
  <c r="K21" i="16"/>
  <c r="K22" i="16"/>
  <c r="K5" i="16"/>
  <c r="K6" i="16"/>
  <c r="K7" i="16"/>
  <c r="K8" i="16"/>
  <c r="K9" i="16"/>
  <c r="K10" i="16"/>
  <c r="K11" i="16"/>
  <c r="K12" i="16"/>
  <c r="K13" i="16"/>
  <c r="K14" i="16"/>
  <c r="I7" i="16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28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4" i="17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4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26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4" i="17"/>
  <c r="F30" i="16" l="1"/>
  <c r="I30" i="16"/>
  <c r="I4" i="16"/>
  <c r="F4" i="16"/>
  <c r="J9" i="16"/>
  <c r="J5" i="16"/>
  <c r="I30" i="17"/>
  <c r="N30" i="17"/>
  <c r="O30" i="17" s="1"/>
  <c r="P30" i="17" s="1"/>
  <c r="I31" i="17"/>
  <c r="N31" i="17"/>
  <c r="O31" i="17" s="1"/>
  <c r="P31" i="17" s="1"/>
  <c r="I38" i="17"/>
  <c r="N38" i="17"/>
  <c r="O38" i="17" s="1"/>
  <c r="P38" i="17" s="1"/>
  <c r="I20" i="17"/>
  <c r="N20" i="17"/>
  <c r="O20" i="17" s="1"/>
  <c r="P20" i="17" s="1"/>
  <c r="I12" i="17"/>
  <c r="N12" i="17"/>
  <c r="O12" i="17" s="1"/>
  <c r="P12" i="17" s="1"/>
  <c r="I28" i="17"/>
  <c r="N28" i="17"/>
  <c r="O28" i="17" s="1"/>
  <c r="P28" i="17" s="1"/>
  <c r="I37" i="17"/>
  <c r="N37" i="17"/>
  <c r="O37" i="17" s="1"/>
  <c r="P37" i="17" s="1"/>
  <c r="I29" i="17"/>
  <c r="N29" i="17"/>
  <c r="O29" i="17" s="1"/>
  <c r="P29" i="17" s="1"/>
  <c r="I6" i="17"/>
  <c r="N6" i="17"/>
  <c r="O6" i="17" s="1"/>
  <c r="P6" i="17" s="1"/>
  <c r="I21" i="17"/>
  <c r="N21" i="17"/>
  <c r="O21" i="17" s="1"/>
  <c r="P21" i="17" s="1"/>
  <c r="I19" i="17"/>
  <c r="N19" i="17"/>
  <c r="O19" i="17" s="1"/>
  <c r="P19" i="17" s="1"/>
  <c r="I11" i="17"/>
  <c r="N11" i="17"/>
  <c r="O11" i="17" s="1"/>
  <c r="P11" i="17" s="1"/>
  <c r="I44" i="17"/>
  <c r="N44" i="17"/>
  <c r="O44" i="17" s="1"/>
  <c r="P44" i="17" s="1"/>
  <c r="I36" i="17"/>
  <c r="N36" i="17"/>
  <c r="O36" i="17" s="1"/>
  <c r="P36" i="17" s="1"/>
  <c r="I22" i="17"/>
  <c r="N22" i="17"/>
  <c r="O22" i="17" s="1"/>
  <c r="P22" i="17" s="1"/>
  <c r="I13" i="17"/>
  <c r="N13" i="17"/>
  <c r="O13" i="17" s="1"/>
  <c r="P13" i="17" s="1"/>
  <c r="I18" i="17"/>
  <c r="N18" i="17"/>
  <c r="O18" i="17" s="1"/>
  <c r="P18" i="17" s="1"/>
  <c r="I10" i="17"/>
  <c r="N10" i="17"/>
  <c r="O10" i="17" s="1"/>
  <c r="P10" i="17" s="1"/>
  <c r="I43" i="17"/>
  <c r="N43" i="17"/>
  <c r="O43" i="17" s="1"/>
  <c r="P43" i="17" s="1"/>
  <c r="I35" i="17"/>
  <c r="N35" i="17"/>
  <c r="O35" i="17" s="1"/>
  <c r="P35" i="17" s="1"/>
  <c r="I14" i="17"/>
  <c r="N14" i="17"/>
  <c r="O14" i="17" s="1"/>
  <c r="P14" i="17" s="1"/>
  <c r="I5" i="17"/>
  <c r="N5" i="17"/>
  <c r="O5" i="17" s="1"/>
  <c r="P5" i="17" s="1"/>
  <c r="I17" i="17"/>
  <c r="N17" i="17"/>
  <c r="O17" i="17" s="1"/>
  <c r="P17" i="17" s="1"/>
  <c r="I9" i="17"/>
  <c r="N9" i="17"/>
  <c r="O9" i="17" s="1"/>
  <c r="P9" i="17" s="1"/>
  <c r="I42" i="17"/>
  <c r="N42" i="17"/>
  <c r="O42" i="17" s="1"/>
  <c r="P42" i="17" s="1"/>
  <c r="I34" i="17"/>
  <c r="N34" i="17"/>
  <c r="O34" i="17" s="1"/>
  <c r="P34" i="17" s="1"/>
  <c r="I16" i="17"/>
  <c r="N16" i="17"/>
  <c r="O16" i="17" s="1"/>
  <c r="P16" i="17" s="1"/>
  <c r="I33" i="17"/>
  <c r="N33" i="17"/>
  <c r="O33" i="17" s="1"/>
  <c r="P33" i="17" s="1"/>
  <c r="I39" i="17"/>
  <c r="N39" i="17"/>
  <c r="O39" i="17" s="1"/>
  <c r="P39" i="17" s="1"/>
  <c r="I8" i="17"/>
  <c r="N8" i="17"/>
  <c r="O8" i="17" s="1"/>
  <c r="P8" i="17" s="1"/>
  <c r="I41" i="17"/>
  <c r="N41" i="17"/>
  <c r="O41" i="17" s="1"/>
  <c r="P41" i="17" s="1"/>
  <c r="I4" i="17"/>
  <c r="N4" i="17"/>
  <c r="I15" i="17"/>
  <c r="N15" i="17"/>
  <c r="O15" i="17" s="1"/>
  <c r="P15" i="17" s="1"/>
  <c r="N7" i="17"/>
  <c r="O7" i="17" s="1"/>
  <c r="P7" i="17" s="1"/>
  <c r="I40" i="17"/>
  <c r="N40" i="17"/>
  <c r="O40" i="17" s="1"/>
  <c r="P40" i="17" s="1"/>
  <c r="I32" i="17"/>
  <c r="N32" i="17"/>
  <c r="O32" i="17" s="1"/>
  <c r="P32" i="17" s="1"/>
  <c r="J16" i="16"/>
  <c r="L16" i="16"/>
  <c r="M16" i="16" s="1"/>
  <c r="N16" i="16" s="1"/>
  <c r="J15" i="16"/>
  <c r="L15" i="16"/>
  <c r="M15" i="16" s="1"/>
  <c r="N15" i="16" s="1"/>
  <c r="I12" i="16"/>
  <c r="L12" i="16"/>
  <c r="M12" i="16" s="1"/>
  <c r="N12" i="16" s="1"/>
  <c r="I18" i="16"/>
  <c r="L18" i="16"/>
  <c r="M18" i="16" s="1"/>
  <c r="N18" i="16" s="1"/>
  <c r="I10" i="16"/>
  <c r="L10" i="16"/>
  <c r="M10" i="16" s="1"/>
  <c r="N10" i="16" s="1"/>
  <c r="L43" i="16"/>
  <c r="M43" i="16" s="1"/>
  <c r="N43" i="16" s="1"/>
  <c r="I35" i="16"/>
  <c r="L35" i="16"/>
  <c r="M35" i="16" s="1"/>
  <c r="N35" i="16" s="1"/>
  <c r="J8" i="16"/>
  <c r="L8" i="16"/>
  <c r="M8" i="16" s="1"/>
  <c r="N8" i="16" s="1"/>
  <c r="J17" i="16"/>
  <c r="L17" i="16"/>
  <c r="M17" i="16" s="1"/>
  <c r="N17" i="16" s="1"/>
  <c r="L9" i="16"/>
  <c r="M9" i="16" s="1"/>
  <c r="N9" i="16" s="1"/>
  <c r="I42" i="16"/>
  <c r="L42" i="16"/>
  <c r="M42" i="16" s="1"/>
  <c r="N42" i="16" s="1"/>
  <c r="I34" i="16"/>
  <c r="L34" i="16"/>
  <c r="M34" i="16" s="1"/>
  <c r="N34" i="16" s="1"/>
  <c r="I32" i="16"/>
  <c r="L32" i="16"/>
  <c r="M32" i="16" s="1"/>
  <c r="N32" i="16" s="1"/>
  <c r="J22" i="16"/>
  <c r="L22" i="16"/>
  <c r="M22" i="16" s="1"/>
  <c r="N22" i="16" s="1"/>
  <c r="J14" i="16"/>
  <c r="L14" i="16"/>
  <c r="M14" i="16" s="1"/>
  <c r="N14" i="16" s="1"/>
  <c r="J6" i="16"/>
  <c r="L6" i="16"/>
  <c r="M6" i="16" s="1"/>
  <c r="N6" i="16" s="1"/>
  <c r="I39" i="16"/>
  <c r="L39" i="16"/>
  <c r="M39" i="16" s="1"/>
  <c r="N39" i="16" s="1"/>
  <c r="I31" i="16"/>
  <c r="L31" i="16"/>
  <c r="M31" i="16" s="1"/>
  <c r="N31" i="16" s="1"/>
  <c r="I33" i="16"/>
  <c r="L33" i="16"/>
  <c r="M33" i="16" s="1"/>
  <c r="N33" i="16" s="1"/>
  <c r="I40" i="16"/>
  <c r="L40" i="16"/>
  <c r="M40" i="16" s="1"/>
  <c r="N40" i="16" s="1"/>
  <c r="J21" i="16"/>
  <c r="L21" i="16"/>
  <c r="M21" i="16" s="1"/>
  <c r="N21" i="16" s="1"/>
  <c r="J13" i="16"/>
  <c r="L13" i="16"/>
  <c r="M13" i="16" s="1"/>
  <c r="N13" i="16" s="1"/>
  <c r="L5" i="16"/>
  <c r="M5" i="16" s="1"/>
  <c r="N5" i="16" s="1"/>
  <c r="I38" i="16"/>
  <c r="L38" i="16"/>
  <c r="M38" i="16" s="1"/>
  <c r="N38" i="16" s="1"/>
  <c r="L30" i="16"/>
  <c r="M30" i="16" s="1"/>
  <c r="N30" i="16" s="1"/>
  <c r="J7" i="16"/>
  <c r="L7" i="16"/>
  <c r="M7" i="16" s="1"/>
  <c r="N7" i="16" s="1"/>
  <c r="I28" i="16"/>
  <c r="L28" i="16"/>
  <c r="M28" i="16" s="1"/>
  <c r="N28" i="16" s="1"/>
  <c r="I37" i="16"/>
  <c r="L37" i="16"/>
  <c r="M37" i="16" s="1"/>
  <c r="N37" i="16" s="1"/>
  <c r="I29" i="16"/>
  <c r="L29" i="16"/>
  <c r="M29" i="16" s="1"/>
  <c r="N29" i="16" s="1"/>
  <c r="I41" i="16"/>
  <c r="L41" i="16"/>
  <c r="M41" i="16" s="1"/>
  <c r="N41" i="16" s="1"/>
  <c r="J4" i="16"/>
  <c r="L4" i="16"/>
  <c r="I20" i="16"/>
  <c r="L20" i="16"/>
  <c r="M20" i="16" s="1"/>
  <c r="N20" i="16" s="1"/>
  <c r="I19" i="16"/>
  <c r="L19" i="16"/>
  <c r="M19" i="16" s="1"/>
  <c r="N19" i="16" s="1"/>
  <c r="I11" i="16"/>
  <c r="L11" i="16"/>
  <c r="M11" i="16" s="1"/>
  <c r="N11" i="16" s="1"/>
  <c r="I44" i="16"/>
  <c r="L44" i="16"/>
  <c r="M44" i="16" s="1"/>
  <c r="N44" i="16" s="1"/>
  <c r="I36" i="16"/>
  <c r="L36" i="16"/>
  <c r="M36" i="16" s="1"/>
  <c r="N36" i="16" s="1"/>
  <c r="I15" i="16"/>
  <c r="J10" i="16"/>
  <c r="J18" i="16"/>
  <c r="F38" i="15"/>
  <c r="K38" i="15"/>
  <c r="G38" i="15"/>
  <c r="H38" i="15" s="1"/>
  <c r="AC23" i="15"/>
  <c r="K37" i="15"/>
  <c r="F37" i="15"/>
  <c r="G37" i="15"/>
  <c r="H37" i="15" s="1"/>
  <c r="G4" i="15"/>
  <c r="H4" i="15" s="1"/>
  <c r="I4" i="15" s="1"/>
  <c r="E23" i="15"/>
  <c r="F36" i="15"/>
  <c r="G36" i="15"/>
  <c r="H36" i="15" s="1"/>
  <c r="K36" i="15"/>
  <c r="E43" i="15"/>
  <c r="F35" i="15"/>
  <c r="K35" i="15"/>
  <c r="G35" i="15"/>
  <c r="H35" i="15" s="1"/>
  <c r="K42" i="15"/>
  <c r="F42" i="15"/>
  <c r="G42" i="15"/>
  <c r="H42" i="15" s="1"/>
  <c r="K34" i="15"/>
  <c r="G34" i="15"/>
  <c r="H34" i="15" s="1"/>
  <c r="F34" i="15"/>
  <c r="G41" i="15"/>
  <c r="H41" i="15" s="1"/>
  <c r="K41" i="15"/>
  <c r="F41" i="15"/>
  <c r="G33" i="15"/>
  <c r="H33" i="15" s="1"/>
  <c r="K33" i="15"/>
  <c r="F33" i="15"/>
  <c r="Q23" i="15"/>
  <c r="G40" i="15"/>
  <c r="H40" i="15" s="1"/>
  <c r="K40" i="15"/>
  <c r="F40" i="15"/>
  <c r="G39" i="15"/>
  <c r="H39" i="15" s="1"/>
  <c r="K39" i="15"/>
  <c r="F39" i="15"/>
  <c r="I17" i="16"/>
  <c r="I9" i="16"/>
  <c r="J20" i="16"/>
  <c r="J12" i="16"/>
  <c r="I16" i="16"/>
  <c r="I8" i="16"/>
  <c r="J19" i="16"/>
  <c r="J11" i="16"/>
  <c r="I22" i="16"/>
  <c r="I14" i="16"/>
  <c r="I6" i="16"/>
  <c r="I21" i="16"/>
  <c r="I13" i="16"/>
  <c r="I5" i="16"/>
  <c r="I23" i="16" l="1"/>
  <c r="N23" i="17"/>
  <c r="O4" i="17"/>
  <c r="M4" i="16"/>
  <c r="L23" i="16"/>
  <c r="I41" i="15"/>
  <c r="J41" i="15"/>
  <c r="J37" i="15"/>
  <c r="I37" i="15"/>
  <c r="I40" i="15"/>
  <c r="J40" i="15"/>
  <c r="I34" i="15"/>
  <c r="J34" i="15"/>
  <c r="I35" i="15"/>
  <c r="J35" i="15"/>
  <c r="J42" i="15"/>
  <c r="I42" i="15"/>
  <c r="I36" i="15"/>
  <c r="J36" i="15"/>
  <c r="I38" i="15"/>
  <c r="J38" i="15"/>
  <c r="J33" i="15"/>
  <c r="I33" i="15"/>
  <c r="I39" i="15"/>
  <c r="J39" i="15"/>
  <c r="P4" i="17" l="1"/>
  <c r="O23" i="17"/>
  <c r="N4" i="16"/>
  <c r="M23" i="16"/>
  <c r="F50" i="17"/>
  <c r="D45" i="17"/>
  <c r="G40" i="17" s="1"/>
  <c r="M44" i="17"/>
  <c r="F44" i="17"/>
  <c r="M43" i="17"/>
  <c r="M42" i="17"/>
  <c r="M41" i="17"/>
  <c r="F41" i="17"/>
  <c r="M40" i="17"/>
  <c r="F40" i="17"/>
  <c r="M39" i="17"/>
  <c r="F39" i="17"/>
  <c r="M38" i="17"/>
  <c r="F38" i="17"/>
  <c r="M37" i="17"/>
  <c r="M36" i="17"/>
  <c r="F36" i="17"/>
  <c r="M35" i="17"/>
  <c r="M34" i="17"/>
  <c r="M33" i="17"/>
  <c r="M32" i="17"/>
  <c r="M31" i="17"/>
  <c r="F31" i="17"/>
  <c r="M30" i="17"/>
  <c r="M29" i="17"/>
  <c r="F29" i="17"/>
  <c r="M28" i="17"/>
  <c r="F28" i="17"/>
  <c r="D26" i="17"/>
  <c r="C26" i="17"/>
  <c r="D23" i="17"/>
  <c r="G22" i="17" s="1"/>
  <c r="C23" i="17"/>
  <c r="J22" i="17"/>
  <c r="J21" i="17"/>
  <c r="J20" i="17"/>
  <c r="J19" i="17"/>
  <c r="F18" i="17"/>
  <c r="J18" i="17"/>
  <c r="J17" i="17"/>
  <c r="J16" i="17"/>
  <c r="H15" i="17"/>
  <c r="E58" i="16"/>
  <c r="F57" i="16"/>
  <c r="F56" i="16"/>
  <c r="G41" i="16"/>
  <c r="F44" i="16"/>
  <c r="P43" i="16"/>
  <c r="P42" i="16"/>
  <c r="P41" i="16"/>
  <c r="F41" i="16"/>
  <c r="P40" i="16"/>
  <c r="F40" i="16"/>
  <c r="P39" i="16"/>
  <c r="G39" i="16"/>
  <c r="P38" i="16"/>
  <c r="G38" i="16"/>
  <c r="F38" i="16"/>
  <c r="P37" i="16"/>
  <c r="P36" i="16"/>
  <c r="G36" i="16"/>
  <c r="F36" i="16"/>
  <c r="P35" i="16"/>
  <c r="F35" i="16"/>
  <c r="P34" i="16"/>
  <c r="G34" i="16"/>
  <c r="P33" i="16"/>
  <c r="G33" i="16"/>
  <c r="P32" i="16"/>
  <c r="P31" i="16"/>
  <c r="G31" i="16"/>
  <c r="F31" i="16"/>
  <c r="P30" i="16"/>
  <c r="P29" i="16"/>
  <c r="G29" i="16"/>
  <c r="F29" i="16"/>
  <c r="P28" i="16"/>
  <c r="F28" i="16"/>
  <c r="D26" i="16"/>
  <c r="C26" i="16"/>
  <c r="D23" i="16"/>
  <c r="G15" i="16" s="1"/>
  <c r="C23" i="16"/>
  <c r="F22" i="16"/>
  <c r="F21" i="16"/>
  <c r="F20" i="16"/>
  <c r="F19" i="16"/>
  <c r="F18" i="16"/>
  <c r="F17" i="16"/>
  <c r="F16" i="16"/>
  <c r="H15" i="16"/>
  <c r="F15" i="16"/>
  <c r="H14" i="16"/>
  <c r="F14" i="16"/>
  <c r="H13" i="16"/>
  <c r="F13" i="16"/>
  <c r="H12" i="16"/>
  <c r="F12" i="16"/>
  <c r="H11" i="16"/>
  <c r="F11" i="16"/>
  <c r="H10" i="16"/>
  <c r="F10" i="16"/>
  <c r="H9" i="16"/>
  <c r="F9" i="16"/>
  <c r="H8" i="16"/>
  <c r="F8" i="16"/>
  <c r="H7" i="16"/>
  <c r="F7" i="16"/>
  <c r="H6" i="16"/>
  <c r="F6" i="16"/>
  <c r="H5" i="16"/>
  <c r="F5" i="16"/>
  <c r="H4" i="16"/>
  <c r="H17" i="16"/>
  <c r="AE32" i="15"/>
  <c r="AF32" i="15" s="1"/>
  <c r="W32" i="15"/>
  <c r="G32" i="15"/>
  <c r="H32" i="15" s="1"/>
  <c r="AE31" i="15"/>
  <c r="AF31" i="15" s="1"/>
  <c r="R31" i="15"/>
  <c r="K31" i="15"/>
  <c r="AI30" i="15"/>
  <c r="W30" i="15"/>
  <c r="F30" i="15"/>
  <c r="AI29" i="15"/>
  <c r="S29" i="15"/>
  <c r="T29" i="15" s="1"/>
  <c r="F29" i="15"/>
  <c r="AI28" i="15"/>
  <c r="W28" i="15"/>
  <c r="K28" i="15"/>
  <c r="AI27" i="15"/>
  <c r="S27" i="15"/>
  <c r="T27" i="15" s="1"/>
  <c r="U27" i="15" s="1"/>
  <c r="R27" i="15"/>
  <c r="K27" i="15"/>
  <c r="G27" i="15"/>
  <c r="H27" i="15" s="1"/>
  <c r="AE26" i="15"/>
  <c r="AF26" i="15" s="1"/>
  <c r="R26" i="15"/>
  <c r="G26" i="15"/>
  <c r="H26" i="15" s="1"/>
  <c r="AD22" i="15"/>
  <c r="W22" i="15"/>
  <c r="S22" i="15"/>
  <c r="T22" i="15" s="1"/>
  <c r="R22" i="15"/>
  <c r="G22" i="15"/>
  <c r="H22" i="15" s="1"/>
  <c r="I22" i="15" s="1"/>
  <c r="AD21" i="15"/>
  <c r="W21" i="15"/>
  <c r="S21" i="15"/>
  <c r="T21" i="15" s="1"/>
  <c r="R21" i="15"/>
  <c r="G21" i="15"/>
  <c r="H21" i="15" s="1"/>
  <c r="K21" i="15"/>
  <c r="AI20" i="15"/>
  <c r="W20" i="15"/>
  <c r="K20" i="15"/>
  <c r="G20" i="15"/>
  <c r="H20" i="15" s="1"/>
  <c r="F20" i="15"/>
  <c r="AE19" i="15"/>
  <c r="AF19" i="15" s="1"/>
  <c r="AD19" i="15"/>
  <c r="AI19" i="15"/>
  <c r="S19" i="15"/>
  <c r="T19" i="15" s="1"/>
  <c r="G19" i="15"/>
  <c r="H19" i="15" s="1"/>
  <c r="J19" i="15" s="1"/>
  <c r="F19" i="15"/>
  <c r="AE18" i="15"/>
  <c r="AF18" i="15" s="1"/>
  <c r="AD18" i="15"/>
  <c r="AI18" i="15"/>
  <c r="S18" i="15"/>
  <c r="T18" i="15" s="1"/>
  <c r="W18" i="15"/>
  <c r="K18" i="15"/>
  <c r="AI17" i="15"/>
  <c r="W17" i="15"/>
  <c r="S17" i="15"/>
  <c r="T17" i="15" s="1"/>
  <c r="R17" i="15"/>
  <c r="K17" i="15"/>
  <c r="AE16" i="15"/>
  <c r="AF16" i="15" s="1"/>
  <c r="S16" i="15"/>
  <c r="T16" i="15" s="1"/>
  <c r="V16" i="15" s="1"/>
  <c r="R16" i="15"/>
  <c r="K16" i="15"/>
  <c r="AI15" i="15"/>
  <c r="W15" i="15"/>
  <c r="K15" i="15"/>
  <c r="AE14" i="15"/>
  <c r="AF14" i="15" s="1"/>
  <c r="W14" i="15"/>
  <c r="S14" i="15"/>
  <c r="T14" i="15" s="1"/>
  <c r="G14" i="15"/>
  <c r="H14" i="15" s="1"/>
  <c r="AD13" i="15"/>
  <c r="W13" i="15"/>
  <c r="S13" i="15"/>
  <c r="T13" i="15" s="1"/>
  <c r="G13" i="15"/>
  <c r="H13" i="15" s="1"/>
  <c r="F13" i="15"/>
  <c r="K13" i="15"/>
  <c r="AI12" i="15"/>
  <c r="W12" i="15"/>
  <c r="K12" i="15"/>
  <c r="G12" i="15"/>
  <c r="H12" i="15" s="1"/>
  <c r="AI11" i="15"/>
  <c r="AE11" i="15"/>
  <c r="AF11" i="15" s="1"/>
  <c r="AD11" i="15"/>
  <c r="S11" i="15"/>
  <c r="T11" i="15" s="1"/>
  <c r="G11" i="15"/>
  <c r="H11" i="15" s="1"/>
  <c r="J11" i="15" s="1"/>
  <c r="F11" i="15"/>
  <c r="AI10" i="15"/>
  <c r="AE10" i="15"/>
  <c r="AF10" i="15" s="1"/>
  <c r="AD10" i="15"/>
  <c r="R10" i="15"/>
  <c r="W10" i="15"/>
  <c r="K10" i="15"/>
  <c r="AI9" i="15"/>
  <c r="W9" i="15"/>
  <c r="S9" i="15"/>
  <c r="T9" i="15" s="1"/>
  <c r="R9" i="15"/>
  <c r="G9" i="15"/>
  <c r="H9" i="15" s="1"/>
  <c r="F9" i="15"/>
  <c r="K9" i="15"/>
  <c r="AE8" i="15"/>
  <c r="AF8" i="15" s="1"/>
  <c r="S8" i="15"/>
  <c r="T8" i="15" s="1"/>
  <c r="V8" i="15" s="1"/>
  <c r="R8" i="15"/>
  <c r="G8" i="15"/>
  <c r="H8" i="15" s="1"/>
  <c r="F8" i="15"/>
  <c r="K8" i="15"/>
  <c r="AE7" i="15"/>
  <c r="AF7" i="15" s="1"/>
  <c r="AI7" i="15"/>
  <c r="W7" i="15"/>
  <c r="K7" i="15"/>
  <c r="AI6" i="15"/>
  <c r="AD6" i="15"/>
  <c r="W6" i="15"/>
  <c r="S6" i="15"/>
  <c r="T6" i="15" s="1"/>
  <c r="G6" i="15"/>
  <c r="H6" i="15" s="1"/>
  <c r="AD5" i="15"/>
  <c r="W5" i="15"/>
  <c r="S5" i="15"/>
  <c r="T5" i="15" s="1"/>
  <c r="F5" i="15"/>
  <c r="K5" i="15"/>
  <c r="AI4" i="15"/>
  <c r="W4" i="15"/>
  <c r="F4" i="15"/>
  <c r="F52" i="11"/>
  <c r="F53" i="11"/>
  <c r="L35" i="11"/>
  <c r="M35" i="11" s="1"/>
  <c r="N35" i="11" s="1"/>
  <c r="F36" i="11"/>
  <c r="F40" i="11"/>
  <c r="F41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D26" i="11"/>
  <c r="C26" i="11"/>
  <c r="J4" i="11"/>
  <c r="L7" i="11"/>
  <c r="M7" i="11" s="1"/>
  <c r="N7" i="11" s="1"/>
  <c r="F13" i="11"/>
  <c r="J14" i="11"/>
  <c r="L19" i="11"/>
  <c r="M19" i="11" s="1"/>
  <c r="N19" i="11" s="1"/>
  <c r="C23" i="11"/>
  <c r="K22" i="11"/>
  <c r="K21" i="11"/>
  <c r="K20" i="11"/>
  <c r="K19" i="11"/>
  <c r="K16" i="11"/>
  <c r="K14" i="11"/>
  <c r="K13" i="11"/>
  <c r="K12" i="11"/>
  <c r="K11" i="11"/>
  <c r="K10" i="11"/>
  <c r="K9" i="11"/>
  <c r="K8" i="11"/>
  <c r="K7" i="11"/>
  <c r="K6" i="11"/>
  <c r="K5" i="11"/>
  <c r="P28" i="3"/>
  <c r="E28" i="3"/>
  <c r="I28" i="3" s="1"/>
  <c r="E29" i="3"/>
  <c r="I29" i="3" s="1"/>
  <c r="E30" i="3"/>
  <c r="I30" i="3" s="1"/>
  <c r="E31" i="3"/>
  <c r="I31" i="3" s="1"/>
  <c r="E32" i="3"/>
  <c r="I32" i="3" s="1"/>
  <c r="E33" i="3"/>
  <c r="I33" i="3" s="1"/>
  <c r="E34" i="3"/>
  <c r="I34" i="3" s="1"/>
  <c r="E35" i="3"/>
  <c r="I35" i="3" s="1"/>
  <c r="E37" i="3"/>
  <c r="I37" i="3" s="1"/>
  <c r="E38" i="3"/>
  <c r="I38" i="3" s="1"/>
  <c r="E39" i="3"/>
  <c r="I39" i="3" s="1"/>
  <c r="E42" i="3"/>
  <c r="I42" i="3" s="1"/>
  <c r="E43" i="3"/>
  <c r="I43" i="3" s="1"/>
  <c r="E44" i="3"/>
  <c r="I44" i="3" s="1"/>
  <c r="E4" i="3"/>
  <c r="I4" i="3" s="1"/>
  <c r="E5" i="3"/>
  <c r="L5" i="3" s="1"/>
  <c r="M5" i="3" s="1"/>
  <c r="N5" i="3" s="1"/>
  <c r="E6" i="3"/>
  <c r="I6" i="3" s="1"/>
  <c r="E7" i="3"/>
  <c r="L7" i="3" s="1"/>
  <c r="M7" i="3" s="1"/>
  <c r="N7" i="3" s="1"/>
  <c r="E8" i="3"/>
  <c r="I8" i="3" s="1"/>
  <c r="E9" i="3"/>
  <c r="F9" i="3" s="1"/>
  <c r="E10" i="3"/>
  <c r="I10" i="3" s="1"/>
  <c r="E11" i="3"/>
  <c r="I11" i="3" s="1"/>
  <c r="E12" i="3"/>
  <c r="F12" i="3" s="1"/>
  <c r="E13" i="3"/>
  <c r="L13" i="3" s="1"/>
  <c r="M13" i="3" s="1"/>
  <c r="N13" i="3" s="1"/>
  <c r="E14" i="3"/>
  <c r="I14" i="3" s="1"/>
  <c r="E15" i="3"/>
  <c r="I15" i="3" s="1"/>
  <c r="E16" i="3"/>
  <c r="J16" i="3" s="1"/>
  <c r="E17" i="3"/>
  <c r="F17" i="3" s="1"/>
  <c r="E18" i="3"/>
  <c r="I18" i="3" s="1"/>
  <c r="E19" i="3"/>
  <c r="I19" i="3" s="1"/>
  <c r="E20" i="3"/>
  <c r="J20" i="3" s="1"/>
  <c r="E21" i="3"/>
  <c r="L21" i="3" s="1"/>
  <c r="M21" i="3" s="1"/>
  <c r="N21" i="3" s="1"/>
  <c r="E22" i="3"/>
  <c r="I22" i="3" s="1"/>
  <c r="D45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F36" i="3"/>
  <c r="F33" i="3"/>
  <c r="F39" i="3"/>
  <c r="F40" i="3"/>
  <c r="F41" i="3"/>
  <c r="F44" i="3"/>
  <c r="F8" i="3"/>
  <c r="F11" i="3"/>
  <c r="P41" i="3"/>
  <c r="L44" i="3"/>
  <c r="M44" i="3" s="1"/>
  <c r="N44" i="3" s="1"/>
  <c r="P40" i="3"/>
  <c r="L40" i="3"/>
  <c r="M40" i="3"/>
  <c r="N40" i="3"/>
  <c r="P39" i="3"/>
  <c r="L39" i="3"/>
  <c r="M39" i="3" s="1"/>
  <c r="N39" i="3" s="1"/>
  <c r="P38" i="3"/>
  <c r="P37" i="3"/>
  <c r="P36" i="3"/>
  <c r="L36" i="3"/>
  <c r="M36" i="3"/>
  <c r="N36" i="3"/>
  <c r="P35" i="3"/>
  <c r="P34" i="3"/>
  <c r="P33" i="3"/>
  <c r="L33" i="3"/>
  <c r="M33" i="3" s="1"/>
  <c r="N33" i="3" s="1"/>
  <c r="P32" i="3"/>
  <c r="P31" i="3"/>
  <c r="P30" i="3"/>
  <c r="L30" i="3"/>
  <c r="M30" i="3" s="1"/>
  <c r="N30" i="3" s="1"/>
  <c r="P29" i="3"/>
  <c r="D26" i="3"/>
  <c r="C26" i="3"/>
  <c r="L8" i="3"/>
  <c r="M8" i="3" s="1"/>
  <c r="N8" i="3" s="1"/>
  <c r="L11" i="3"/>
  <c r="M11" i="3" s="1"/>
  <c r="N11" i="3" s="1"/>
  <c r="L15" i="3"/>
  <c r="M15" i="3" s="1"/>
  <c r="N15" i="3" s="1"/>
  <c r="D2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C23" i="3"/>
  <c r="K22" i="3"/>
  <c r="K21" i="3"/>
  <c r="K20" i="3"/>
  <c r="K19" i="3"/>
  <c r="K18" i="3"/>
  <c r="K16" i="3"/>
  <c r="K14" i="3"/>
  <c r="K13" i="3"/>
  <c r="K12" i="3"/>
  <c r="K11" i="3"/>
  <c r="J11" i="3"/>
  <c r="K10" i="3"/>
  <c r="K9" i="3"/>
  <c r="J9" i="3"/>
  <c r="K8" i="3"/>
  <c r="J8" i="3"/>
  <c r="K7" i="3"/>
  <c r="K6" i="3"/>
  <c r="K5" i="3"/>
  <c r="K4" i="3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" i="2"/>
  <c r="H1" i="2"/>
  <c r="G13" i="11" l="1"/>
  <c r="K23" i="11"/>
  <c r="F16" i="3"/>
  <c r="F35" i="3"/>
  <c r="F42" i="3"/>
  <c r="I4" i="11"/>
  <c r="L16" i="3"/>
  <c r="M16" i="3" s="1"/>
  <c r="N16" i="3" s="1"/>
  <c r="F4" i="3"/>
  <c r="L4" i="3"/>
  <c r="M4" i="3" s="1"/>
  <c r="N4" i="3" s="1"/>
  <c r="J4" i="3"/>
  <c r="F15" i="3"/>
  <c r="I21" i="3"/>
  <c r="G35" i="17"/>
  <c r="G36" i="17"/>
  <c r="J10" i="3"/>
  <c r="J18" i="3"/>
  <c r="L10" i="3"/>
  <c r="M10" i="3" s="1"/>
  <c r="N10" i="3" s="1"/>
  <c r="L31" i="3"/>
  <c r="M31" i="3" s="1"/>
  <c r="N31" i="3" s="1"/>
  <c r="F10" i="3"/>
  <c r="L42" i="3"/>
  <c r="M42" i="3" s="1"/>
  <c r="N42" i="3" s="1"/>
  <c r="F31" i="3"/>
  <c r="J21" i="3"/>
  <c r="F5" i="11"/>
  <c r="I5" i="11"/>
  <c r="J7" i="11"/>
  <c r="G8" i="11"/>
  <c r="G7" i="11"/>
  <c r="G19" i="11"/>
  <c r="J5" i="11"/>
  <c r="F54" i="11"/>
  <c r="G17" i="11"/>
  <c r="G15" i="11"/>
  <c r="L11" i="11"/>
  <c r="G10" i="11"/>
  <c r="G4" i="11"/>
  <c r="L15" i="11"/>
  <c r="I10" i="11"/>
  <c r="L10" i="11"/>
  <c r="M10" i="11" s="1"/>
  <c r="N10" i="11" s="1"/>
  <c r="G35" i="11"/>
  <c r="G16" i="11"/>
  <c r="G5" i="11"/>
  <c r="I17" i="11"/>
  <c r="L17" i="11"/>
  <c r="I9" i="11"/>
  <c r="L9" i="11"/>
  <c r="G34" i="11"/>
  <c r="L44" i="11"/>
  <c r="M44" i="11" s="1"/>
  <c r="N44" i="11" s="1"/>
  <c r="F34" i="11"/>
  <c r="L34" i="11"/>
  <c r="M34" i="11" s="1"/>
  <c r="N34" i="11" s="1"/>
  <c r="E54" i="11"/>
  <c r="I16" i="11"/>
  <c r="L16" i="11"/>
  <c r="G40" i="11"/>
  <c r="G32" i="11"/>
  <c r="F42" i="11"/>
  <c r="L42" i="11"/>
  <c r="M42" i="11" s="1"/>
  <c r="N42" i="11" s="1"/>
  <c r="L32" i="11"/>
  <c r="M32" i="11" s="1"/>
  <c r="N32" i="11" s="1"/>
  <c r="L33" i="11"/>
  <c r="M33" i="11" s="1"/>
  <c r="N33" i="11" s="1"/>
  <c r="G12" i="11"/>
  <c r="I22" i="11"/>
  <c r="L22" i="11"/>
  <c r="M22" i="11" s="1"/>
  <c r="N22" i="11" s="1"/>
  <c r="I14" i="11"/>
  <c r="L14" i="11"/>
  <c r="M14" i="11" s="1"/>
  <c r="N14" i="11" s="1"/>
  <c r="I6" i="11"/>
  <c r="L6" i="11"/>
  <c r="M6" i="11" s="1"/>
  <c r="N6" i="11" s="1"/>
  <c r="G39" i="11"/>
  <c r="G31" i="11"/>
  <c r="F39" i="11"/>
  <c r="L39" i="11"/>
  <c r="M39" i="11" s="1"/>
  <c r="N39" i="11" s="1"/>
  <c r="F31" i="11"/>
  <c r="L31" i="11"/>
  <c r="M31" i="11" s="1"/>
  <c r="N31" i="11" s="1"/>
  <c r="L43" i="11"/>
  <c r="M43" i="11" s="1"/>
  <c r="N43" i="11" s="1"/>
  <c r="G21" i="11"/>
  <c r="G11" i="11"/>
  <c r="I21" i="11"/>
  <c r="L21" i="11"/>
  <c r="M21" i="11" s="1"/>
  <c r="N21" i="11" s="1"/>
  <c r="I13" i="11"/>
  <c r="L13" i="11"/>
  <c r="L5" i="11"/>
  <c r="F35" i="11"/>
  <c r="G38" i="11"/>
  <c r="G30" i="11"/>
  <c r="L30" i="11"/>
  <c r="M30" i="11" s="1"/>
  <c r="N30" i="11" s="1"/>
  <c r="I18" i="11"/>
  <c r="L18" i="11"/>
  <c r="I8" i="11"/>
  <c r="L8" i="11"/>
  <c r="M8" i="11" s="1"/>
  <c r="N8" i="11" s="1"/>
  <c r="G33" i="11"/>
  <c r="G20" i="11"/>
  <c r="G9" i="11"/>
  <c r="I20" i="11"/>
  <c r="L20" i="11"/>
  <c r="M20" i="11" s="1"/>
  <c r="N20" i="11" s="1"/>
  <c r="I12" i="11"/>
  <c r="L12" i="11"/>
  <c r="L4" i="11"/>
  <c r="G37" i="11"/>
  <c r="G29" i="11"/>
  <c r="F38" i="11"/>
  <c r="L38" i="11"/>
  <c r="M38" i="11" s="1"/>
  <c r="N38" i="11" s="1"/>
  <c r="F29" i="11"/>
  <c r="L29" i="11"/>
  <c r="M29" i="11" s="1"/>
  <c r="N29" i="11" s="1"/>
  <c r="G36" i="11"/>
  <c r="L37" i="11"/>
  <c r="M37" i="11" s="1"/>
  <c r="N37" i="11" s="1"/>
  <c r="L28" i="11"/>
  <c r="M28" i="11" s="1"/>
  <c r="N28" i="11" s="1"/>
  <c r="G39" i="17"/>
  <c r="G28" i="17"/>
  <c r="J14" i="3"/>
  <c r="L14" i="3"/>
  <c r="M14" i="3" s="1"/>
  <c r="N14" i="3" s="1"/>
  <c r="L35" i="3"/>
  <c r="M35" i="3" s="1"/>
  <c r="N35" i="3" s="1"/>
  <c r="F14" i="3"/>
  <c r="L22" i="3"/>
  <c r="M22" i="3" s="1"/>
  <c r="N22" i="3" s="1"/>
  <c r="L38" i="3"/>
  <c r="M38" i="3" s="1"/>
  <c r="N38" i="3" s="1"/>
  <c r="L20" i="3"/>
  <c r="M20" i="3" s="1"/>
  <c r="N20" i="3" s="1"/>
  <c r="L6" i="3"/>
  <c r="M6" i="3" s="1"/>
  <c r="N6" i="3" s="1"/>
  <c r="F38" i="3"/>
  <c r="J6" i="3"/>
  <c r="F6" i="3"/>
  <c r="I13" i="3"/>
  <c r="J12" i="3"/>
  <c r="L12" i="3"/>
  <c r="M12" i="3" s="1"/>
  <c r="N12" i="3" s="1"/>
  <c r="L29" i="3"/>
  <c r="M29" i="3" s="1"/>
  <c r="N29" i="3" s="1"/>
  <c r="F29" i="3"/>
  <c r="F19" i="3"/>
  <c r="F7" i="3"/>
  <c r="J7" i="3"/>
  <c r="L34" i="3"/>
  <c r="M34" i="3" s="1"/>
  <c r="N34" i="3" s="1"/>
  <c r="F18" i="3"/>
  <c r="I17" i="3"/>
  <c r="I7" i="3"/>
  <c r="I45" i="3"/>
  <c r="H21" i="3"/>
  <c r="H20" i="3"/>
  <c r="L19" i="3"/>
  <c r="M19" i="3" s="1"/>
  <c r="N19" i="3" s="1"/>
  <c r="J19" i="3"/>
  <c r="E23" i="3"/>
  <c r="H13" i="3"/>
  <c r="L18" i="3"/>
  <c r="M18" i="3" s="1"/>
  <c r="N18" i="3" s="1"/>
  <c r="F34" i="3"/>
  <c r="H12" i="3"/>
  <c r="F30" i="3"/>
  <c r="I5" i="3"/>
  <c r="H5" i="3"/>
  <c r="I9" i="3"/>
  <c r="H4" i="3"/>
  <c r="J21" i="11"/>
  <c r="H19" i="11"/>
  <c r="H11" i="11"/>
  <c r="F21" i="11"/>
  <c r="F14" i="11"/>
  <c r="J10" i="11"/>
  <c r="F33" i="11"/>
  <c r="J22" i="11"/>
  <c r="F11" i="11"/>
  <c r="F44" i="11"/>
  <c r="J6" i="11"/>
  <c r="J11" i="11"/>
  <c r="J18" i="11"/>
  <c r="F6" i="11"/>
  <c r="H15" i="11"/>
  <c r="H7" i="11"/>
  <c r="F19" i="11"/>
  <c r="J12" i="11"/>
  <c r="J19" i="11"/>
  <c r="F22" i="11"/>
  <c r="H19" i="3"/>
  <c r="H11" i="3"/>
  <c r="F22" i="3"/>
  <c r="I20" i="3"/>
  <c r="I16" i="3"/>
  <c r="I12" i="3"/>
  <c r="L37" i="3"/>
  <c r="M37" i="3" s="1"/>
  <c r="N37" i="3" s="1"/>
  <c r="F32" i="3"/>
  <c r="F21" i="3"/>
  <c r="F5" i="3"/>
  <c r="H18" i="3"/>
  <c r="H10" i="3"/>
  <c r="F13" i="3"/>
  <c r="J22" i="3"/>
  <c r="H17" i="3"/>
  <c r="H9" i="3"/>
  <c r="L43" i="3"/>
  <c r="M43" i="3" s="1"/>
  <c r="N43" i="3" s="1"/>
  <c r="F20" i="3"/>
  <c r="E45" i="3"/>
  <c r="H28" i="3" s="1"/>
  <c r="J5" i="3"/>
  <c r="J13" i="3"/>
  <c r="H16" i="3"/>
  <c r="H8" i="3"/>
  <c r="F37" i="3"/>
  <c r="F28" i="3"/>
  <c r="L32" i="3"/>
  <c r="M32" i="3" s="1"/>
  <c r="N32" i="3" s="1"/>
  <c r="H15" i="3"/>
  <c r="H7" i="3"/>
  <c r="L28" i="3"/>
  <c r="M28" i="3" s="1"/>
  <c r="N28" i="3" s="1"/>
  <c r="H22" i="3"/>
  <c r="H14" i="3"/>
  <c r="H6" i="3"/>
  <c r="L17" i="3"/>
  <c r="M17" i="3" s="1"/>
  <c r="N17" i="3" s="1"/>
  <c r="L9" i="3"/>
  <c r="M9" i="3" s="1"/>
  <c r="N9" i="3" s="1"/>
  <c r="F43" i="3"/>
  <c r="F58" i="16"/>
  <c r="G32" i="16"/>
  <c r="G37" i="16"/>
  <c r="G43" i="16"/>
  <c r="G30" i="16"/>
  <c r="G35" i="16"/>
  <c r="G42" i="16"/>
  <c r="G37" i="17"/>
  <c r="G32" i="17"/>
  <c r="G30" i="17"/>
  <c r="G42" i="17"/>
  <c r="G29" i="17"/>
  <c r="G38" i="17"/>
  <c r="G31" i="17"/>
  <c r="G41" i="17"/>
  <c r="G34" i="17"/>
  <c r="F17" i="17"/>
  <c r="F22" i="17"/>
  <c r="F35" i="17"/>
  <c r="H5" i="17"/>
  <c r="H9" i="17"/>
  <c r="H13" i="17"/>
  <c r="F6" i="17"/>
  <c r="J6" i="17"/>
  <c r="F10" i="17"/>
  <c r="J10" i="17"/>
  <c r="F14" i="17"/>
  <c r="J14" i="17"/>
  <c r="H6" i="17"/>
  <c r="H10" i="17"/>
  <c r="H14" i="17"/>
  <c r="F20" i="17"/>
  <c r="F7" i="17"/>
  <c r="J7" i="17"/>
  <c r="F11" i="17"/>
  <c r="J11" i="17"/>
  <c r="F15" i="17"/>
  <c r="J15" i="17"/>
  <c r="E51" i="17"/>
  <c r="H7" i="17"/>
  <c r="H11" i="17"/>
  <c r="H17" i="17"/>
  <c r="J4" i="17"/>
  <c r="F8" i="17"/>
  <c r="J8" i="17"/>
  <c r="F12" i="17"/>
  <c r="J12" i="17"/>
  <c r="F21" i="17"/>
  <c r="F32" i="17"/>
  <c r="H4" i="17"/>
  <c r="H8" i="17"/>
  <c r="H12" i="17"/>
  <c r="F16" i="17"/>
  <c r="F5" i="17"/>
  <c r="J5" i="17"/>
  <c r="F9" i="17"/>
  <c r="J9" i="17"/>
  <c r="F13" i="17"/>
  <c r="J13" i="17"/>
  <c r="F19" i="17"/>
  <c r="G44" i="17"/>
  <c r="J8" i="11"/>
  <c r="H22" i="11"/>
  <c r="H14" i="11"/>
  <c r="H6" i="11"/>
  <c r="F18" i="11"/>
  <c r="F10" i="11"/>
  <c r="H21" i="11"/>
  <c r="H13" i="11"/>
  <c r="H5" i="11"/>
  <c r="I19" i="11"/>
  <c r="I15" i="11"/>
  <c r="I11" i="11"/>
  <c r="I7" i="11"/>
  <c r="F32" i="11"/>
  <c r="J13" i="11"/>
  <c r="F17" i="11"/>
  <c r="E23" i="11"/>
  <c r="F16" i="11"/>
  <c r="F8" i="11"/>
  <c r="F30" i="11"/>
  <c r="H39" i="11"/>
  <c r="J9" i="11"/>
  <c r="F9" i="11"/>
  <c r="H20" i="11"/>
  <c r="H12" i="11"/>
  <c r="H4" i="11"/>
  <c r="J20" i="11"/>
  <c r="F15" i="11"/>
  <c r="F7" i="11"/>
  <c r="H18" i="11"/>
  <c r="H10" i="11"/>
  <c r="F37" i="11"/>
  <c r="H17" i="11"/>
  <c r="H9" i="11"/>
  <c r="F28" i="11"/>
  <c r="H16" i="11"/>
  <c r="H8" i="11"/>
  <c r="F43" i="11"/>
  <c r="J16" i="11"/>
  <c r="F20" i="11"/>
  <c r="F12" i="11"/>
  <c r="F4" i="11"/>
  <c r="G12" i="17"/>
  <c r="G10" i="17"/>
  <c r="G8" i="17"/>
  <c r="G6" i="17"/>
  <c r="G4" i="17"/>
  <c r="G16" i="17"/>
  <c r="G14" i="17"/>
  <c r="G5" i="17"/>
  <c r="G7" i="17"/>
  <c r="G9" i="17"/>
  <c r="G11" i="17"/>
  <c r="G13" i="17"/>
  <c r="G15" i="17"/>
  <c r="G17" i="17"/>
  <c r="G30" i="15"/>
  <c r="H30" i="15" s="1"/>
  <c r="J30" i="15" s="1"/>
  <c r="AE28" i="15"/>
  <c r="AF28" i="15" s="1"/>
  <c r="AG28" i="15" s="1"/>
  <c r="G29" i="15"/>
  <c r="H29" i="15" s="1"/>
  <c r="J29" i="15" s="1"/>
  <c r="K26" i="15"/>
  <c r="W27" i="15"/>
  <c r="F31" i="15"/>
  <c r="AE29" i="15"/>
  <c r="AF29" i="15" s="1"/>
  <c r="AH29" i="15" s="1"/>
  <c r="U17" i="15"/>
  <c r="V17" i="15"/>
  <c r="I20" i="15"/>
  <c r="J20" i="15"/>
  <c r="G5" i="15"/>
  <c r="H5" i="15" s="1"/>
  <c r="J5" i="15" s="1"/>
  <c r="S10" i="15"/>
  <c r="T10" i="15" s="1"/>
  <c r="V10" i="15" s="1"/>
  <c r="F16" i="15"/>
  <c r="F17" i="15"/>
  <c r="AE21" i="15"/>
  <c r="AF21" i="15" s="1"/>
  <c r="AH21" i="15" s="1"/>
  <c r="AE22" i="15"/>
  <c r="AF22" i="15" s="1"/>
  <c r="R28" i="15"/>
  <c r="S31" i="15"/>
  <c r="T31" i="15" s="1"/>
  <c r="V31" i="15" s="1"/>
  <c r="AI32" i="15"/>
  <c r="AE13" i="15"/>
  <c r="AF13" i="15" s="1"/>
  <c r="AH13" i="15" s="1"/>
  <c r="AI14" i="15"/>
  <c r="G16" i="15"/>
  <c r="H16" i="15" s="1"/>
  <c r="J16" i="15" s="1"/>
  <c r="G17" i="15"/>
  <c r="H17" i="15" s="1"/>
  <c r="I17" i="15" s="1"/>
  <c r="F21" i="15"/>
  <c r="S26" i="15"/>
  <c r="T26" i="15" s="1"/>
  <c r="V26" i="15" s="1"/>
  <c r="S28" i="15"/>
  <c r="T28" i="15" s="1"/>
  <c r="U28" i="15" s="1"/>
  <c r="W31" i="15"/>
  <c r="J4" i="15"/>
  <c r="R5" i="15"/>
  <c r="R6" i="15"/>
  <c r="K30" i="15"/>
  <c r="K4" i="15"/>
  <c r="AD7" i="15"/>
  <c r="R18" i="15"/>
  <c r="AI22" i="15"/>
  <c r="V27" i="15"/>
  <c r="AD28" i="15"/>
  <c r="AD29" i="15"/>
  <c r="R13" i="15"/>
  <c r="R14" i="15"/>
  <c r="AD15" i="15"/>
  <c r="F26" i="15"/>
  <c r="F27" i="15"/>
  <c r="R32" i="15"/>
  <c r="AE5" i="15"/>
  <c r="AF5" i="15" s="1"/>
  <c r="AH5" i="15" s="1"/>
  <c r="AE6" i="15"/>
  <c r="AF6" i="15" s="1"/>
  <c r="AH6" i="15" s="1"/>
  <c r="AE15" i="15"/>
  <c r="AF15" i="15" s="1"/>
  <c r="AH15" i="15" s="1"/>
  <c r="S32" i="15"/>
  <c r="T32" i="15" s="1"/>
  <c r="V32" i="15" s="1"/>
  <c r="F34" i="17"/>
  <c r="F37" i="17"/>
  <c r="F43" i="17"/>
  <c r="G43" i="17"/>
  <c r="G18" i="17"/>
  <c r="G19" i="17"/>
  <c r="G20" i="17"/>
  <c r="G21" i="17"/>
  <c r="E23" i="17"/>
  <c r="F30" i="17"/>
  <c r="F42" i="17"/>
  <c r="F49" i="17"/>
  <c r="F51" i="17" s="1"/>
  <c r="H18" i="17"/>
  <c r="H19" i="17"/>
  <c r="H20" i="17"/>
  <c r="H21" i="17"/>
  <c r="H22" i="17"/>
  <c r="E45" i="17"/>
  <c r="H38" i="17" s="1"/>
  <c r="F4" i="17"/>
  <c r="H16" i="17"/>
  <c r="F34" i="16"/>
  <c r="H35" i="16"/>
  <c r="F37" i="16"/>
  <c r="F43" i="16"/>
  <c r="G18" i="16"/>
  <c r="G19" i="16"/>
  <c r="G20" i="16"/>
  <c r="G21" i="16"/>
  <c r="G22" i="16"/>
  <c r="E23" i="16"/>
  <c r="F33" i="16"/>
  <c r="G40" i="16"/>
  <c r="F42" i="16"/>
  <c r="H43" i="16"/>
  <c r="H18" i="16"/>
  <c r="H19" i="16"/>
  <c r="H20" i="16"/>
  <c r="H21" i="16"/>
  <c r="H22" i="16"/>
  <c r="G16" i="16"/>
  <c r="G17" i="16"/>
  <c r="F32" i="16"/>
  <c r="F39" i="16"/>
  <c r="H38" i="16"/>
  <c r="F23" i="16"/>
  <c r="H16" i="16"/>
  <c r="G4" i="16"/>
  <c r="G5" i="16"/>
  <c r="G6" i="16"/>
  <c r="G7" i="16"/>
  <c r="G8" i="16"/>
  <c r="G9" i="16"/>
  <c r="G10" i="16"/>
  <c r="G11" i="16"/>
  <c r="G12" i="16"/>
  <c r="G13" i="16"/>
  <c r="G14" i="16"/>
  <c r="U29" i="15"/>
  <c r="V29" i="15"/>
  <c r="AH26" i="15"/>
  <c r="AG26" i="15"/>
  <c r="V9" i="15"/>
  <c r="U9" i="15"/>
  <c r="J21" i="15"/>
  <c r="I21" i="15"/>
  <c r="J22" i="15"/>
  <c r="AH31" i="15"/>
  <c r="AG31" i="15"/>
  <c r="V5" i="15"/>
  <c r="U5" i="15"/>
  <c r="AH10" i="15"/>
  <c r="AG10" i="15"/>
  <c r="I14" i="15"/>
  <c r="J14" i="15"/>
  <c r="I32" i="15"/>
  <c r="J32" i="15"/>
  <c r="AH7" i="15"/>
  <c r="AG7" i="15"/>
  <c r="AH8" i="15"/>
  <c r="AG8" i="15"/>
  <c r="V18" i="15"/>
  <c r="U18" i="15"/>
  <c r="U19" i="15"/>
  <c r="V19" i="15"/>
  <c r="U6" i="15"/>
  <c r="V6" i="15"/>
  <c r="J13" i="15"/>
  <c r="I13" i="15"/>
  <c r="J12" i="15"/>
  <c r="I12" i="15"/>
  <c r="V21" i="15"/>
  <c r="U21" i="15"/>
  <c r="U22" i="15"/>
  <c r="V22" i="15"/>
  <c r="V13" i="15"/>
  <c r="U13" i="15"/>
  <c r="U14" i="15"/>
  <c r="V14" i="15"/>
  <c r="AG16" i="15"/>
  <c r="AH16" i="15"/>
  <c r="J26" i="15"/>
  <c r="I26" i="15"/>
  <c r="I27" i="15"/>
  <c r="J27" i="15"/>
  <c r="J8" i="15"/>
  <c r="I8" i="15"/>
  <c r="I9" i="15"/>
  <c r="J9" i="15"/>
  <c r="AH18" i="15"/>
  <c r="AG18" i="15"/>
  <c r="AG19" i="15"/>
  <c r="AH19" i="15"/>
  <c r="AH32" i="15"/>
  <c r="AG32" i="15"/>
  <c r="AG11" i="15"/>
  <c r="AH11" i="15"/>
  <c r="I6" i="15"/>
  <c r="J6" i="15"/>
  <c r="U11" i="15"/>
  <c r="V11" i="15"/>
  <c r="AH14" i="15"/>
  <c r="AG14" i="15"/>
  <c r="AD4" i="15"/>
  <c r="R7" i="15"/>
  <c r="U8" i="15"/>
  <c r="F10" i="15"/>
  <c r="I11" i="15"/>
  <c r="AD12" i="15"/>
  <c r="R15" i="15"/>
  <c r="U16" i="15"/>
  <c r="F18" i="15"/>
  <c r="I19" i="15"/>
  <c r="AD20" i="15"/>
  <c r="F28" i="15"/>
  <c r="AD30" i="15"/>
  <c r="G31" i="15"/>
  <c r="H31" i="15" s="1"/>
  <c r="R4" i="15"/>
  <c r="AE4" i="15"/>
  <c r="AF4" i="15" s="1"/>
  <c r="K6" i="15"/>
  <c r="F7" i="15"/>
  <c r="S7" i="15"/>
  <c r="T7" i="15" s="1"/>
  <c r="AI8" i="15"/>
  <c r="AD9" i="15"/>
  <c r="G10" i="15"/>
  <c r="H10" i="15" s="1"/>
  <c r="W11" i="15"/>
  <c r="R12" i="15"/>
  <c r="AE12" i="15"/>
  <c r="AF12" i="15" s="1"/>
  <c r="K14" i="15"/>
  <c r="F15" i="15"/>
  <c r="S15" i="15"/>
  <c r="T15" i="15" s="1"/>
  <c r="AI16" i="15"/>
  <c r="AD17" i="15"/>
  <c r="G18" i="15"/>
  <c r="H18" i="15" s="1"/>
  <c r="W19" i="15"/>
  <c r="R20" i="15"/>
  <c r="AE20" i="15"/>
  <c r="AF20" i="15" s="1"/>
  <c r="K22" i="15"/>
  <c r="AI26" i="15"/>
  <c r="AD27" i="15"/>
  <c r="G28" i="15"/>
  <c r="H28" i="15" s="1"/>
  <c r="W29" i="15"/>
  <c r="R30" i="15"/>
  <c r="AE30" i="15"/>
  <c r="AF30" i="15" s="1"/>
  <c r="K32" i="15"/>
  <c r="S4" i="15"/>
  <c r="T4" i="15" s="1"/>
  <c r="AI5" i="15"/>
  <c r="G7" i="15"/>
  <c r="H7" i="15" s="1"/>
  <c r="W8" i="15"/>
  <c r="AE9" i="15"/>
  <c r="AF9" i="15" s="1"/>
  <c r="K11" i="15"/>
  <c r="F12" i="15"/>
  <c r="S12" i="15"/>
  <c r="T12" i="15" s="1"/>
  <c r="AI13" i="15"/>
  <c r="AD14" i="15"/>
  <c r="G15" i="15"/>
  <c r="H15" i="15" s="1"/>
  <c r="W16" i="15"/>
  <c r="AE17" i="15"/>
  <c r="AF17" i="15" s="1"/>
  <c r="K19" i="15"/>
  <c r="S20" i="15"/>
  <c r="T20" i="15" s="1"/>
  <c r="AI21" i="15"/>
  <c r="W26" i="15"/>
  <c r="AE27" i="15"/>
  <c r="AF27" i="15" s="1"/>
  <c r="K29" i="15"/>
  <c r="S30" i="15"/>
  <c r="T30" i="15" s="1"/>
  <c r="AI31" i="15"/>
  <c r="AD32" i="15"/>
  <c r="F6" i="15"/>
  <c r="AD8" i="15"/>
  <c r="R11" i="15"/>
  <c r="F14" i="15"/>
  <c r="AD16" i="15"/>
  <c r="R19" i="15"/>
  <c r="F22" i="15"/>
  <c r="AD26" i="15"/>
  <c r="R29" i="15"/>
  <c r="F32" i="15"/>
  <c r="AD31" i="15"/>
  <c r="G22" i="11"/>
  <c r="G14" i="11"/>
  <c r="G6" i="11"/>
  <c r="G18" i="11"/>
  <c r="F47" i="11" l="1"/>
  <c r="G47" i="11"/>
  <c r="F47" i="16"/>
  <c r="I23" i="11"/>
  <c r="H32" i="3"/>
  <c r="M5" i="11"/>
  <c r="N5" i="11" s="1"/>
  <c r="M18" i="11"/>
  <c r="N18" i="11" s="1"/>
  <c r="M11" i="11"/>
  <c r="N11" i="11" s="1"/>
  <c r="M13" i="11"/>
  <c r="N13" i="11" s="1"/>
  <c r="M17" i="11"/>
  <c r="N17" i="11" s="1"/>
  <c r="M15" i="11"/>
  <c r="N15" i="11" s="1"/>
  <c r="M12" i="11"/>
  <c r="N12" i="11" s="1"/>
  <c r="M16" i="11"/>
  <c r="N16" i="11" s="1"/>
  <c r="M9" i="11"/>
  <c r="N9" i="11" s="1"/>
  <c r="U31" i="15"/>
  <c r="R43" i="15"/>
  <c r="G23" i="11"/>
  <c r="M4" i="11"/>
  <c r="L23" i="11"/>
  <c r="I5" i="15"/>
  <c r="AH28" i="15"/>
  <c r="U32" i="15"/>
  <c r="H37" i="3"/>
  <c r="F45" i="3"/>
  <c r="H23" i="3"/>
  <c r="I23" i="3"/>
  <c r="AG29" i="15"/>
  <c r="I29" i="15"/>
  <c r="F59" i="16"/>
  <c r="F23" i="15"/>
  <c r="H42" i="11"/>
  <c r="H44" i="11"/>
  <c r="H37" i="11"/>
  <c r="H31" i="11"/>
  <c r="AD43" i="15"/>
  <c r="F43" i="15"/>
  <c r="I30" i="15"/>
  <c r="R23" i="15"/>
  <c r="AD23" i="15"/>
  <c r="H33" i="11"/>
  <c r="AG13" i="15"/>
  <c r="U26" i="15"/>
  <c r="M23" i="3"/>
  <c r="H40" i="3"/>
  <c r="H33" i="3"/>
  <c r="H41" i="3"/>
  <c r="H34" i="3"/>
  <c r="H42" i="3"/>
  <c r="H39" i="3"/>
  <c r="H35" i="3"/>
  <c r="H36" i="3"/>
  <c r="H44" i="3"/>
  <c r="H30" i="3"/>
  <c r="H29" i="3"/>
  <c r="H38" i="3"/>
  <c r="H31" i="3"/>
  <c r="F23" i="3"/>
  <c r="H43" i="3"/>
  <c r="L23" i="3"/>
  <c r="G45" i="17"/>
  <c r="H37" i="16"/>
  <c r="H34" i="16"/>
  <c r="H30" i="16"/>
  <c r="H44" i="16"/>
  <c r="H33" i="16"/>
  <c r="H23" i="16"/>
  <c r="H23" i="17"/>
  <c r="H43" i="17"/>
  <c r="H37" i="17"/>
  <c r="H44" i="17"/>
  <c r="H35" i="17"/>
  <c r="AG15" i="15"/>
  <c r="I16" i="15"/>
  <c r="F23" i="11"/>
  <c r="H29" i="11"/>
  <c r="H32" i="11"/>
  <c r="H28" i="11"/>
  <c r="H23" i="11"/>
  <c r="H40" i="11"/>
  <c r="H41" i="11"/>
  <c r="H34" i="11"/>
  <c r="H36" i="11"/>
  <c r="H30" i="11"/>
  <c r="H38" i="11"/>
  <c r="H43" i="11"/>
  <c r="H35" i="11"/>
  <c r="G23" i="17"/>
  <c r="V28" i="15"/>
  <c r="AG21" i="15"/>
  <c r="AG5" i="15"/>
  <c r="U10" i="15"/>
  <c r="AG6" i="15"/>
  <c r="J17" i="15"/>
  <c r="AG22" i="15"/>
  <c r="AH22" i="15"/>
  <c r="F23" i="17"/>
  <c r="F45" i="17"/>
  <c r="H39" i="17"/>
  <c r="H32" i="17"/>
  <c r="H36" i="17"/>
  <c r="H31" i="17"/>
  <c r="H28" i="17"/>
  <c r="H42" i="17"/>
  <c r="H33" i="17"/>
  <c r="H30" i="17"/>
  <c r="H40" i="17"/>
  <c r="H29" i="17"/>
  <c r="H41" i="17"/>
  <c r="H34" i="17"/>
  <c r="G23" i="16"/>
  <c r="H36" i="16"/>
  <c r="H31" i="16"/>
  <c r="H28" i="16"/>
  <c r="H40" i="16"/>
  <c r="H29" i="16"/>
  <c r="H41" i="16"/>
  <c r="H32" i="16"/>
  <c r="H42" i="16"/>
  <c r="H39" i="16"/>
  <c r="V4" i="15"/>
  <c r="U4" i="15"/>
  <c r="V15" i="15"/>
  <c r="U15" i="15"/>
  <c r="V12" i="15"/>
  <c r="U12" i="15"/>
  <c r="V20" i="15"/>
  <c r="U20" i="15"/>
  <c r="AH30" i="15"/>
  <c r="AG30" i="15"/>
  <c r="AH20" i="15"/>
  <c r="AG20" i="15"/>
  <c r="V7" i="15"/>
  <c r="U7" i="15"/>
  <c r="AH12" i="15"/>
  <c r="AG12" i="15"/>
  <c r="AH17" i="15"/>
  <c r="AG17" i="15"/>
  <c r="AH9" i="15"/>
  <c r="AG9" i="15"/>
  <c r="V30" i="15"/>
  <c r="U30" i="15"/>
  <c r="J28" i="15"/>
  <c r="I28" i="15"/>
  <c r="J15" i="15"/>
  <c r="I15" i="15"/>
  <c r="J7" i="15"/>
  <c r="I7" i="15"/>
  <c r="J10" i="15"/>
  <c r="I10" i="15"/>
  <c r="J31" i="15"/>
  <c r="I31" i="15"/>
  <c r="AH4" i="15"/>
  <c r="AG4" i="15"/>
  <c r="J18" i="15"/>
  <c r="I18" i="15"/>
  <c r="AH27" i="15"/>
  <c r="AG27" i="15"/>
  <c r="G47" i="16" l="1"/>
  <c r="N4" i="11"/>
  <c r="M23" i="11"/>
  <c r="H45" i="3"/>
  <c r="H47" i="11"/>
  <c r="H45" i="17"/>
  <c r="H47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tc={C770E94D-0A42-474F-8A5B-4D788EE2F032}</author>
  </authors>
  <commentList>
    <comment ref="G1" authorId="0" shapeId="0" xr:uid="{C770E94D-0A42-474F-8A5B-4D788EE2F032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LTV</t>
      </text>
    </comment>
  </commentList>
</comments>
</file>

<file path=xl/sharedStrings.xml><?xml version="1.0" encoding="utf-8"?>
<sst xmlns="http://schemas.openxmlformats.org/spreadsheetml/2006/main" count="1690" uniqueCount="230">
  <si>
    <t>Date</t>
  </si>
  <si>
    <t>Actual</t>
  </si>
  <si>
    <t>Model</t>
  </si>
  <si>
    <t>R2</t>
  </si>
  <si>
    <t>Mape</t>
  </si>
  <si>
    <t>Media</t>
  </si>
  <si>
    <t>Metrics</t>
  </si>
  <si>
    <t>Impression</t>
  </si>
  <si>
    <t>Spend</t>
  </si>
  <si>
    <t>Contribution Value</t>
  </si>
  <si>
    <t>Contribution %</t>
  </si>
  <si>
    <t>Spend %</t>
  </si>
  <si>
    <t>Contribution Share</t>
  </si>
  <si>
    <t>CAC</t>
  </si>
  <si>
    <t>Effctivness</t>
  </si>
  <si>
    <t>CPM</t>
  </si>
  <si>
    <t>C*Avg LTV</t>
  </si>
  <si>
    <t>LTV/12</t>
  </si>
  <si>
    <t>ROI</t>
  </si>
  <si>
    <t>Snap_Imp</t>
  </si>
  <si>
    <t>Snap</t>
  </si>
  <si>
    <t>Google_Imp</t>
  </si>
  <si>
    <t>Google Ads (no search, no video)</t>
  </si>
  <si>
    <t>Google_Video_Imp</t>
  </si>
  <si>
    <t>Google Ads (no search, Video) )</t>
  </si>
  <si>
    <t>Google_SearchBrand_Imp</t>
  </si>
  <si>
    <t>Google Ads  (Search, Brand)</t>
  </si>
  <si>
    <t>Google_SearchNonBrand_Imp</t>
  </si>
  <si>
    <t>Google Ads (Search, Non Brand)</t>
  </si>
  <si>
    <t>AppleSearch_Brand_Imp</t>
  </si>
  <si>
    <t>Apple Search Brand Ads</t>
  </si>
  <si>
    <t>AppleSearch_NonBrand_Imp</t>
  </si>
  <si>
    <t>Apple Search Non Brand Ads</t>
  </si>
  <si>
    <t>TikTok_Impression</t>
  </si>
  <si>
    <t>TikTok</t>
  </si>
  <si>
    <t>OOH_TikTok_Imp</t>
  </si>
  <si>
    <t>OOH TikTok</t>
  </si>
  <si>
    <t>OOH_Imp_without_Q2_2021</t>
  </si>
  <si>
    <t>OOH_SumofAd_Plays</t>
  </si>
  <si>
    <t>Influencer_reach</t>
  </si>
  <si>
    <t>Influencer spend</t>
  </si>
  <si>
    <t>Total_TwitterAds_Imp</t>
  </si>
  <si>
    <t>Twitter- Total</t>
  </si>
  <si>
    <t>NonDigital_besidesOOH_spend</t>
  </si>
  <si>
    <t>non-digital besides OOH spend</t>
  </si>
  <si>
    <t>FB_Ads_Imp</t>
  </si>
  <si>
    <t>FB_BrandAcquisition_Imp</t>
  </si>
  <si>
    <t>FBPost_BrandAwareness_Imp</t>
  </si>
  <si>
    <t>FBPost_engagement_Imp</t>
  </si>
  <si>
    <t>FBPost_Reach_Imp</t>
  </si>
  <si>
    <t>Total</t>
  </si>
  <si>
    <t>Promo</t>
  </si>
  <si>
    <t>Usage count</t>
  </si>
  <si>
    <t>Total_Referral_Cost_12gbp</t>
  </si>
  <si>
    <t>Referral_Cost_12gbp</t>
  </si>
  <si>
    <t>-</t>
  </si>
  <si>
    <t>Total_Referral_Cost_8gbp</t>
  </si>
  <si>
    <t>Referral_Cost_8gbp</t>
  </si>
  <si>
    <t>Total_Referral_Cost_10gbp</t>
  </si>
  <si>
    <t>Referral_Cost_10gbp</t>
  </si>
  <si>
    <t>Total_Referral_Cost_14gbp</t>
  </si>
  <si>
    <t>Referral_Cost_14gbp</t>
  </si>
  <si>
    <t>Total_Referral_Cost_100pct</t>
  </si>
  <si>
    <t>Referral_Cost_100pct</t>
  </si>
  <si>
    <t>Total_Referral_Cost_Others</t>
  </si>
  <si>
    <t>Referral_Cost_Others</t>
  </si>
  <si>
    <t>Event_BAPFTR10GBP_Cost</t>
  </si>
  <si>
    <t>Event_FreetripWaitingVol1_Cost</t>
  </si>
  <si>
    <t>Event_FreetripWaitingVol23_Cost</t>
  </si>
  <si>
    <t>Event_OOH_Campaign_Cost</t>
  </si>
  <si>
    <t>Event_RMNFTR10GBP_Cost</t>
  </si>
  <si>
    <t>Event_RMNFTR8GBP_Cost</t>
  </si>
  <si>
    <t>Event_Cost_Others</t>
  </si>
  <si>
    <t>UK, Demand Boosting FTR</t>
  </si>
  <si>
    <t>Signups_Costs_2019</t>
  </si>
  <si>
    <t>Signups_Costs_2020</t>
  </si>
  <si>
    <t>Signups_Costs_2021</t>
  </si>
  <si>
    <t>2019</t>
  </si>
  <si>
    <t>2020</t>
  </si>
  <si>
    <t>2021</t>
  </si>
  <si>
    <t>Grand Total</t>
  </si>
  <si>
    <t>Main</t>
  </si>
  <si>
    <t>Title</t>
  </si>
  <si>
    <t>Base</t>
  </si>
  <si>
    <t>Precipitation</t>
  </si>
  <si>
    <t>Baseline</t>
  </si>
  <si>
    <t>Holiday_Christmas</t>
  </si>
  <si>
    <t>Holiday_Festival</t>
  </si>
  <si>
    <t>Holiday_Halloween</t>
  </si>
  <si>
    <t>Holiday_NewYear</t>
  </si>
  <si>
    <t>Holiday_Others</t>
  </si>
  <si>
    <t>Mobility_Workplaces</t>
  </si>
  <si>
    <t>Weekend_Dummy_Year19</t>
  </si>
  <si>
    <t>Weekend_Dummy_Year20</t>
  </si>
  <si>
    <t>Weekend_Dummy_Year21</t>
  </si>
  <si>
    <t>XL_ETA</t>
  </si>
  <si>
    <t>Lifecycle_Adhoc_TSM</t>
  </si>
  <si>
    <t>Lifecycle_UserCampaign_TSM</t>
  </si>
  <si>
    <t>Non Media</t>
  </si>
  <si>
    <t>Adhoc</t>
  </si>
  <si>
    <t>User Campaign</t>
  </si>
  <si>
    <t>NonMedia</t>
  </si>
  <si>
    <t>Qtr2</t>
  </si>
  <si>
    <t>Qtr1</t>
  </si>
  <si>
    <t>Payback M</t>
  </si>
  <si>
    <t>COA</t>
  </si>
  <si>
    <t>FB_Ads_Imp_V2</t>
  </si>
  <si>
    <t>FB_BrandAcquisition_Imp_V2</t>
  </si>
  <si>
    <t>FBPost_BrandAwareness_Imp_V2</t>
  </si>
  <si>
    <t>FBPost_engagement_Imp_V2</t>
  </si>
  <si>
    <t>FBPost_Reach_Imp_V2</t>
  </si>
  <si>
    <t>Facebook</t>
  </si>
  <si>
    <t>Influencer</t>
  </si>
  <si>
    <t>OOH</t>
  </si>
  <si>
    <t>Twitter</t>
  </si>
  <si>
    <t>Google Search Ads</t>
  </si>
  <si>
    <t>Apple Search Ads</t>
  </si>
  <si>
    <t>Snapchat</t>
  </si>
  <si>
    <t xml:space="preserve">Non-digital besides OOH </t>
  </si>
  <si>
    <t>OOH 2020</t>
  </si>
  <si>
    <t>OOH 2021</t>
  </si>
  <si>
    <t>Incr. Activations from model</t>
  </si>
  <si>
    <t>FB Ads(App Installs)</t>
  </si>
  <si>
    <t>FB-BrandAcquisition</t>
  </si>
  <si>
    <t>FB-Post Brand
Awareness</t>
  </si>
  <si>
    <t>FB-Post engagement</t>
  </si>
  <si>
    <t>FB-Post Reach</t>
  </si>
  <si>
    <t>Non-digital besides OOH</t>
  </si>
  <si>
    <t>Weekend_Dummy_Year19_Q2</t>
  </si>
  <si>
    <t>Weekend_Dummy_Year19_Q3</t>
  </si>
  <si>
    <t>Weekend_Dummy_Year19_Q4</t>
  </si>
  <si>
    <t>Weekend_Dummy_Year20_Q1</t>
  </si>
  <si>
    <t>Weekend_Dummy_Year20_Q2</t>
  </si>
  <si>
    <t>Weekend_Dummy_Year20_Q3</t>
  </si>
  <si>
    <t>Weekend_Dummy_Year20_Q4</t>
  </si>
  <si>
    <t>Weekend_Dummy_Year21_Q1</t>
  </si>
  <si>
    <t>Weekend_Dummy_Year21_Q2</t>
  </si>
  <si>
    <t>Incremental</t>
  </si>
  <si>
    <t>Signups_Costs_2019_F</t>
  </si>
  <si>
    <t>Signups_Costs_2020_F</t>
  </si>
  <si>
    <t>Signups_Costs_2021_F</t>
  </si>
  <si>
    <t>Total_Referral_Cost_100pct_F</t>
  </si>
  <si>
    <t>Total_Referral_Cost_10gbp_F</t>
  </si>
  <si>
    <t>Total_Referral_Cost_12gbp_F</t>
  </si>
  <si>
    <t>Total_Referral_Cost_14gbp_F</t>
  </si>
  <si>
    <t>Total_Referral_Cost_8gbp_F</t>
  </si>
  <si>
    <t>Total_Referral_Cost_Others_F</t>
  </si>
  <si>
    <t>Event_BAPFTR10GBP_Cost_F</t>
  </si>
  <si>
    <t>Event_FreetripWaitingVol23_Cost_F</t>
  </si>
  <si>
    <t>Event_OOH_Campaign_Cost_F</t>
  </si>
  <si>
    <t>Event_RMNFTR10GBP_Cost_F</t>
  </si>
  <si>
    <t>Event_RMNFTR8GBP_Cost_F</t>
  </si>
  <si>
    <t>Activated_user_count</t>
  </si>
  <si>
    <t>Forecasts</t>
  </si>
  <si>
    <t>MAPE</t>
  </si>
  <si>
    <t>first_finished_order_date</t>
  </si>
  <si>
    <t>1</t>
  </si>
  <si>
    <t>10</t>
  </si>
  <si>
    <t>14</t>
  </si>
  <si>
    <t>3</t>
  </si>
  <si>
    <t>3.5</t>
  </si>
  <si>
    <t>4</t>
  </si>
  <si>
    <t>5</t>
  </si>
  <si>
    <t>5.5</t>
  </si>
  <si>
    <t>6</t>
  </si>
  <si>
    <t>6.5</t>
  </si>
  <si>
    <t>7</t>
  </si>
  <si>
    <t>8.5</t>
  </si>
  <si>
    <t>9</t>
  </si>
  <si>
    <t>Covid_Holiday_Bank</t>
  </si>
  <si>
    <t>Covid_Holiday_Christmas</t>
  </si>
  <si>
    <t>Covid_Holiday_Easter</t>
  </si>
  <si>
    <t>Covid_Holiday_Halloween</t>
  </si>
  <si>
    <t>Covid_Holiday_NewYear</t>
  </si>
  <si>
    <t>Covid_Holiday_Others</t>
  </si>
  <si>
    <t>Covid1n2_Fri</t>
  </si>
  <si>
    <t>Covid1n2_Mon</t>
  </si>
  <si>
    <t>Covid1n2_Sat</t>
  </si>
  <si>
    <t>Covid1n2_Sun</t>
  </si>
  <si>
    <t>Halloween_weekend</t>
  </si>
  <si>
    <t>Lockdown_Fri</t>
  </si>
  <si>
    <t>Lockdown_Mon</t>
  </si>
  <si>
    <t>Lockdown_Sat</t>
  </si>
  <si>
    <t>Lockdown_Sun</t>
  </si>
  <si>
    <t>PreCovid_Fri</t>
  </si>
  <si>
    <t>PreCovid_Mon</t>
  </si>
  <si>
    <t>PreCovid_Sat</t>
  </si>
  <si>
    <t>PreCovid_Sun</t>
  </si>
  <si>
    <t>Event_FreetripWaitingVol1_Cost_F</t>
  </si>
  <si>
    <t>Signups_14gbp_F</t>
  </si>
  <si>
    <t>Signups_5gbp_F</t>
  </si>
  <si>
    <t>Signups_6gbp_F</t>
  </si>
  <si>
    <t>Signups_7gbp_F</t>
  </si>
  <si>
    <t>Event_Cost_Others_F</t>
  </si>
  <si>
    <t>Signups_Others_F</t>
  </si>
  <si>
    <t>Event Demand Boosting FTR</t>
  </si>
  <si>
    <t xml:space="preserve">By offer values, sign ups costs  are not available </t>
  </si>
  <si>
    <t>Measure</t>
  </si>
  <si>
    <t>x</t>
  </si>
  <si>
    <t>Aggregation Type</t>
  </si>
  <si>
    <t>Absolute Due-To</t>
  </si>
  <si>
    <t>% Due-To</t>
  </si>
  <si>
    <t>Sum of % Due-To</t>
  </si>
  <si>
    <t>Apple Search</t>
  </si>
  <si>
    <t>Sum</t>
  </si>
  <si>
    <t>Google</t>
  </si>
  <si>
    <t>Covid</t>
  </si>
  <si>
    <t>%</t>
  </si>
  <si>
    <t>Activation Change</t>
  </si>
  <si>
    <t>Q2'TD 2020</t>
  </si>
  <si>
    <t>Q2'TD 2021</t>
  </si>
  <si>
    <t>Signups</t>
  </si>
  <si>
    <t>Media others</t>
  </si>
  <si>
    <t>%Change</t>
  </si>
  <si>
    <t>FB</t>
  </si>
  <si>
    <t>Organic</t>
  </si>
  <si>
    <t>Lifecycle</t>
  </si>
  <si>
    <t>Average</t>
  </si>
  <si>
    <t>Referral</t>
  </si>
  <si>
    <t>Event</t>
  </si>
  <si>
    <t>Error</t>
  </si>
  <si>
    <t>Levels</t>
  </si>
  <si>
    <t>Covid includes Mobility, lockdown &amp; Covid weekends as well as Covid related Holidays</t>
  </si>
  <si>
    <t>CAC- customer acquisition cost</t>
  </si>
  <si>
    <t>ref</t>
  </si>
  <si>
    <t>event</t>
  </si>
  <si>
    <t>signups</t>
  </si>
  <si>
    <t>total</t>
  </si>
  <si>
    <t>Level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</si>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</sst>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.0"/>
    <numFmt numFmtId="166" formatCode="#,##0.0"/>
    <numFmt numFmtId="167" formatCode="yyyy\-mm\-dd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212121"/>
      <name val="Roboto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0"/>
      <color theme="0" tint="-0.1499984740745262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4" fontId="3" fillId="0" borderId="0" xfId="0" applyNumberFormat="1" applyFont="1"/>
    <xf numFmtId="4" fontId="4" fillId="0" borderId="0" xfId="0" applyNumberFormat="1" applyFont="1"/>
    <xf numFmtId="9" fontId="4" fillId="0" borderId="0" xfId="1" applyFont="1"/>
    <xf numFmtId="164" fontId="4" fillId="0" borderId="0" xfId="1" applyNumberFormat="1" applyFont="1"/>
    <xf numFmtId="3" fontId="0" fillId="0" borderId="0" xfId="0" applyNumberForma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3" fontId="0" fillId="0" borderId="2" xfId="1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 vertical="center"/>
    </xf>
    <xf numFmtId="164" fontId="6" fillId="0" borderId="2" xfId="1" applyNumberFormat="1" applyFont="1" applyBorder="1" applyAlignment="1">
      <alignment horizontal="center" vertical="center"/>
    </xf>
    <xf numFmtId="0" fontId="7" fillId="0" borderId="0" xfId="2"/>
    <xf numFmtId="0" fontId="7" fillId="0" borderId="2" xfId="2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0" fontId="0" fillId="4" borderId="2" xfId="0" applyFill="1" applyBorder="1"/>
    <xf numFmtId="166" fontId="0" fillId="4" borderId="2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0" fillId="0" borderId="2" xfId="0" applyBorder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9" fontId="0" fillId="4" borderId="2" xfId="1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1" applyNumberFormat="1" applyFont="1"/>
    <xf numFmtId="3" fontId="0" fillId="0" borderId="2" xfId="0" applyNumberFormat="1" applyFont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3" fillId="0" borderId="0" xfId="0" applyFont="1"/>
    <xf numFmtId="164" fontId="1" fillId="0" borderId="2" xfId="1" applyNumberFormat="1" applyFont="1" applyBorder="1" applyAlignment="1">
      <alignment horizontal="center" vertical="center"/>
    </xf>
    <xf numFmtId="0" fontId="5" fillId="0" borderId="2" xfId="0" applyFont="1" applyBorder="1"/>
    <xf numFmtId="3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3" fontId="0" fillId="5" borderId="2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3" fillId="0" borderId="0" xfId="2" applyFont="1"/>
    <xf numFmtId="0" fontId="3" fillId="0" borderId="0" xfId="2" applyNumberFormat="1" applyFon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2" xfId="1" applyNumberFormat="1" applyFont="1" applyBorder="1" applyAlignment="1">
      <alignment horizontal="center" vertical="center"/>
    </xf>
    <xf numFmtId="0" fontId="2" fillId="3" borderId="0" xfId="0" applyFont="1" applyFill="1"/>
    <xf numFmtId="0" fontId="11" fillId="2" borderId="0" xfId="0" applyFont="1" applyFill="1"/>
    <xf numFmtId="0" fontId="2" fillId="3" borderId="5" xfId="0" applyFont="1" applyFill="1" applyBorder="1"/>
    <xf numFmtId="4" fontId="0" fillId="0" borderId="0" xfId="0" applyNumberFormat="1" applyAlignment="1">
      <alignment horizontal="center" vertical="center"/>
    </xf>
    <xf numFmtId="0" fontId="0" fillId="6" borderId="6" xfId="0" applyFill="1" applyBorder="1"/>
    <xf numFmtId="0" fontId="2" fillId="7" borderId="0" xfId="0" applyFont="1" applyFill="1" applyAlignment="1">
      <alignment horizontal="center"/>
    </xf>
    <xf numFmtId="0" fontId="0" fillId="6" borderId="8" xfId="0" applyFill="1" applyBorder="1"/>
    <xf numFmtId="0" fontId="2" fillId="3" borderId="0" xfId="0" applyFont="1" applyFill="1" applyAlignment="1">
      <alignment horizontal="center" vertical="center"/>
    </xf>
    <xf numFmtId="3" fontId="0" fillId="0" borderId="2" xfId="1" applyNumberFormat="1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6" borderId="9" xfId="0" applyFill="1" applyBorder="1"/>
    <xf numFmtId="0" fontId="12" fillId="0" borderId="0" xfId="2" applyFont="1"/>
    <xf numFmtId="0" fontId="12" fillId="0" borderId="0" xfId="0" applyFont="1"/>
    <xf numFmtId="0" fontId="12" fillId="0" borderId="0" xfId="2" applyNumberFormat="1" applyFont="1"/>
    <xf numFmtId="3" fontId="5" fillId="0" borderId="2" xfId="8" applyNumberFormat="1" applyFont="1" applyBorder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164" fontId="0" fillId="5" borderId="0" xfId="0" applyNumberFormat="1" applyFill="1"/>
    <xf numFmtId="3" fontId="0" fillId="5" borderId="0" xfId="0" applyNumberFormat="1" applyFill="1"/>
    <xf numFmtId="0" fontId="0" fillId="5" borderId="4" xfId="0" applyFill="1" applyBorder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5" fillId="0" borderId="0" xfId="0" applyFont="1" applyBorder="1"/>
    <xf numFmtId="164" fontId="5" fillId="0" borderId="0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4" fillId="0" borderId="0" xfId="0" applyNumberFormat="1" applyFont="1"/>
    <xf numFmtId="0" fontId="15" fillId="0" borderId="0" xfId="2" applyFont="1"/>
    <xf numFmtId="9" fontId="15" fillId="0" borderId="0" xfId="1" applyFont="1"/>
    <xf numFmtId="164" fontId="15" fillId="0" borderId="0" xfId="1" applyNumberFormat="1" applyFont="1"/>
    <xf numFmtId="14" fontId="0" fillId="0" borderId="0" xfId="0" applyNumberFormat="1"/>
    <xf numFmtId="14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17" fillId="3" borderId="11" xfId="0" applyFont="1" applyFill="1" applyBorder="1"/>
    <xf numFmtId="167" fontId="0" fillId="0" borderId="0" xfId="0" applyNumberFormat="1"/>
    <xf numFmtId="0" fontId="14" fillId="0" borderId="0" xfId="2" applyFont="1"/>
    <xf numFmtId="0" fontId="14" fillId="0" borderId="0" xfId="2" applyNumberFormat="1" applyFont="1"/>
    <xf numFmtId="0" fontId="14" fillId="0" borderId="0" xfId="0" applyFont="1"/>
    <xf numFmtId="0" fontId="0" fillId="0" borderId="12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3" fontId="0" fillId="0" borderId="12" xfId="1" applyNumberFormat="1" applyFont="1" applyFill="1" applyBorder="1" applyAlignment="1">
      <alignment horizontal="center" vertical="center"/>
    </xf>
    <xf numFmtId="0" fontId="16" fillId="0" borderId="0" xfId="9"/>
    <xf numFmtId="0" fontId="16" fillId="0" borderId="13" xfId="9" applyBorder="1"/>
    <xf numFmtId="0" fontId="16" fillId="0" borderId="14" xfId="9" applyBorder="1"/>
    <xf numFmtId="1" fontId="16" fillId="0" borderId="0" xfId="9" applyNumberFormat="1" applyAlignment="1">
      <alignment horizontal="center" vertical="center"/>
    </xf>
    <xf numFmtId="2" fontId="16" fillId="0" borderId="0" xfId="9" applyNumberFormat="1"/>
    <xf numFmtId="0" fontId="16" fillId="0" borderId="15" xfId="9" applyBorder="1"/>
    <xf numFmtId="0" fontId="16" fillId="0" borderId="16" xfId="9" applyBorder="1"/>
    <xf numFmtId="0" fontId="16" fillId="0" borderId="2" xfId="9" applyBorder="1" applyAlignment="1">
      <alignment horizontal="center" vertical="center"/>
    </xf>
    <xf numFmtId="3" fontId="16" fillId="0" borderId="2" xfId="9" applyNumberFormat="1" applyBorder="1" applyAlignment="1">
      <alignment horizontal="center" vertical="center"/>
    </xf>
    <xf numFmtId="0" fontId="16" fillId="0" borderId="17" xfId="9" applyBorder="1"/>
    <xf numFmtId="0" fontId="16" fillId="0" borderId="18" xfId="9" applyBorder="1"/>
    <xf numFmtId="0" fontId="16" fillId="0" borderId="19" xfId="9" applyBorder="1"/>
    <xf numFmtId="164" fontId="16" fillId="0" borderId="0" xfId="9" applyNumberFormat="1" applyAlignment="1">
      <alignment horizontal="center" vertical="center"/>
    </xf>
    <xf numFmtId="9" fontId="0" fillId="0" borderId="2" xfId="10" applyFont="1" applyBorder="1" applyAlignment="1">
      <alignment horizontal="center" vertical="center"/>
    </xf>
    <xf numFmtId="0" fontId="19" fillId="0" borderId="0" xfId="9" applyFont="1"/>
    <xf numFmtId="0" fontId="2" fillId="0" borderId="0" xfId="0" applyFont="1"/>
    <xf numFmtId="3" fontId="18" fillId="0" borderId="2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168" fontId="16" fillId="0" borderId="2" xfId="9" applyNumberFormat="1" applyBorder="1" applyAlignment="1">
      <alignment horizontal="center"/>
    </xf>
    <xf numFmtId="0" fontId="20" fillId="0" borderId="0" xfId="2" applyFont="1"/>
    <xf numFmtId="0" fontId="20" fillId="0" borderId="0" xfId="2" applyNumberFormat="1" applyFont="1"/>
    <xf numFmtId="0" fontId="20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/>
    </xf>
    <xf numFmtId="0" fontId="16" fillId="0" borderId="0" xfId="9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 applyFill="1"/>
  </cellXfs>
  <cellStyles count="11">
    <cellStyle name="Comma" xfId="8" builtinId="3"/>
    <cellStyle name="Comma 2" xfId="5" xr:uid="{F3F02A83-4AE3-412F-B8C2-F7B0DAC3A92C}"/>
    <cellStyle name="Normal" xfId="0" builtinId="0"/>
    <cellStyle name="Normal 2" xfId="2" xr:uid="{868973BA-7A23-456D-8798-755CA567F771}"/>
    <cellStyle name="Normal 2 2" xfId="7" xr:uid="{58AD88C7-0842-4859-BE80-BA14176E69BA}"/>
    <cellStyle name="Normal 3" xfId="3" xr:uid="{3A99F5B0-617E-4520-84CA-2A8985C85FE8}"/>
    <cellStyle name="Normal 4" xfId="9" xr:uid="{A1F344C9-5F2A-4289-A2CA-AAECBAE0B013}"/>
    <cellStyle name="Percent" xfId="1" builtinId="5"/>
    <cellStyle name="Percent 2" xfId="6" xr:uid="{3527B3B1-AF72-434B-AB26-E6E71320E295}"/>
    <cellStyle name="Percent 3" xfId="4" xr:uid="{A4D396C4-F076-4FF8-BCE7-77D1282BF315}"/>
    <cellStyle name="Percent 4" xfId="10" xr:uid="{24DC6D6D-DDC4-48EA-89EC-9229DA507F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'Model Fit'!$B$2:$B$731</c:f>
              <c:numCache>
                <c:formatCode>#,##0.00</c:formatCode>
                <c:ptCount val="730"/>
                <c:pt idx="0">
                  <c:v>942</c:v>
                </c:pt>
                <c:pt idx="1">
                  <c:v>2346</c:v>
                </c:pt>
                <c:pt idx="2">
                  <c:v>2918</c:v>
                </c:pt>
                <c:pt idx="3">
                  <c:v>4192</c:v>
                </c:pt>
                <c:pt idx="4">
                  <c:v>5102</c:v>
                </c:pt>
                <c:pt idx="5">
                  <c:v>3205</c:v>
                </c:pt>
                <c:pt idx="6">
                  <c:v>2298</c:v>
                </c:pt>
                <c:pt idx="7">
                  <c:v>2569</c:v>
                </c:pt>
                <c:pt idx="8">
                  <c:v>2562</c:v>
                </c:pt>
                <c:pt idx="9">
                  <c:v>2652</c:v>
                </c:pt>
                <c:pt idx="10">
                  <c:v>3236</c:v>
                </c:pt>
                <c:pt idx="11">
                  <c:v>3836</c:v>
                </c:pt>
                <c:pt idx="12">
                  <c:v>2942</c:v>
                </c:pt>
                <c:pt idx="13">
                  <c:v>1819</c:v>
                </c:pt>
                <c:pt idx="14">
                  <c:v>2052</c:v>
                </c:pt>
                <c:pt idx="15">
                  <c:v>2169</c:v>
                </c:pt>
                <c:pt idx="16">
                  <c:v>2356</c:v>
                </c:pt>
                <c:pt idx="17">
                  <c:v>2863</c:v>
                </c:pt>
                <c:pt idx="18">
                  <c:v>3937</c:v>
                </c:pt>
                <c:pt idx="19">
                  <c:v>2927</c:v>
                </c:pt>
                <c:pt idx="20">
                  <c:v>1543</c:v>
                </c:pt>
                <c:pt idx="21">
                  <c:v>1451</c:v>
                </c:pt>
                <c:pt idx="22">
                  <c:v>1506</c:v>
                </c:pt>
                <c:pt idx="23">
                  <c:v>1840</c:v>
                </c:pt>
                <c:pt idx="24">
                  <c:v>2534</c:v>
                </c:pt>
                <c:pt idx="25">
                  <c:v>3548</c:v>
                </c:pt>
                <c:pt idx="26">
                  <c:v>2819</c:v>
                </c:pt>
                <c:pt idx="27">
                  <c:v>1941</c:v>
                </c:pt>
                <c:pt idx="28">
                  <c:v>2043</c:v>
                </c:pt>
                <c:pt idx="29">
                  <c:v>2090</c:v>
                </c:pt>
                <c:pt idx="30">
                  <c:v>2176</c:v>
                </c:pt>
                <c:pt idx="31">
                  <c:v>2899</c:v>
                </c:pt>
                <c:pt idx="32">
                  <c:v>4059</c:v>
                </c:pt>
                <c:pt idx="33">
                  <c:v>3339</c:v>
                </c:pt>
                <c:pt idx="34">
                  <c:v>2212</c:v>
                </c:pt>
                <c:pt idx="35">
                  <c:v>2353</c:v>
                </c:pt>
                <c:pt idx="36">
                  <c:v>2464</c:v>
                </c:pt>
                <c:pt idx="37">
                  <c:v>2453</c:v>
                </c:pt>
                <c:pt idx="38">
                  <c:v>3680</c:v>
                </c:pt>
                <c:pt idx="39">
                  <c:v>4883</c:v>
                </c:pt>
                <c:pt idx="40">
                  <c:v>3858</c:v>
                </c:pt>
                <c:pt idx="41">
                  <c:v>2468</c:v>
                </c:pt>
                <c:pt idx="42">
                  <c:v>2766</c:v>
                </c:pt>
                <c:pt idx="43">
                  <c:v>2987</c:v>
                </c:pt>
                <c:pt idx="44">
                  <c:v>3953</c:v>
                </c:pt>
                <c:pt idx="45">
                  <c:v>3977</c:v>
                </c:pt>
                <c:pt idx="46">
                  <c:v>5753</c:v>
                </c:pt>
                <c:pt idx="47">
                  <c:v>4466</c:v>
                </c:pt>
                <c:pt idx="48">
                  <c:v>2781</c:v>
                </c:pt>
                <c:pt idx="49">
                  <c:v>3240</c:v>
                </c:pt>
                <c:pt idx="50">
                  <c:v>3385</c:v>
                </c:pt>
                <c:pt idx="51">
                  <c:v>3588</c:v>
                </c:pt>
                <c:pt idx="52">
                  <c:v>4691</c:v>
                </c:pt>
                <c:pt idx="53">
                  <c:v>6176</c:v>
                </c:pt>
                <c:pt idx="54">
                  <c:v>4800</c:v>
                </c:pt>
                <c:pt idx="55">
                  <c:v>3252</c:v>
                </c:pt>
                <c:pt idx="56">
                  <c:v>3446</c:v>
                </c:pt>
                <c:pt idx="57">
                  <c:v>3678</c:v>
                </c:pt>
                <c:pt idx="58">
                  <c:v>4169</c:v>
                </c:pt>
                <c:pt idx="59">
                  <c:v>5795</c:v>
                </c:pt>
                <c:pt idx="60">
                  <c:v>7266</c:v>
                </c:pt>
                <c:pt idx="61">
                  <c:v>6022</c:v>
                </c:pt>
                <c:pt idx="62">
                  <c:v>3460</c:v>
                </c:pt>
                <c:pt idx="63">
                  <c:v>3369</c:v>
                </c:pt>
                <c:pt idx="64">
                  <c:v>3910</c:v>
                </c:pt>
                <c:pt idx="65">
                  <c:v>4264</c:v>
                </c:pt>
                <c:pt idx="66">
                  <c:v>5758</c:v>
                </c:pt>
                <c:pt idx="67">
                  <c:v>7342</c:v>
                </c:pt>
                <c:pt idx="68">
                  <c:v>5839</c:v>
                </c:pt>
                <c:pt idx="69">
                  <c:v>3338</c:v>
                </c:pt>
                <c:pt idx="70">
                  <c:v>3531</c:v>
                </c:pt>
                <c:pt idx="71">
                  <c:v>3775</c:v>
                </c:pt>
                <c:pt idx="72">
                  <c:v>4200</c:v>
                </c:pt>
                <c:pt idx="73">
                  <c:v>5628</c:v>
                </c:pt>
                <c:pt idx="74">
                  <c:v>7642</c:v>
                </c:pt>
                <c:pt idx="75">
                  <c:v>7307</c:v>
                </c:pt>
                <c:pt idx="76">
                  <c:v>5433</c:v>
                </c:pt>
                <c:pt idx="77">
                  <c:v>3800</c:v>
                </c:pt>
                <c:pt idx="78">
                  <c:v>3911</c:v>
                </c:pt>
                <c:pt idx="79">
                  <c:v>4463</c:v>
                </c:pt>
                <c:pt idx="80">
                  <c:v>6621</c:v>
                </c:pt>
                <c:pt idx="81">
                  <c:v>9401</c:v>
                </c:pt>
                <c:pt idx="82">
                  <c:v>7122</c:v>
                </c:pt>
                <c:pt idx="83">
                  <c:v>4245</c:v>
                </c:pt>
                <c:pt idx="84">
                  <c:v>4356</c:v>
                </c:pt>
                <c:pt idx="85">
                  <c:v>4652</c:v>
                </c:pt>
                <c:pt idx="86">
                  <c:v>4902</c:v>
                </c:pt>
                <c:pt idx="87">
                  <c:v>6580</c:v>
                </c:pt>
                <c:pt idx="88">
                  <c:v>10013</c:v>
                </c:pt>
                <c:pt idx="89">
                  <c:v>7258</c:v>
                </c:pt>
                <c:pt idx="90">
                  <c:v>4085</c:v>
                </c:pt>
                <c:pt idx="91">
                  <c:v>4078</c:v>
                </c:pt>
                <c:pt idx="92">
                  <c:v>4505</c:v>
                </c:pt>
                <c:pt idx="93">
                  <c:v>5258</c:v>
                </c:pt>
                <c:pt idx="94">
                  <c:v>7673</c:v>
                </c:pt>
                <c:pt idx="95">
                  <c:v>10875</c:v>
                </c:pt>
                <c:pt idx="96">
                  <c:v>8192</c:v>
                </c:pt>
                <c:pt idx="97">
                  <c:v>4354</c:v>
                </c:pt>
                <c:pt idx="98">
                  <c:v>4435</c:v>
                </c:pt>
                <c:pt idx="99">
                  <c:v>4569</c:v>
                </c:pt>
                <c:pt idx="100">
                  <c:v>4997</c:v>
                </c:pt>
                <c:pt idx="101">
                  <c:v>6960</c:v>
                </c:pt>
                <c:pt idx="102">
                  <c:v>10251</c:v>
                </c:pt>
                <c:pt idx="103">
                  <c:v>6984</c:v>
                </c:pt>
                <c:pt idx="104">
                  <c:v>3983</c:v>
                </c:pt>
                <c:pt idx="105">
                  <c:v>5222</c:v>
                </c:pt>
                <c:pt idx="106">
                  <c:v>4816</c:v>
                </c:pt>
                <c:pt idx="107">
                  <c:v>5311</c:v>
                </c:pt>
                <c:pt idx="108">
                  <c:v>7066</c:v>
                </c:pt>
                <c:pt idx="109">
                  <c:v>10406</c:v>
                </c:pt>
                <c:pt idx="110">
                  <c:v>7399</c:v>
                </c:pt>
                <c:pt idx="111">
                  <c:v>3987</c:v>
                </c:pt>
                <c:pt idx="112">
                  <c:v>5029</c:v>
                </c:pt>
                <c:pt idx="113">
                  <c:v>4642</c:v>
                </c:pt>
                <c:pt idx="114">
                  <c:v>5152</c:v>
                </c:pt>
                <c:pt idx="115">
                  <c:v>6786</c:v>
                </c:pt>
                <c:pt idx="116">
                  <c:v>10203</c:v>
                </c:pt>
                <c:pt idx="117">
                  <c:v>7245</c:v>
                </c:pt>
                <c:pt idx="118">
                  <c:v>2820</c:v>
                </c:pt>
                <c:pt idx="119">
                  <c:v>2611</c:v>
                </c:pt>
                <c:pt idx="120">
                  <c:v>2584</c:v>
                </c:pt>
                <c:pt idx="121">
                  <c:v>3113</c:v>
                </c:pt>
                <c:pt idx="122">
                  <c:v>5547</c:v>
                </c:pt>
                <c:pt idx="123">
                  <c:v>8475</c:v>
                </c:pt>
                <c:pt idx="124">
                  <c:v>5503</c:v>
                </c:pt>
                <c:pt idx="125">
                  <c:v>2815</c:v>
                </c:pt>
                <c:pt idx="126">
                  <c:v>2950</c:v>
                </c:pt>
                <c:pt idx="127">
                  <c:v>3043</c:v>
                </c:pt>
                <c:pt idx="128">
                  <c:v>3217</c:v>
                </c:pt>
                <c:pt idx="129">
                  <c:v>4816</c:v>
                </c:pt>
                <c:pt idx="130">
                  <c:v>6962</c:v>
                </c:pt>
                <c:pt idx="131">
                  <c:v>5174</c:v>
                </c:pt>
                <c:pt idx="132">
                  <c:v>2865</c:v>
                </c:pt>
                <c:pt idx="133">
                  <c:v>2776</c:v>
                </c:pt>
                <c:pt idx="134">
                  <c:v>2956</c:v>
                </c:pt>
                <c:pt idx="135">
                  <c:v>3470</c:v>
                </c:pt>
                <c:pt idx="136">
                  <c:v>4842</c:v>
                </c:pt>
                <c:pt idx="137">
                  <c:v>7545</c:v>
                </c:pt>
                <c:pt idx="138">
                  <c:v>4984</c:v>
                </c:pt>
                <c:pt idx="139">
                  <c:v>2673</c:v>
                </c:pt>
                <c:pt idx="140">
                  <c:v>2996</c:v>
                </c:pt>
                <c:pt idx="141">
                  <c:v>3445</c:v>
                </c:pt>
                <c:pt idx="142">
                  <c:v>4179</c:v>
                </c:pt>
                <c:pt idx="143">
                  <c:v>7117</c:v>
                </c:pt>
                <c:pt idx="144">
                  <c:v>10241</c:v>
                </c:pt>
                <c:pt idx="145">
                  <c:v>6811</c:v>
                </c:pt>
                <c:pt idx="146">
                  <c:v>2897</c:v>
                </c:pt>
                <c:pt idx="147">
                  <c:v>2874</c:v>
                </c:pt>
                <c:pt idx="148">
                  <c:v>2868</c:v>
                </c:pt>
                <c:pt idx="149">
                  <c:v>2967</c:v>
                </c:pt>
                <c:pt idx="150">
                  <c:v>4305</c:v>
                </c:pt>
                <c:pt idx="151">
                  <c:v>7157</c:v>
                </c:pt>
                <c:pt idx="152">
                  <c:v>5007</c:v>
                </c:pt>
                <c:pt idx="153">
                  <c:v>2345</c:v>
                </c:pt>
                <c:pt idx="154">
                  <c:v>2189</c:v>
                </c:pt>
                <c:pt idx="155">
                  <c:v>2588</c:v>
                </c:pt>
                <c:pt idx="156">
                  <c:v>2660</c:v>
                </c:pt>
                <c:pt idx="157">
                  <c:v>3895</c:v>
                </c:pt>
                <c:pt idx="158">
                  <c:v>5789</c:v>
                </c:pt>
                <c:pt idx="159">
                  <c:v>4619</c:v>
                </c:pt>
                <c:pt idx="160">
                  <c:v>2112</c:v>
                </c:pt>
                <c:pt idx="161">
                  <c:v>2056</c:v>
                </c:pt>
                <c:pt idx="162">
                  <c:v>2225</c:v>
                </c:pt>
                <c:pt idx="163">
                  <c:v>2426</c:v>
                </c:pt>
                <c:pt idx="164">
                  <c:v>3888</c:v>
                </c:pt>
                <c:pt idx="165">
                  <c:v>6084</c:v>
                </c:pt>
                <c:pt idx="166">
                  <c:v>4701</c:v>
                </c:pt>
                <c:pt idx="167">
                  <c:v>2684</c:v>
                </c:pt>
                <c:pt idx="168">
                  <c:v>3348</c:v>
                </c:pt>
                <c:pt idx="169">
                  <c:v>3274</c:v>
                </c:pt>
                <c:pt idx="170">
                  <c:v>3678</c:v>
                </c:pt>
                <c:pt idx="171">
                  <c:v>5613</c:v>
                </c:pt>
                <c:pt idx="172">
                  <c:v>8313</c:v>
                </c:pt>
                <c:pt idx="173">
                  <c:v>6437</c:v>
                </c:pt>
                <c:pt idx="174">
                  <c:v>3138</c:v>
                </c:pt>
                <c:pt idx="175">
                  <c:v>3400</c:v>
                </c:pt>
                <c:pt idx="176">
                  <c:v>3731</c:v>
                </c:pt>
                <c:pt idx="177">
                  <c:v>4162</c:v>
                </c:pt>
                <c:pt idx="178">
                  <c:v>6716</c:v>
                </c:pt>
                <c:pt idx="179">
                  <c:v>9029</c:v>
                </c:pt>
                <c:pt idx="180">
                  <c:v>7180</c:v>
                </c:pt>
                <c:pt idx="181">
                  <c:v>3362</c:v>
                </c:pt>
                <c:pt idx="182">
                  <c:v>4285</c:v>
                </c:pt>
                <c:pt idx="183">
                  <c:v>4664</c:v>
                </c:pt>
                <c:pt idx="184">
                  <c:v>6462</c:v>
                </c:pt>
                <c:pt idx="185">
                  <c:v>8742</c:v>
                </c:pt>
                <c:pt idx="186">
                  <c:v>12395</c:v>
                </c:pt>
                <c:pt idx="187">
                  <c:v>9451</c:v>
                </c:pt>
                <c:pt idx="188">
                  <c:v>4399</c:v>
                </c:pt>
                <c:pt idx="189">
                  <c:v>4708</c:v>
                </c:pt>
                <c:pt idx="190">
                  <c:v>5628</c:v>
                </c:pt>
                <c:pt idx="191">
                  <c:v>6664</c:v>
                </c:pt>
                <c:pt idx="192">
                  <c:v>9683</c:v>
                </c:pt>
                <c:pt idx="193">
                  <c:v>11505</c:v>
                </c:pt>
                <c:pt idx="194">
                  <c:v>8054</c:v>
                </c:pt>
                <c:pt idx="195">
                  <c:v>5415</c:v>
                </c:pt>
                <c:pt idx="196">
                  <c:v>6621</c:v>
                </c:pt>
                <c:pt idx="197">
                  <c:v>9784</c:v>
                </c:pt>
                <c:pt idx="198">
                  <c:v>6444</c:v>
                </c:pt>
                <c:pt idx="199">
                  <c:v>5502</c:v>
                </c:pt>
                <c:pt idx="200">
                  <c:v>6378</c:v>
                </c:pt>
                <c:pt idx="201">
                  <c:v>6172</c:v>
                </c:pt>
                <c:pt idx="202">
                  <c:v>4475</c:v>
                </c:pt>
                <c:pt idx="203">
                  <c:v>10577</c:v>
                </c:pt>
                <c:pt idx="204">
                  <c:v>8891</c:v>
                </c:pt>
                <c:pt idx="205">
                  <c:v>4363</c:v>
                </c:pt>
                <c:pt idx="206">
                  <c:v>5318</c:v>
                </c:pt>
                <c:pt idx="207">
                  <c:v>7013</c:v>
                </c:pt>
                <c:pt idx="208">
                  <c:v>5819</c:v>
                </c:pt>
                <c:pt idx="209">
                  <c:v>3557</c:v>
                </c:pt>
                <c:pt idx="210">
                  <c:v>3049</c:v>
                </c:pt>
                <c:pt idx="211">
                  <c:v>3084</c:v>
                </c:pt>
                <c:pt idx="212">
                  <c:v>3148</c:v>
                </c:pt>
                <c:pt idx="213">
                  <c:v>4198</c:v>
                </c:pt>
                <c:pt idx="214">
                  <c:v>6769</c:v>
                </c:pt>
                <c:pt idx="215">
                  <c:v>4991</c:v>
                </c:pt>
                <c:pt idx="216">
                  <c:v>2875</c:v>
                </c:pt>
                <c:pt idx="217">
                  <c:v>3017</c:v>
                </c:pt>
                <c:pt idx="218">
                  <c:v>2942</c:v>
                </c:pt>
                <c:pt idx="219">
                  <c:v>3192</c:v>
                </c:pt>
                <c:pt idx="220">
                  <c:v>4551</c:v>
                </c:pt>
                <c:pt idx="221">
                  <c:v>7193</c:v>
                </c:pt>
                <c:pt idx="222">
                  <c:v>5401</c:v>
                </c:pt>
                <c:pt idx="223">
                  <c:v>2598</c:v>
                </c:pt>
                <c:pt idx="224">
                  <c:v>2695</c:v>
                </c:pt>
                <c:pt idx="225">
                  <c:v>2852</c:v>
                </c:pt>
                <c:pt idx="226">
                  <c:v>3142</c:v>
                </c:pt>
                <c:pt idx="227">
                  <c:v>4603</c:v>
                </c:pt>
                <c:pt idx="228">
                  <c:v>7561</c:v>
                </c:pt>
                <c:pt idx="229">
                  <c:v>6027</c:v>
                </c:pt>
                <c:pt idx="230">
                  <c:v>2751</c:v>
                </c:pt>
                <c:pt idx="231">
                  <c:v>2556</c:v>
                </c:pt>
                <c:pt idx="232">
                  <c:v>2720</c:v>
                </c:pt>
                <c:pt idx="233">
                  <c:v>2839</c:v>
                </c:pt>
                <c:pt idx="234">
                  <c:v>4649</c:v>
                </c:pt>
                <c:pt idx="235">
                  <c:v>7318</c:v>
                </c:pt>
                <c:pt idx="236">
                  <c:v>5580</c:v>
                </c:pt>
                <c:pt idx="237">
                  <c:v>2560</c:v>
                </c:pt>
                <c:pt idx="238">
                  <c:v>2362</c:v>
                </c:pt>
                <c:pt idx="239">
                  <c:v>2528</c:v>
                </c:pt>
                <c:pt idx="240">
                  <c:v>2854</c:v>
                </c:pt>
                <c:pt idx="241">
                  <c:v>4118</c:v>
                </c:pt>
                <c:pt idx="242">
                  <c:v>7090</c:v>
                </c:pt>
                <c:pt idx="243">
                  <c:v>6194</c:v>
                </c:pt>
                <c:pt idx="244">
                  <c:v>2651</c:v>
                </c:pt>
                <c:pt idx="245">
                  <c:v>2472</c:v>
                </c:pt>
                <c:pt idx="246">
                  <c:v>2772</c:v>
                </c:pt>
                <c:pt idx="247">
                  <c:v>3103</c:v>
                </c:pt>
                <c:pt idx="248">
                  <c:v>5029</c:v>
                </c:pt>
                <c:pt idx="249">
                  <c:v>8469</c:v>
                </c:pt>
                <c:pt idx="250">
                  <c:v>6665</c:v>
                </c:pt>
                <c:pt idx="251">
                  <c:v>3122</c:v>
                </c:pt>
                <c:pt idx="252">
                  <c:v>3147</c:v>
                </c:pt>
                <c:pt idx="253">
                  <c:v>3116</c:v>
                </c:pt>
                <c:pt idx="254">
                  <c:v>3621</c:v>
                </c:pt>
                <c:pt idx="255">
                  <c:v>4864</c:v>
                </c:pt>
                <c:pt idx="256">
                  <c:v>8117</c:v>
                </c:pt>
                <c:pt idx="257">
                  <c:v>6108</c:v>
                </c:pt>
                <c:pt idx="258">
                  <c:v>2840</c:v>
                </c:pt>
                <c:pt idx="259">
                  <c:v>2816</c:v>
                </c:pt>
                <c:pt idx="260">
                  <c:v>3046</c:v>
                </c:pt>
                <c:pt idx="261">
                  <c:v>3493</c:v>
                </c:pt>
                <c:pt idx="262">
                  <c:v>5289</c:v>
                </c:pt>
                <c:pt idx="263">
                  <c:v>8745</c:v>
                </c:pt>
                <c:pt idx="264">
                  <c:v>6277</c:v>
                </c:pt>
                <c:pt idx="265">
                  <c:v>2862</c:v>
                </c:pt>
                <c:pt idx="266">
                  <c:v>2761</c:v>
                </c:pt>
                <c:pt idx="267">
                  <c:v>3310</c:v>
                </c:pt>
                <c:pt idx="268">
                  <c:v>3927</c:v>
                </c:pt>
                <c:pt idx="269">
                  <c:v>5154</c:v>
                </c:pt>
                <c:pt idx="270">
                  <c:v>8159</c:v>
                </c:pt>
                <c:pt idx="271">
                  <c:v>6108</c:v>
                </c:pt>
                <c:pt idx="272">
                  <c:v>3176</c:v>
                </c:pt>
                <c:pt idx="273">
                  <c:v>2793</c:v>
                </c:pt>
                <c:pt idx="274">
                  <c:v>2851</c:v>
                </c:pt>
                <c:pt idx="275">
                  <c:v>2944</c:v>
                </c:pt>
                <c:pt idx="276">
                  <c:v>4201</c:v>
                </c:pt>
                <c:pt idx="277">
                  <c:v>6382</c:v>
                </c:pt>
                <c:pt idx="278">
                  <c:v>4581</c:v>
                </c:pt>
                <c:pt idx="279">
                  <c:v>2770</c:v>
                </c:pt>
                <c:pt idx="280">
                  <c:v>2261</c:v>
                </c:pt>
                <c:pt idx="281">
                  <c:v>2164</c:v>
                </c:pt>
                <c:pt idx="282">
                  <c:v>2330</c:v>
                </c:pt>
                <c:pt idx="283">
                  <c:v>2368</c:v>
                </c:pt>
                <c:pt idx="284">
                  <c:v>1931</c:v>
                </c:pt>
                <c:pt idx="285">
                  <c:v>1395</c:v>
                </c:pt>
                <c:pt idx="286">
                  <c:v>1223</c:v>
                </c:pt>
                <c:pt idx="287">
                  <c:v>908</c:v>
                </c:pt>
                <c:pt idx="288">
                  <c:v>718</c:v>
                </c:pt>
                <c:pt idx="289">
                  <c:v>630</c:v>
                </c:pt>
                <c:pt idx="290">
                  <c:v>780</c:v>
                </c:pt>
                <c:pt idx="291">
                  <c:v>712</c:v>
                </c:pt>
                <c:pt idx="292">
                  <c:v>574</c:v>
                </c:pt>
                <c:pt idx="293">
                  <c:v>555</c:v>
                </c:pt>
                <c:pt idx="294">
                  <c:v>469</c:v>
                </c:pt>
                <c:pt idx="295">
                  <c:v>424</c:v>
                </c:pt>
                <c:pt idx="296">
                  <c:v>408</c:v>
                </c:pt>
                <c:pt idx="297">
                  <c:v>469</c:v>
                </c:pt>
                <c:pt idx="298">
                  <c:v>467</c:v>
                </c:pt>
                <c:pt idx="299">
                  <c:v>418</c:v>
                </c:pt>
                <c:pt idx="300">
                  <c:v>389</c:v>
                </c:pt>
                <c:pt idx="301">
                  <c:v>350</c:v>
                </c:pt>
                <c:pt idx="302">
                  <c:v>309</c:v>
                </c:pt>
                <c:pt idx="303">
                  <c:v>379</c:v>
                </c:pt>
                <c:pt idx="304">
                  <c:v>383</c:v>
                </c:pt>
                <c:pt idx="305">
                  <c:v>355</c:v>
                </c:pt>
                <c:pt idx="306">
                  <c:v>325</c:v>
                </c:pt>
                <c:pt idx="307">
                  <c:v>322</c:v>
                </c:pt>
                <c:pt idx="308">
                  <c:v>299</c:v>
                </c:pt>
                <c:pt idx="309">
                  <c:v>301</c:v>
                </c:pt>
                <c:pt idx="310">
                  <c:v>316</c:v>
                </c:pt>
                <c:pt idx="311">
                  <c:v>404</c:v>
                </c:pt>
                <c:pt idx="312">
                  <c:v>352</c:v>
                </c:pt>
                <c:pt idx="313">
                  <c:v>334</c:v>
                </c:pt>
                <c:pt idx="314">
                  <c:v>328</c:v>
                </c:pt>
                <c:pt idx="315">
                  <c:v>299</c:v>
                </c:pt>
                <c:pt idx="316">
                  <c:v>294</c:v>
                </c:pt>
                <c:pt idx="317">
                  <c:v>343</c:v>
                </c:pt>
                <c:pt idx="318">
                  <c:v>377</c:v>
                </c:pt>
                <c:pt idx="319">
                  <c:v>369</c:v>
                </c:pt>
                <c:pt idx="320">
                  <c:v>286</c:v>
                </c:pt>
                <c:pt idx="321">
                  <c:v>309</c:v>
                </c:pt>
                <c:pt idx="322">
                  <c:v>283</c:v>
                </c:pt>
                <c:pt idx="323">
                  <c:v>286</c:v>
                </c:pt>
                <c:pt idx="324">
                  <c:v>290</c:v>
                </c:pt>
                <c:pt idx="325">
                  <c:v>381</c:v>
                </c:pt>
                <c:pt idx="326">
                  <c:v>415</c:v>
                </c:pt>
                <c:pt idx="327">
                  <c:v>315</c:v>
                </c:pt>
                <c:pt idx="328">
                  <c:v>255</c:v>
                </c:pt>
                <c:pt idx="329">
                  <c:v>251</c:v>
                </c:pt>
                <c:pt idx="330">
                  <c:v>345</c:v>
                </c:pt>
                <c:pt idx="331">
                  <c:v>414</c:v>
                </c:pt>
                <c:pt idx="332">
                  <c:v>437</c:v>
                </c:pt>
                <c:pt idx="333">
                  <c:v>498</c:v>
                </c:pt>
                <c:pt idx="334">
                  <c:v>395</c:v>
                </c:pt>
                <c:pt idx="335">
                  <c:v>343</c:v>
                </c:pt>
                <c:pt idx="336">
                  <c:v>344</c:v>
                </c:pt>
                <c:pt idx="337">
                  <c:v>342</c:v>
                </c:pt>
                <c:pt idx="338">
                  <c:v>353</c:v>
                </c:pt>
                <c:pt idx="339">
                  <c:v>454</c:v>
                </c:pt>
                <c:pt idx="340">
                  <c:v>504</c:v>
                </c:pt>
                <c:pt idx="341">
                  <c:v>432</c:v>
                </c:pt>
                <c:pt idx="342">
                  <c:v>324</c:v>
                </c:pt>
                <c:pt idx="343">
                  <c:v>395</c:v>
                </c:pt>
                <c:pt idx="344">
                  <c:v>397</c:v>
                </c:pt>
                <c:pt idx="345">
                  <c:v>384</c:v>
                </c:pt>
                <c:pt idx="346">
                  <c:v>450</c:v>
                </c:pt>
                <c:pt idx="347">
                  <c:v>545</c:v>
                </c:pt>
                <c:pt idx="348">
                  <c:v>617</c:v>
                </c:pt>
                <c:pt idx="349">
                  <c:v>543</c:v>
                </c:pt>
                <c:pt idx="350">
                  <c:v>449</c:v>
                </c:pt>
                <c:pt idx="351">
                  <c:v>438</c:v>
                </c:pt>
                <c:pt idx="352">
                  <c:v>463</c:v>
                </c:pt>
                <c:pt idx="353">
                  <c:v>643</c:v>
                </c:pt>
                <c:pt idx="354">
                  <c:v>866</c:v>
                </c:pt>
                <c:pt idx="355">
                  <c:v>602</c:v>
                </c:pt>
                <c:pt idx="356">
                  <c:v>493</c:v>
                </c:pt>
                <c:pt idx="357">
                  <c:v>765</c:v>
                </c:pt>
                <c:pt idx="358">
                  <c:v>670</c:v>
                </c:pt>
                <c:pt idx="359">
                  <c:v>655</c:v>
                </c:pt>
                <c:pt idx="360">
                  <c:v>911</c:v>
                </c:pt>
                <c:pt idx="361">
                  <c:v>1197</c:v>
                </c:pt>
                <c:pt idx="362">
                  <c:v>899</c:v>
                </c:pt>
                <c:pt idx="363">
                  <c:v>664</c:v>
                </c:pt>
                <c:pt idx="364">
                  <c:v>684</c:v>
                </c:pt>
                <c:pt idx="365">
                  <c:v>652</c:v>
                </c:pt>
                <c:pt idx="366">
                  <c:v>638</c:v>
                </c:pt>
                <c:pt idx="367">
                  <c:v>850</c:v>
                </c:pt>
                <c:pt idx="368">
                  <c:v>1405</c:v>
                </c:pt>
                <c:pt idx="369">
                  <c:v>1096</c:v>
                </c:pt>
                <c:pt idx="370">
                  <c:v>725</c:v>
                </c:pt>
                <c:pt idx="371">
                  <c:v>738</c:v>
                </c:pt>
                <c:pt idx="372">
                  <c:v>799</c:v>
                </c:pt>
                <c:pt idx="373">
                  <c:v>871</c:v>
                </c:pt>
                <c:pt idx="374">
                  <c:v>1119</c:v>
                </c:pt>
                <c:pt idx="375">
                  <c:v>1710</c:v>
                </c:pt>
                <c:pt idx="376">
                  <c:v>1233</c:v>
                </c:pt>
                <c:pt idx="377">
                  <c:v>810</c:v>
                </c:pt>
                <c:pt idx="378">
                  <c:v>988</c:v>
                </c:pt>
                <c:pt idx="379">
                  <c:v>1140</c:v>
                </c:pt>
                <c:pt idx="380">
                  <c:v>1305</c:v>
                </c:pt>
                <c:pt idx="381">
                  <c:v>1678</c:v>
                </c:pt>
                <c:pt idx="382">
                  <c:v>1904</c:v>
                </c:pt>
                <c:pt idx="383">
                  <c:v>1478</c:v>
                </c:pt>
                <c:pt idx="384">
                  <c:v>936</c:v>
                </c:pt>
                <c:pt idx="385">
                  <c:v>932</c:v>
                </c:pt>
                <c:pt idx="386">
                  <c:v>1063</c:v>
                </c:pt>
                <c:pt idx="387">
                  <c:v>1016</c:v>
                </c:pt>
                <c:pt idx="388">
                  <c:v>1453</c:v>
                </c:pt>
                <c:pt idx="389">
                  <c:v>2340</c:v>
                </c:pt>
                <c:pt idx="390">
                  <c:v>1932</c:v>
                </c:pt>
                <c:pt idx="391">
                  <c:v>1081</c:v>
                </c:pt>
                <c:pt idx="392">
                  <c:v>1177</c:v>
                </c:pt>
                <c:pt idx="393">
                  <c:v>1330</c:v>
                </c:pt>
                <c:pt idx="394">
                  <c:v>1389</c:v>
                </c:pt>
                <c:pt idx="395">
                  <c:v>1999</c:v>
                </c:pt>
                <c:pt idx="396">
                  <c:v>3062</c:v>
                </c:pt>
                <c:pt idx="397">
                  <c:v>2197</c:v>
                </c:pt>
                <c:pt idx="398">
                  <c:v>1210</c:v>
                </c:pt>
                <c:pt idx="399">
                  <c:v>1234</c:v>
                </c:pt>
                <c:pt idx="400">
                  <c:v>1297</c:v>
                </c:pt>
                <c:pt idx="401">
                  <c:v>1572</c:v>
                </c:pt>
                <c:pt idx="402">
                  <c:v>2381</c:v>
                </c:pt>
                <c:pt idx="403">
                  <c:v>3555</c:v>
                </c:pt>
                <c:pt idx="404">
                  <c:v>2311</c:v>
                </c:pt>
                <c:pt idx="405">
                  <c:v>1457</c:v>
                </c:pt>
                <c:pt idx="406">
                  <c:v>1424</c:v>
                </c:pt>
                <c:pt idx="407">
                  <c:v>1641</c:v>
                </c:pt>
                <c:pt idx="408">
                  <c:v>1828</c:v>
                </c:pt>
                <c:pt idx="409">
                  <c:v>2612</c:v>
                </c:pt>
                <c:pt idx="410">
                  <c:v>4120</c:v>
                </c:pt>
                <c:pt idx="411">
                  <c:v>2849</c:v>
                </c:pt>
                <c:pt idx="412">
                  <c:v>1691</c:v>
                </c:pt>
                <c:pt idx="413">
                  <c:v>1733</c:v>
                </c:pt>
                <c:pt idx="414">
                  <c:v>1728</c:v>
                </c:pt>
                <c:pt idx="415">
                  <c:v>2136</c:v>
                </c:pt>
                <c:pt idx="416">
                  <c:v>4358</c:v>
                </c:pt>
                <c:pt idx="417">
                  <c:v>5286</c:v>
                </c:pt>
                <c:pt idx="418">
                  <c:v>3380</c:v>
                </c:pt>
                <c:pt idx="419">
                  <c:v>1899</c:v>
                </c:pt>
                <c:pt idx="420">
                  <c:v>1989</c:v>
                </c:pt>
                <c:pt idx="421">
                  <c:v>2306</c:v>
                </c:pt>
                <c:pt idx="422">
                  <c:v>2317</c:v>
                </c:pt>
                <c:pt idx="423">
                  <c:v>3600</c:v>
                </c:pt>
                <c:pt idx="424">
                  <c:v>5219</c:v>
                </c:pt>
                <c:pt idx="425">
                  <c:v>3645</c:v>
                </c:pt>
                <c:pt idx="426">
                  <c:v>2346</c:v>
                </c:pt>
                <c:pt idx="427">
                  <c:v>2370</c:v>
                </c:pt>
                <c:pt idx="428">
                  <c:v>2566</c:v>
                </c:pt>
                <c:pt idx="429">
                  <c:v>2447</c:v>
                </c:pt>
                <c:pt idx="430">
                  <c:v>3344</c:v>
                </c:pt>
                <c:pt idx="431">
                  <c:v>5263</c:v>
                </c:pt>
                <c:pt idx="432">
                  <c:v>3553</c:v>
                </c:pt>
                <c:pt idx="433">
                  <c:v>2276</c:v>
                </c:pt>
                <c:pt idx="434">
                  <c:v>2128</c:v>
                </c:pt>
                <c:pt idx="435">
                  <c:v>2789</c:v>
                </c:pt>
                <c:pt idx="436">
                  <c:v>2604</c:v>
                </c:pt>
                <c:pt idx="437">
                  <c:v>3576</c:v>
                </c:pt>
                <c:pt idx="438">
                  <c:v>5449</c:v>
                </c:pt>
                <c:pt idx="439">
                  <c:v>3847</c:v>
                </c:pt>
                <c:pt idx="440">
                  <c:v>2708</c:v>
                </c:pt>
                <c:pt idx="441">
                  <c:v>2924</c:v>
                </c:pt>
                <c:pt idx="442">
                  <c:v>3188</c:v>
                </c:pt>
                <c:pt idx="443">
                  <c:v>3529</c:v>
                </c:pt>
                <c:pt idx="444">
                  <c:v>4788</c:v>
                </c:pt>
                <c:pt idx="445">
                  <c:v>6990</c:v>
                </c:pt>
                <c:pt idx="446">
                  <c:v>6242</c:v>
                </c:pt>
                <c:pt idx="447">
                  <c:v>4381</c:v>
                </c:pt>
                <c:pt idx="448">
                  <c:v>2859</c:v>
                </c:pt>
                <c:pt idx="449">
                  <c:v>2893</c:v>
                </c:pt>
                <c:pt idx="450">
                  <c:v>3157</c:v>
                </c:pt>
                <c:pt idx="451">
                  <c:v>4393</c:v>
                </c:pt>
                <c:pt idx="452">
                  <c:v>6611</c:v>
                </c:pt>
                <c:pt idx="453">
                  <c:v>4441</c:v>
                </c:pt>
                <c:pt idx="454">
                  <c:v>2584</c:v>
                </c:pt>
                <c:pt idx="455">
                  <c:v>2772</c:v>
                </c:pt>
                <c:pt idx="456">
                  <c:v>2871</c:v>
                </c:pt>
                <c:pt idx="457">
                  <c:v>2976</c:v>
                </c:pt>
                <c:pt idx="458">
                  <c:v>4773</c:v>
                </c:pt>
                <c:pt idx="459">
                  <c:v>7709</c:v>
                </c:pt>
                <c:pt idx="460">
                  <c:v>5470</c:v>
                </c:pt>
                <c:pt idx="461">
                  <c:v>2571</c:v>
                </c:pt>
                <c:pt idx="462">
                  <c:v>2522</c:v>
                </c:pt>
                <c:pt idx="463">
                  <c:v>2628</c:v>
                </c:pt>
                <c:pt idx="464">
                  <c:v>2858</c:v>
                </c:pt>
                <c:pt idx="465">
                  <c:v>4322</c:v>
                </c:pt>
                <c:pt idx="466">
                  <c:v>6645</c:v>
                </c:pt>
                <c:pt idx="467">
                  <c:v>4430</c:v>
                </c:pt>
                <c:pt idx="468">
                  <c:v>2551</c:v>
                </c:pt>
                <c:pt idx="469">
                  <c:v>3092</c:v>
                </c:pt>
                <c:pt idx="470">
                  <c:v>3573</c:v>
                </c:pt>
                <c:pt idx="471">
                  <c:v>3659</c:v>
                </c:pt>
                <c:pt idx="472">
                  <c:v>5595</c:v>
                </c:pt>
                <c:pt idx="473">
                  <c:v>8318</c:v>
                </c:pt>
                <c:pt idx="474">
                  <c:v>5401</c:v>
                </c:pt>
                <c:pt idx="475">
                  <c:v>3537</c:v>
                </c:pt>
                <c:pt idx="476">
                  <c:v>3539</c:v>
                </c:pt>
                <c:pt idx="477">
                  <c:v>4169</c:v>
                </c:pt>
                <c:pt idx="478">
                  <c:v>4029</c:v>
                </c:pt>
                <c:pt idx="479">
                  <c:v>7258</c:v>
                </c:pt>
                <c:pt idx="480">
                  <c:v>8808</c:v>
                </c:pt>
                <c:pt idx="481">
                  <c:v>6692</c:v>
                </c:pt>
                <c:pt idx="482">
                  <c:v>3431</c:v>
                </c:pt>
                <c:pt idx="483">
                  <c:v>3436</c:v>
                </c:pt>
                <c:pt idx="484">
                  <c:v>3744</c:v>
                </c:pt>
                <c:pt idx="485">
                  <c:v>3819</c:v>
                </c:pt>
                <c:pt idx="486">
                  <c:v>5776</c:v>
                </c:pt>
                <c:pt idx="487">
                  <c:v>8658</c:v>
                </c:pt>
                <c:pt idx="488">
                  <c:v>5843</c:v>
                </c:pt>
                <c:pt idx="489">
                  <c:v>3642</c:v>
                </c:pt>
                <c:pt idx="490">
                  <c:v>3706</c:v>
                </c:pt>
                <c:pt idx="491">
                  <c:v>3677</c:v>
                </c:pt>
                <c:pt idx="492">
                  <c:v>3892</c:v>
                </c:pt>
                <c:pt idx="493">
                  <c:v>6175</c:v>
                </c:pt>
                <c:pt idx="494">
                  <c:v>6808</c:v>
                </c:pt>
                <c:pt idx="495">
                  <c:v>4456</c:v>
                </c:pt>
                <c:pt idx="496">
                  <c:v>2733</c:v>
                </c:pt>
                <c:pt idx="497">
                  <c:v>2771</c:v>
                </c:pt>
                <c:pt idx="498">
                  <c:v>3042</c:v>
                </c:pt>
                <c:pt idx="499">
                  <c:v>2680</c:v>
                </c:pt>
                <c:pt idx="500">
                  <c:v>3957</c:v>
                </c:pt>
                <c:pt idx="501">
                  <c:v>5657</c:v>
                </c:pt>
                <c:pt idx="502">
                  <c:v>3758</c:v>
                </c:pt>
                <c:pt idx="503">
                  <c:v>2875</c:v>
                </c:pt>
                <c:pt idx="504">
                  <c:v>2544</c:v>
                </c:pt>
                <c:pt idx="505">
                  <c:v>2781</c:v>
                </c:pt>
                <c:pt idx="506">
                  <c:v>2913</c:v>
                </c:pt>
                <c:pt idx="507">
                  <c:v>3884</c:v>
                </c:pt>
                <c:pt idx="508">
                  <c:v>5782</c:v>
                </c:pt>
                <c:pt idx="509">
                  <c:v>4245</c:v>
                </c:pt>
                <c:pt idx="510">
                  <c:v>2439</c:v>
                </c:pt>
                <c:pt idx="511">
                  <c:v>2651</c:v>
                </c:pt>
                <c:pt idx="512">
                  <c:v>3029</c:v>
                </c:pt>
                <c:pt idx="513">
                  <c:v>1637</c:v>
                </c:pt>
                <c:pt idx="514">
                  <c:v>1422</c:v>
                </c:pt>
                <c:pt idx="515">
                  <c:v>1572</c:v>
                </c:pt>
                <c:pt idx="516">
                  <c:v>1287</c:v>
                </c:pt>
                <c:pt idx="517">
                  <c:v>1141</c:v>
                </c:pt>
                <c:pt idx="518">
                  <c:v>1375</c:v>
                </c:pt>
                <c:pt idx="519">
                  <c:v>1046</c:v>
                </c:pt>
                <c:pt idx="520">
                  <c:v>1099</c:v>
                </c:pt>
                <c:pt idx="521">
                  <c:v>1345</c:v>
                </c:pt>
                <c:pt idx="522">
                  <c:v>1686</c:v>
                </c:pt>
                <c:pt idx="523">
                  <c:v>1143</c:v>
                </c:pt>
                <c:pt idx="524">
                  <c:v>860</c:v>
                </c:pt>
                <c:pt idx="525">
                  <c:v>709</c:v>
                </c:pt>
                <c:pt idx="526">
                  <c:v>710</c:v>
                </c:pt>
                <c:pt idx="527">
                  <c:v>741</c:v>
                </c:pt>
                <c:pt idx="528">
                  <c:v>1012</c:v>
                </c:pt>
                <c:pt idx="529">
                  <c:v>1181</c:v>
                </c:pt>
                <c:pt idx="530">
                  <c:v>963</c:v>
                </c:pt>
                <c:pt idx="531">
                  <c:v>769</c:v>
                </c:pt>
                <c:pt idx="532">
                  <c:v>683</c:v>
                </c:pt>
                <c:pt idx="533">
                  <c:v>656</c:v>
                </c:pt>
                <c:pt idx="534">
                  <c:v>794</c:v>
                </c:pt>
                <c:pt idx="535">
                  <c:v>1061</c:v>
                </c:pt>
                <c:pt idx="536">
                  <c:v>1246</c:v>
                </c:pt>
                <c:pt idx="537">
                  <c:v>960</c:v>
                </c:pt>
                <c:pt idx="538">
                  <c:v>785</c:v>
                </c:pt>
                <c:pt idx="539">
                  <c:v>806</c:v>
                </c:pt>
                <c:pt idx="540">
                  <c:v>1143</c:v>
                </c:pt>
                <c:pt idx="541">
                  <c:v>1562</c:v>
                </c:pt>
                <c:pt idx="542">
                  <c:v>2140</c:v>
                </c:pt>
                <c:pt idx="543">
                  <c:v>2918</c:v>
                </c:pt>
                <c:pt idx="544">
                  <c:v>2164</c:v>
                </c:pt>
                <c:pt idx="545">
                  <c:v>1372</c:v>
                </c:pt>
                <c:pt idx="546">
                  <c:v>1453</c:v>
                </c:pt>
                <c:pt idx="547">
                  <c:v>1599</c:v>
                </c:pt>
                <c:pt idx="548">
                  <c:v>1837</c:v>
                </c:pt>
                <c:pt idx="549">
                  <c:v>2992</c:v>
                </c:pt>
                <c:pt idx="550">
                  <c:v>3640</c:v>
                </c:pt>
                <c:pt idx="551">
                  <c:v>2760</c:v>
                </c:pt>
                <c:pt idx="552">
                  <c:v>1800</c:v>
                </c:pt>
                <c:pt idx="553">
                  <c:v>1817</c:v>
                </c:pt>
                <c:pt idx="554">
                  <c:v>1438</c:v>
                </c:pt>
                <c:pt idx="555">
                  <c:v>1340</c:v>
                </c:pt>
                <c:pt idx="556">
                  <c:v>1746</c:v>
                </c:pt>
                <c:pt idx="557">
                  <c:v>1985</c:v>
                </c:pt>
                <c:pt idx="558">
                  <c:v>1398</c:v>
                </c:pt>
                <c:pt idx="559">
                  <c:v>1220</c:v>
                </c:pt>
                <c:pt idx="560">
                  <c:v>1205</c:v>
                </c:pt>
                <c:pt idx="561">
                  <c:v>1299</c:v>
                </c:pt>
                <c:pt idx="562">
                  <c:v>1772</c:v>
                </c:pt>
                <c:pt idx="563">
                  <c:v>3476</c:v>
                </c:pt>
                <c:pt idx="564">
                  <c:v>1646</c:v>
                </c:pt>
                <c:pt idx="565">
                  <c:v>1232</c:v>
                </c:pt>
                <c:pt idx="566">
                  <c:v>983</c:v>
                </c:pt>
                <c:pt idx="567">
                  <c:v>1048</c:v>
                </c:pt>
                <c:pt idx="568">
                  <c:v>1045</c:v>
                </c:pt>
                <c:pt idx="569">
                  <c:v>1948</c:v>
                </c:pt>
                <c:pt idx="570">
                  <c:v>1936</c:v>
                </c:pt>
                <c:pt idx="571">
                  <c:v>1015</c:v>
                </c:pt>
                <c:pt idx="572">
                  <c:v>1039</c:v>
                </c:pt>
                <c:pt idx="573">
                  <c:v>922</c:v>
                </c:pt>
                <c:pt idx="574">
                  <c:v>838</c:v>
                </c:pt>
                <c:pt idx="575">
                  <c:v>786</c:v>
                </c:pt>
                <c:pt idx="576">
                  <c:v>814</c:v>
                </c:pt>
                <c:pt idx="577">
                  <c:v>993</c:v>
                </c:pt>
                <c:pt idx="578">
                  <c:v>1152</c:v>
                </c:pt>
                <c:pt idx="579">
                  <c:v>972</c:v>
                </c:pt>
                <c:pt idx="580">
                  <c:v>727</c:v>
                </c:pt>
                <c:pt idx="581">
                  <c:v>642</c:v>
                </c:pt>
                <c:pt idx="582">
                  <c:v>711</c:v>
                </c:pt>
                <c:pt idx="583">
                  <c:v>756</c:v>
                </c:pt>
                <c:pt idx="584">
                  <c:v>847</c:v>
                </c:pt>
                <c:pt idx="585">
                  <c:v>901</c:v>
                </c:pt>
                <c:pt idx="586">
                  <c:v>809</c:v>
                </c:pt>
                <c:pt idx="587">
                  <c:v>677</c:v>
                </c:pt>
                <c:pt idx="588">
                  <c:v>610</c:v>
                </c:pt>
                <c:pt idx="589">
                  <c:v>598</c:v>
                </c:pt>
                <c:pt idx="590">
                  <c:v>579</c:v>
                </c:pt>
                <c:pt idx="591">
                  <c:v>764</c:v>
                </c:pt>
                <c:pt idx="592">
                  <c:v>902</c:v>
                </c:pt>
                <c:pt idx="593">
                  <c:v>906</c:v>
                </c:pt>
                <c:pt idx="594">
                  <c:v>716</c:v>
                </c:pt>
                <c:pt idx="595">
                  <c:v>633</c:v>
                </c:pt>
                <c:pt idx="596">
                  <c:v>632</c:v>
                </c:pt>
                <c:pt idx="597">
                  <c:v>688</c:v>
                </c:pt>
                <c:pt idx="598">
                  <c:v>888</c:v>
                </c:pt>
                <c:pt idx="599">
                  <c:v>1128</c:v>
                </c:pt>
                <c:pt idx="600">
                  <c:v>865</c:v>
                </c:pt>
                <c:pt idx="601">
                  <c:v>687</c:v>
                </c:pt>
                <c:pt idx="602">
                  <c:v>686</c:v>
                </c:pt>
                <c:pt idx="603">
                  <c:v>810</c:v>
                </c:pt>
                <c:pt idx="604">
                  <c:v>921</c:v>
                </c:pt>
                <c:pt idx="605">
                  <c:v>1057</c:v>
                </c:pt>
                <c:pt idx="606">
                  <c:v>1421</c:v>
                </c:pt>
                <c:pt idx="607">
                  <c:v>1256</c:v>
                </c:pt>
                <c:pt idx="608">
                  <c:v>2017</c:v>
                </c:pt>
                <c:pt idx="609">
                  <c:v>1149</c:v>
                </c:pt>
                <c:pt idx="610">
                  <c:v>1150</c:v>
                </c:pt>
                <c:pt idx="611">
                  <c:v>1016</c:v>
                </c:pt>
                <c:pt idx="612">
                  <c:v>1300</c:v>
                </c:pt>
                <c:pt idx="613">
                  <c:v>1586</c:v>
                </c:pt>
                <c:pt idx="614">
                  <c:v>1374</c:v>
                </c:pt>
                <c:pt idx="615">
                  <c:v>1080</c:v>
                </c:pt>
                <c:pt idx="616">
                  <c:v>1020</c:v>
                </c:pt>
                <c:pt idx="617">
                  <c:v>1077</c:v>
                </c:pt>
                <c:pt idx="618">
                  <c:v>1004</c:v>
                </c:pt>
                <c:pt idx="619">
                  <c:v>1245</c:v>
                </c:pt>
                <c:pt idx="620">
                  <c:v>1521</c:v>
                </c:pt>
                <c:pt idx="621">
                  <c:v>1142</c:v>
                </c:pt>
                <c:pt idx="622">
                  <c:v>970</c:v>
                </c:pt>
                <c:pt idx="623">
                  <c:v>936</c:v>
                </c:pt>
                <c:pt idx="624">
                  <c:v>925</c:v>
                </c:pt>
                <c:pt idx="625">
                  <c:v>873</c:v>
                </c:pt>
                <c:pt idx="626">
                  <c:v>1302</c:v>
                </c:pt>
                <c:pt idx="627">
                  <c:v>1545</c:v>
                </c:pt>
                <c:pt idx="628">
                  <c:v>1226</c:v>
                </c:pt>
                <c:pt idx="629">
                  <c:v>1054</c:v>
                </c:pt>
                <c:pt idx="630">
                  <c:v>926</c:v>
                </c:pt>
                <c:pt idx="631">
                  <c:v>1129</c:v>
                </c:pt>
                <c:pt idx="632">
                  <c:v>1027</c:v>
                </c:pt>
                <c:pt idx="633">
                  <c:v>1520</c:v>
                </c:pt>
                <c:pt idx="634">
                  <c:v>1634</c:v>
                </c:pt>
                <c:pt idx="635">
                  <c:v>1290</c:v>
                </c:pt>
                <c:pt idx="636">
                  <c:v>985</c:v>
                </c:pt>
                <c:pt idx="637">
                  <c:v>1010</c:v>
                </c:pt>
                <c:pt idx="638">
                  <c:v>1103</c:v>
                </c:pt>
                <c:pt idx="639">
                  <c:v>1004</c:v>
                </c:pt>
                <c:pt idx="640">
                  <c:v>1425</c:v>
                </c:pt>
                <c:pt idx="641">
                  <c:v>1750</c:v>
                </c:pt>
                <c:pt idx="642">
                  <c:v>1472</c:v>
                </c:pt>
                <c:pt idx="643">
                  <c:v>1054</c:v>
                </c:pt>
                <c:pt idx="644">
                  <c:v>1022</c:v>
                </c:pt>
                <c:pt idx="645">
                  <c:v>1242</c:v>
                </c:pt>
                <c:pt idx="646">
                  <c:v>1171</c:v>
                </c:pt>
                <c:pt idx="647">
                  <c:v>1631</c:v>
                </c:pt>
                <c:pt idx="648">
                  <c:v>2005</c:v>
                </c:pt>
                <c:pt idx="649">
                  <c:v>1622</c:v>
                </c:pt>
                <c:pt idx="650">
                  <c:v>2051</c:v>
                </c:pt>
                <c:pt idx="651">
                  <c:v>1238</c:v>
                </c:pt>
                <c:pt idx="652">
                  <c:v>1174</c:v>
                </c:pt>
                <c:pt idx="653">
                  <c:v>1274</c:v>
                </c:pt>
                <c:pt idx="654">
                  <c:v>1737</c:v>
                </c:pt>
                <c:pt idx="655">
                  <c:v>2131</c:v>
                </c:pt>
                <c:pt idx="656">
                  <c:v>1719</c:v>
                </c:pt>
                <c:pt idx="657">
                  <c:v>1322</c:v>
                </c:pt>
                <c:pt idx="658">
                  <c:v>1799</c:v>
                </c:pt>
                <c:pt idx="659">
                  <c:v>2125</c:v>
                </c:pt>
                <c:pt idx="660">
                  <c:v>2545</c:v>
                </c:pt>
                <c:pt idx="661">
                  <c:v>2788</c:v>
                </c:pt>
                <c:pt idx="662">
                  <c:v>3096</c:v>
                </c:pt>
                <c:pt idx="663">
                  <c:v>3026</c:v>
                </c:pt>
                <c:pt idx="664">
                  <c:v>2827</c:v>
                </c:pt>
                <c:pt idx="665">
                  <c:v>1881</c:v>
                </c:pt>
                <c:pt idx="666">
                  <c:v>2008</c:v>
                </c:pt>
                <c:pt idx="667">
                  <c:v>1807</c:v>
                </c:pt>
                <c:pt idx="668">
                  <c:v>2467</c:v>
                </c:pt>
                <c:pt idx="669">
                  <c:v>3123</c:v>
                </c:pt>
                <c:pt idx="670">
                  <c:v>2534</c:v>
                </c:pt>
                <c:pt idx="671">
                  <c:v>2609</c:v>
                </c:pt>
                <c:pt idx="672">
                  <c:v>2140</c:v>
                </c:pt>
                <c:pt idx="673">
                  <c:v>2079</c:v>
                </c:pt>
                <c:pt idx="674">
                  <c:v>2477</c:v>
                </c:pt>
                <c:pt idx="675">
                  <c:v>3328</c:v>
                </c:pt>
                <c:pt idx="676">
                  <c:v>4827</c:v>
                </c:pt>
                <c:pt idx="677">
                  <c:v>3208</c:v>
                </c:pt>
                <c:pt idx="678">
                  <c:v>2030</c:v>
                </c:pt>
                <c:pt idx="679">
                  <c:v>1966</c:v>
                </c:pt>
                <c:pt idx="680">
                  <c:v>1993</c:v>
                </c:pt>
                <c:pt idx="681">
                  <c:v>2138</c:v>
                </c:pt>
                <c:pt idx="682">
                  <c:v>3537</c:v>
                </c:pt>
                <c:pt idx="683">
                  <c:v>4943</c:v>
                </c:pt>
                <c:pt idx="684">
                  <c:v>3090</c:v>
                </c:pt>
                <c:pt idx="685">
                  <c:v>2099</c:v>
                </c:pt>
                <c:pt idx="686">
                  <c:v>1923</c:v>
                </c:pt>
                <c:pt idx="687">
                  <c:v>2062</c:v>
                </c:pt>
                <c:pt idx="688">
                  <c:v>2113</c:v>
                </c:pt>
                <c:pt idx="689">
                  <c:v>3581</c:v>
                </c:pt>
                <c:pt idx="690">
                  <c:v>4911</c:v>
                </c:pt>
                <c:pt idx="691">
                  <c:v>4485</c:v>
                </c:pt>
                <c:pt idx="692">
                  <c:v>2937</c:v>
                </c:pt>
                <c:pt idx="693">
                  <c:v>2160</c:v>
                </c:pt>
                <c:pt idx="694">
                  <c:v>2225</c:v>
                </c:pt>
                <c:pt idx="695">
                  <c:v>2099</c:v>
                </c:pt>
                <c:pt idx="696">
                  <c:v>3241</c:v>
                </c:pt>
                <c:pt idx="697">
                  <c:v>4478</c:v>
                </c:pt>
                <c:pt idx="698">
                  <c:v>3383</c:v>
                </c:pt>
                <c:pt idx="699">
                  <c:v>2104</c:v>
                </c:pt>
                <c:pt idx="700">
                  <c:v>2088</c:v>
                </c:pt>
                <c:pt idx="701">
                  <c:v>2127</c:v>
                </c:pt>
                <c:pt idx="702">
                  <c:v>3275</c:v>
                </c:pt>
                <c:pt idx="703">
                  <c:v>3853</c:v>
                </c:pt>
                <c:pt idx="704">
                  <c:v>5602</c:v>
                </c:pt>
                <c:pt idx="705">
                  <c:v>3766</c:v>
                </c:pt>
                <c:pt idx="706">
                  <c:v>3104</c:v>
                </c:pt>
                <c:pt idx="707">
                  <c:v>2712</c:v>
                </c:pt>
                <c:pt idx="708">
                  <c:v>2944</c:v>
                </c:pt>
                <c:pt idx="709">
                  <c:v>3244</c:v>
                </c:pt>
                <c:pt idx="710">
                  <c:v>5617</c:v>
                </c:pt>
                <c:pt idx="711">
                  <c:v>7652</c:v>
                </c:pt>
                <c:pt idx="712">
                  <c:v>5712</c:v>
                </c:pt>
                <c:pt idx="713">
                  <c:v>3104</c:v>
                </c:pt>
                <c:pt idx="714">
                  <c:v>3039</c:v>
                </c:pt>
                <c:pt idx="715">
                  <c:v>3325</c:v>
                </c:pt>
                <c:pt idx="716">
                  <c:v>3761</c:v>
                </c:pt>
                <c:pt idx="717">
                  <c:v>6216</c:v>
                </c:pt>
                <c:pt idx="718">
                  <c:v>9243</c:v>
                </c:pt>
                <c:pt idx="719">
                  <c:v>8197</c:v>
                </c:pt>
                <c:pt idx="720">
                  <c:v>5433</c:v>
                </c:pt>
                <c:pt idx="721">
                  <c:v>3663</c:v>
                </c:pt>
                <c:pt idx="722">
                  <c:v>3741</c:v>
                </c:pt>
                <c:pt idx="723">
                  <c:v>3772</c:v>
                </c:pt>
                <c:pt idx="724">
                  <c:v>5335</c:v>
                </c:pt>
                <c:pt idx="725">
                  <c:v>7227</c:v>
                </c:pt>
                <c:pt idx="726">
                  <c:v>4957</c:v>
                </c:pt>
                <c:pt idx="727">
                  <c:v>3014</c:v>
                </c:pt>
                <c:pt idx="728">
                  <c:v>3117</c:v>
                </c:pt>
                <c:pt idx="729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E-4292-9919-9204DA168D87}"/>
            </c:ext>
          </c:extLst>
        </c:ser>
        <c:ser>
          <c:idx val="1"/>
          <c:order val="1"/>
          <c:tx>
            <c:strRef>
              <c:f>'Model Fit'!$C$1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Fit'!$A$2:$A$731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'Model Fit'!$C$2:$C$731</c:f>
              <c:numCache>
                <c:formatCode>#,##0.00</c:formatCode>
                <c:ptCount val="730"/>
                <c:pt idx="0">
                  <c:v>1270.5084695999999</c:v>
                </c:pt>
                <c:pt idx="1">
                  <c:v>1505.7157741999999</c:v>
                </c:pt>
                <c:pt idx="2">
                  <c:v>1698.9155148</c:v>
                </c:pt>
                <c:pt idx="3">
                  <c:v>2947.4854759999998</c:v>
                </c:pt>
                <c:pt idx="4">
                  <c:v>3592.8518115000002</c:v>
                </c:pt>
                <c:pt idx="5">
                  <c:v>3443.6053520999999</c:v>
                </c:pt>
                <c:pt idx="6">
                  <c:v>2572.3228293000002</c:v>
                </c:pt>
                <c:pt idx="7">
                  <c:v>2717.7772743999999</c:v>
                </c:pt>
                <c:pt idx="8">
                  <c:v>2755.3270232</c:v>
                </c:pt>
                <c:pt idx="9">
                  <c:v>2646.1586366000001</c:v>
                </c:pt>
                <c:pt idx="10">
                  <c:v>3447.7183331000001</c:v>
                </c:pt>
                <c:pt idx="11">
                  <c:v>3767.7992282</c:v>
                </c:pt>
                <c:pt idx="12">
                  <c:v>3250.5179118999999</c:v>
                </c:pt>
                <c:pt idx="13">
                  <c:v>2019.3163526000001</c:v>
                </c:pt>
                <c:pt idx="14">
                  <c:v>1911.1836072000001</c:v>
                </c:pt>
                <c:pt idx="15">
                  <c:v>1828.1994198</c:v>
                </c:pt>
                <c:pt idx="16">
                  <c:v>1765.479777</c:v>
                </c:pt>
                <c:pt idx="17">
                  <c:v>2644.5822269999999</c:v>
                </c:pt>
                <c:pt idx="18">
                  <c:v>3123.3565849000001</c:v>
                </c:pt>
                <c:pt idx="19">
                  <c:v>2626.5800794000002</c:v>
                </c:pt>
                <c:pt idx="20">
                  <c:v>1661.2631068999999</c:v>
                </c:pt>
                <c:pt idx="21">
                  <c:v>1564.2864133</c:v>
                </c:pt>
                <c:pt idx="22">
                  <c:v>1683.5234601</c:v>
                </c:pt>
                <c:pt idx="23">
                  <c:v>1899.3422055000001</c:v>
                </c:pt>
                <c:pt idx="24">
                  <c:v>3045.4953943</c:v>
                </c:pt>
                <c:pt idx="25">
                  <c:v>4174.3981346</c:v>
                </c:pt>
                <c:pt idx="26">
                  <c:v>3842.2115742000001</c:v>
                </c:pt>
                <c:pt idx="27">
                  <c:v>2402.7186360999999</c:v>
                </c:pt>
                <c:pt idx="28">
                  <c:v>2327.5257127</c:v>
                </c:pt>
                <c:pt idx="29">
                  <c:v>2457.1180251999999</c:v>
                </c:pt>
                <c:pt idx="30">
                  <c:v>2426.1654057999999</c:v>
                </c:pt>
                <c:pt idx="31">
                  <c:v>3620.7030033000001</c:v>
                </c:pt>
                <c:pt idx="32">
                  <c:v>4548.4896926000001</c:v>
                </c:pt>
                <c:pt idx="33">
                  <c:v>3803.986406</c:v>
                </c:pt>
                <c:pt idx="34">
                  <c:v>2299.3551127999999</c:v>
                </c:pt>
                <c:pt idx="35">
                  <c:v>2457.5532446000002</c:v>
                </c:pt>
                <c:pt idx="36">
                  <c:v>2465.2142471000002</c:v>
                </c:pt>
                <c:pt idx="37">
                  <c:v>2489.6751129999998</c:v>
                </c:pt>
                <c:pt idx="38">
                  <c:v>4034.7109503000001</c:v>
                </c:pt>
                <c:pt idx="39">
                  <c:v>4987.5878671999999</c:v>
                </c:pt>
                <c:pt idx="40">
                  <c:v>4302.7679648000003</c:v>
                </c:pt>
                <c:pt idx="41">
                  <c:v>2445.6646386000002</c:v>
                </c:pt>
                <c:pt idx="42">
                  <c:v>2658.4141491999999</c:v>
                </c:pt>
                <c:pt idx="43">
                  <c:v>2871.1540595000001</c:v>
                </c:pt>
                <c:pt idx="44">
                  <c:v>3232.7396785999999</c:v>
                </c:pt>
                <c:pt idx="45">
                  <c:v>4164.9055795000004</c:v>
                </c:pt>
                <c:pt idx="46">
                  <c:v>5268.2020269000004</c:v>
                </c:pt>
                <c:pt idx="47">
                  <c:v>4704.2441669</c:v>
                </c:pt>
                <c:pt idx="48">
                  <c:v>2757.0233893999998</c:v>
                </c:pt>
                <c:pt idx="49">
                  <c:v>2806.1803770000001</c:v>
                </c:pt>
                <c:pt idx="50">
                  <c:v>3039.1225789999999</c:v>
                </c:pt>
                <c:pt idx="51">
                  <c:v>3126.3493245</c:v>
                </c:pt>
                <c:pt idx="52">
                  <c:v>4608.3462921</c:v>
                </c:pt>
                <c:pt idx="53">
                  <c:v>5582.2779377999996</c:v>
                </c:pt>
                <c:pt idx="54">
                  <c:v>4816.5446174999997</c:v>
                </c:pt>
                <c:pt idx="55">
                  <c:v>3077.8105280999998</c:v>
                </c:pt>
                <c:pt idx="56">
                  <c:v>3231.0702236000002</c:v>
                </c:pt>
                <c:pt idx="57">
                  <c:v>3389.7722380999999</c:v>
                </c:pt>
                <c:pt idx="58">
                  <c:v>3700.5083467999998</c:v>
                </c:pt>
                <c:pt idx="59">
                  <c:v>5408.2479905</c:v>
                </c:pt>
                <c:pt idx="60">
                  <c:v>6811.7759913</c:v>
                </c:pt>
                <c:pt idx="61">
                  <c:v>6218.6987190999998</c:v>
                </c:pt>
                <c:pt idx="62">
                  <c:v>3749.1281687000001</c:v>
                </c:pt>
                <c:pt idx="63">
                  <c:v>3775.4860303</c:v>
                </c:pt>
                <c:pt idx="64">
                  <c:v>4080.8963984000002</c:v>
                </c:pt>
                <c:pt idx="65">
                  <c:v>4277.9155222999998</c:v>
                </c:pt>
                <c:pt idx="66">
                  <c:v>5964.2710992000002</c:v>
                </c:pt>
                <c:pt idx="67">
                  <c:v>7524.9822698999997</c:v>
                </c:pt>
                <c:pt idx="68">
                  <c:v>6671.0062564999998</c:v>
                </c:pt>
                <c:pt idx="69">
                  <c:v>3760.7849808000001</c:v>
                </c:pt>
                <c:pt idx="70">
                  <c:v>3858.2194113999999</c:v>
                </c:pt>
                <c:pt idx="71">
                  <c:v>4058.2793680999998</c:v>
                </c:pt>
                <c:pt idx="72">
                  <c:v>4160.9668193999996</c:v>
                </c:pt>
                <c:pt idx="73">
                  <c:v>5864.2812932999996</c:v>
                </c:pt>
                <c:pt idx="74">
                  <c:v>7623.0326247000003</c:v>
                </c:pt>
                <c:pt idx="75">
                  <c:v>7728.5201764000003</c:v>
                </c:pt>
                <c:pt idx="76">
                  <c:v>5766.2106542000001</c:v>
                </c:pt>
                <c:pt idx="77">
                  <c:v>4083.6558608999999</c:v>
                </c:pt>
                <c:pt idx="78">
                  <c:v>3841.7340863999998</c:v>
                </c:pt>
                <c:pt idx="79">
                  <c:v>4286.2016117000003</c:v>
                </c:pt>
                <c:pt idx="80">
                  <c:v>6652.5839502999997</c:v>
                </c:pt>
                <c:pt idx="81">
                  <c:v>9051.3046599999998</c:v>
                </c:pt>
                <c:pt idx="82">
                  <c:v>7970.8119594999998</c:v>
                </c:pt>
                <c:pt idx="83">
                  <c:v>4577.3373357</c:v>
                </c:pt>
                <c:pt idx="84">
                  <c:v>4637.8896369000004</c:v>
                </c:pt>
                <c:pt idx="85">
                  <c:v>4771.7977080000001</c:v>
                </c:pt>
                <c:pt idx="86">
                  <c:v>5002.3863152000004</c:v>
                </c:pt>
                <c:pt idx="87">
                  <c:v>6833.2234506000004</c:v>
                </c:pt>
                <c:pt idx="88">
                  <c:v>9605.14185</c:v>
                </c:pt>
                <c:pt idx="89">
                  <c:v>8026.7495333999996</c:v>
                </c:pt>
                <c:pt idx="90">
                  <c:v>4286.1206167999999</c:v>
                </c:pt>
                <c:pt idx="91">
                  <c:v>4420.1045685999998</c:v>
                </c:pt>
                <c:pt idx="92">
                  <c:v>4728.5546365999999</c:v>
                </c:pt>
                <c:pt idx="93">
                  <c:v>5207.4680939</c:v>
                </c:pt>
                <c:pt idx="94">
                  <c:v>7385.8400902000003</c:v>
                </c:pt>
                <c:pt idx="95">
                  <c:v>10138.4285253</c:v>
                </c:pt>
                <c:pt idx="96">
                  <c:v>8692.2017668999997</c:v>
                </c:pt>
                <c:pt idx="97">
                  <c:v>4514.6527411999996</c:v>
                </c:pt>
                <c:pt idx="98">
                  <c:v>4674.0184203999997</c:v>
                </c:pt>
                <c:pt idx="99">
                  <c:v>4623.2626299000003</c:v>
                </c:pt>
                <c:pt idx="100">
                  <c:v>4748.1286886999997</c:v>
                </c:pt>
                <c:pt idx="101">
                  <c:v>6871.2057392999995</c:v>
                </c:pt>
                <c:pt idx="102">
                  <c:v>9425.1487402999992</c:v>
                </c:pt>
                <c:pt idx="103">
                  <c:v>7655.4669691999998</c:v>
                </c:pt>
                <c:pt idx="104">
                  <c:v>4265.4794044</c:v>
                </c:pt>
                <c:pt idx="105">
                  <c:v>5084.2060088999997</c:v>
                </c:pt>
                <c:pt idx="106">
                  <c:v>4548.8543910999997</c:v>
                </c:pt>
                <c:pt idx="107">
                  <c:v>4953.9602100000002</c:v>
                </c:pt>
                <c:pt idx="108">
                  <c:v>7174.4505053000003</c:v>
                </c:pt>
                <c:pt idx="109">
                  <c:v>9933.1475874999996</c:v>
                </c:pt>
                <c:pt idx="110">
                  <c:v>8285.7657292999993</c:v>
                </c:pt>
                <c:pt idx="111">
                  <c:v>4413.7916931999998</c:v>
                </c:pt>
                <c:pt idx="112">
                  <c:v>4822.8211862999997</c:v>
                </c:pt>
                <c:pt idx="113">
                  <c:v>4623.4566968999998</c:v>
                </c:pt>
                <c:pt idx="114">
                  <c:v>4843.3082855000002</c:v>
                </c:pt>
                <c:pt idx="115">
                  <c:v>6568.4425185</c:v>
                </c:pt>
                <c:pt idx="116">
                  <c:v>9035.2239573000006</c:v>
                </c:pt>
                <c:pt idx="117">
                  <c:v>7497.0741973000004</c:v>
                </c:pt>
                <c:pt idx="118">
                  <c:v>3204.4480785999999</c:v>
                </c:pt>
                <c:pt idx="119">
                  <c:v>3144.3765650999999</c:v>
                </c:pt>
                <c:pt idx="120">
                  <c:v>3057.4662281000001</c:v>
                </c:pt>
                <c:pt idx="121">
                  <c:v>3293.7312176999999</c:v>
                </c:pt>
                <c:pt idx="122">
                  <c:v>5492.3966309999996</c:v>
                </c:pt>
                <c:pt idx="123">
                  <c:v>7700.0937348999996</c:v>
                </c:pt>
                <c:pt idx="124">
                  <c:v>5169.6630488999999</c:v>
                </c:pt>
                <c:pt idx="125">
                  <c:v>2453.69373</c:v>
                </c:pt>
                <c:pt idx="126">
                  <c:v>2511.8346747000001</c:v>
                </c:pt>
                <c:pt idx="127">
                  <c:v>2740.5070095999999</c:v>
                </c:pt>
                <c:pt idx="128">
                  <c:v>2896.6459573000002</c:v>
                </c:pt>
                <c:pt idx="129">
                  <c:v>4634.5719594000002</c:v>
                </c:pt>
                <c:pt idx="130">
                  <c:v>6532.1729382000003</c:v>
                </c:pt>
                <c:pt idx="131">
                  <c:v>5341.9655810000004</c:v>
                </c:pt>
                <c:pt idx="132">
                  <c:v>2743.3646453000001</c:v>
                </c:pt>
                <c:pt idx="133">
                  <c:v>2753.9736045999998</c:v>
                </c:pt>
                <c:pt idx="134">
                  <c:v>2960.1839454000001</c:v>
                </c:pt>
                <c:pt idx="135">
                  <c:v>3255.9877984</c:v>
                </c:pt>
                <c:pt idx="136">
                  <c:v>4841.8043231000001</c:v>
                </c:pt>
                <c:pt idx="137">
                  <c:v>7017.3747028999996</c:v>
                </c:pt>
                <c:pt idx="138">
                  <c:v>5278.8762041</c:v>
                </c:pt>
                <c:pt idx="139">
                  <c:v>2856.7190203</c:v>
                </c:pt>
                <c:pt idx="140">
                  <c:v>3295.8888536999998</c:v>
                </c:pt>
                <c:pt idx="141">
                  <c:v>3673.1828746000001</c:v>
                </c:pt>
                <c:pt idx="142">
                  <c:v>4739.8106017</c:v>
                </c:pt>
                <c:pt idx="143">
                  <c:v>6813.4623652</c:v>
                </c:pt>
                <c:pt idx="144">
                  <c:v>10349.5390752</c:v>
                </c:pt>
                <c:pt idx="145">
                  <c:v>7494.3375873000005</c:v>
                </c:pt>
                <c:pt idx="146">
                  <c:v>3054.9288000000001</c:v>
                </c:pt>
                <c:pt idx="147">
                  <c:v>3045.7448227999998</c:v>
                </c:pt>
                <c:pt idx="148">
                  <c:v>2814.1185277999998</c:v>
                </c:pt>
                <c:pt idx="149">
                  <c:v>2830.2921707999999</c:v>
                </c:pt>
                <c:pt idx="150">
                  <c:v>4591.9968196999998</c:v>
                </c:pt>
                <c:pt idx="151">
                  <c:v>7091.4004869999999</c:v>
                </c:pt>
                <c:pt idx="152">
                  <c:v>5347.2110935999999</c:v>
                </c:pt>
                <c:pt idx="153">
                  <c:v>2301.1798158000001</c:v>
                </c:pt>
                <c:pt idx="154">
                  <c:v>2160.8094439000001</c:v>
                </c:pt>
                <c:pt idx="155">
                  <c:v>2596.7420904000001</c:v>
                </c:pt>
                <c:pt idx="156">
                  <c:v>2550.1728968000002</c:v>
                </c:pt>
                <c:pt idx="157">
                  <c:v>4272.8020224000002</c:v>
                </c:pt>
                <c:pt idx="158">
                  <c:v>6018.7999917999996</c:v>
                </c:pt>
                <c:pt idx="159">
                  <c:v>4930.9750625999995</c:v>
                </c:pt>
                <c:pt idx="160">
                  <c:v>2148.5615204999999</c:v>
                </c:pt>
                <c:pt idx="161">
                  <c:v>2184.0644950000001</c:v>
                </c:pt>
                <c:pt idx="162">
                  <c:v>2255.8275537</c:v>
                </c:pt>
                <c:pt idx="163">
                  <c:v>2432.8497489000001</c:v>
                </c:pt>
                <c:pt idx="164">
                  <c:v>4254.6527699999997</c:v>
                </c:pt>
                <c:pt idx="165">
                  <c:v>6259.5380936000001</c:v>
                </c:pt>
                <c:pt idx="166">
                  <c:v>5157.2213895000004</c:v>
                </c:pt>
                <c:pt idx="167">
                  <c:v>2506.7628559</c:v>
                </c:pt>
                <c:pt idx="168">
                  <c:v>2856.8894132</c:v>
                </c:pt>
                <c:pt idx="169">
                  <c:v>2938.2170336999998</c:v>
                </c:pt>
                <c:pt idx="170">
                  <c:v>3269.9249524000002</c:v>
                </c:pt>
                <c:pt idx="171">
                  <c:v>5386.4251733999999</c:v>
                </c:pt>
                <c:pt idx="172">
                  <c:v>7875.0576285999996</c:v>
                </c:pt>
                <c:pt idx="173">
                  <c:v>6718.3562648999996</c:v>
                </c:pt>
                <c:pt idx="174">
                  <c:v>3005.3048727</c:v>
                </c:pt>
                <c:pt idx="175">
                  <c:v>3043.3964792000002</c:v>
                </c:pt>
                <c:pt idx="176">
                  <c:v>3313.9208371</c:v>
                </c:pt>
                <c:pt idx="177">
                  <c:v>3949.8930337000002</c:v>
                </c:pt>
                <c:pt idx="178">
                  <c:v>6359.9287754999996</c:v>
                </c:pt>
                <c:pt idx="179">
                  <c:v>8582.7252257</c:v>
                </c:pt>
                <c:pt idx="180">
                  <c:v>7390.9542444999997</c:v>
                </c:pt>
                <c:pt idx="181">
                  <c:v>3701.2078325000002</c:v>
                </c:pt>
                <c:pt idx="182">
                  <c:v>4342.5400995</c:v>
                </c:pt>
                <c:pt idx="183">
                  <c:v>4774.8698572000003</c:v>
                </c:pt>
                <c:pt idx="184">
                  <c:v>5923.7961587</c:v>
                </c:pt>
                <c:pt idx="185">
                  <c:v>8587.2411606999995</c:v>
                </c:pt>
                <c:pt idx="186">
                  <c:v>11941.8187607</c:v>
                </c:pt>
                <c:pt idx="187">
                  <c:v>10234.428496500001</c:v>
                </c:pt>
                <c:pt idx="188">
                  <c:v>4643.4965298999996</c:v>
                </c:pt>
                <c:pt idx="189">
                  <c:v>4706.5784494</c:v>
                </c:pt>
                <c:pt idx="190">
                  <c:v>5129.5547106000004</c:v>
                </c:pt>
                <c:pt idx="191">
                  <c:v>5986.0839892000004</c:v>
                </c:pt>
                <c:pt idx="192">
                  <c:v>8633.4406689999996</c:v>
                </c:pt>
                <c:pt idx="193">
                  <c:v>10729.8741133</c:v>
                </c:pt>
                <c:pt idx="194">
                  <c:v>8708.0305038000006</c:v>
                </c:pt>
                <c:pt idx="195">
                  <c:v>5325.427396</c:v>
                </c:pt>
                <c:pt idx="196">
                  <c:v>6262.1294919000002</c:v>
                </c:pt>
                <c:pt idx="197">
                  <c:v>8015.4717426999996</c:v>
                </c:pt>
                <c:pt idx="198">
                  <c:v>6462.1029037999997</c:v>
                </c:pt>
                <c:pt idx="199">
                  <c:v>6283.1469315000004</c:v>
                </c:pt>
                <c:pt idx="200">
                  <c:v>7266.1063217999999</c:v>
                </c:pt>
                <c:pt idx="201">
                  <c:v>6720.2867224000001</c:v>
                </c:pt>
                <c:pt idx="202">
                  <c:v>4360.5641929000003</c:v>
                </c:pt>
                <c:pt idx="203">
                  <c:v>10014.160173300001</c:v>
                </c:pt>
                <c:pt idx="204">
                  <c:v>8834.4786270999994</c:v>
                </c:pt>
                <c:pt idx="205">
                  <c:v>4429.9518393999997</c:v>
                </c:pt>
                <c:pt idx="206">
                  <c:v>6045.6077418000004</c:v>
                </c:pt>
                <c:pt idx="207">
                  <c:v>7911.2812537</c:v>
                </c:pt>
                <c:pt idx="208">
                  <c:v>6718.9455762999996</c:v>
                </c:pt>
                <c:pt idx="209">
                  <c:v>3716.4160103999998</c:v>
                </c:pt>
                <c:pt idx="210">
                  <c:v>3274.8436854000001</c:v>
                </c:pt>
                <c:pt idx="211">
                  <c:v>3317.0015315000001</c:v>
                </c:pt>
                <c:pt idx="212">
                  <c:v>3497.5046818000001</c:v>
                </c:pt>
                <c:pt idx="213">
                  <c:v>4949.6860557</c:v>
                </c:pt>
                <c:pt idx="214">
                  <c:v>7047.9064777000003</c:v>
                </c:pt>
                <c:pt idx="215">
                  <c:v>5730.9428343</c:v>
                </c:pt>
                <c:pt idx="216">
                  <c:v>3148.2324269999999</c:v>
                </c:pt>
                <c:pt idx="217">
                  <c:v>3202.7733091</c:v>
                </c:pt>
                <c:pt idx="218">
                  <c:v>3065.0541392999999</c:v>
                </c:pt>
                <c:pt idx="219">
                  <c:v>3079.2465548</c:v>
                </c:pt>
                <c:pt idx="220">
                  <c:v>4853.9847885999998</c:v>
                </c:pt>
                <c:pt idx="221">
                  <c:v>6778.7383067000001</c:v>
                </c:pt>
                <c:pt idx="222">
                  <c:v>5342.5382805999998</c:v>
                </c:pt>
                <c:pt idx="223">
                  <c:v>2594.2025632999998</c:v>
                </c:pt>
                <c:pt idx="224">
                  <c:v>2639.6157675999998</c:v>
                </c:pt>
                <c:pt idx="225">
                  <c:v>2882.7252368999998</c:v>
                </c:pt>
                <c:pt idx="226">
                  <c:v>3030.5883021999998</c:v>
                </c:pt>
                <c:pt idx="227">
                  <c:v>4849.9790510000003</c:v>
                </c:pt>
                <c:pt idx="228">
                  <c:v>7277.9566421</c:v>
                </c:pt>
                <c:pt idx="229">
                  <c:v>5999.4365927999997</c:v>
                </c:pt>
                <c:pt idx="230">
                  <c:v>2835.4909286000002</c:v>
                </c:pt>
                <c:pt idx="231">
                  <c:v>2826.2093592000001</c:v>
                </c:pt>
                <c:pt idx="232">
                  <c:v>3017.5004589999999</c:v>
                </c:pt>
                <c:pt idx="233">
                  <c:v>3030.3507058</c:v>
                </c:pt>
                <c:pt idx="234">
                  <c:v>4797.5735604000001</c:v>
                </c:pt>
                <c:pt idx="235">
                  <c:v>7054.6888090000002</c:v>
                </c:pt>
                <c:pt idx="236">
                  <c:v>5804.7830193999998</c:v>
                </c:pt>
                <c:pt idx="237">
                  <c:v>2795.6359590000002</c:v>
                </c:pt>
                <c:pt idx="238">
                  <c:v>2669.4772782999999</c:v>
                </c:pt>
                <c:pt idx="239">
                  <c:v>2714.4787080999999</c:v>
                </c:pt>
                <c:pt idx="240">
                  <c:v>2899.2763961000001</c:v>
                </c:pt>
                <c:pt idx="241">
                  <c:v>4526.8068138999997</c:v>
                </c:pt>
                <c:pt idx="242">
                  <c:v>6769.4453512</c:v>
                </c:pt>
                <c:pt idx="243">
                  <c:v>5922.2523183000003</c:v>
                </c:pt>
                <c:pt idx="244">
                  <c:v>2700.8887868000002</c:v>
                </c:pt>
                <c:pt idx="245">
                  <c:v>2794.1186665999999</c:v>
                </c:pt>
                <c:pt idx="246">
                  <c:v>2995.1868322999999</c:v>
                </c:pt>
                <c:pt idx="247">
                  <c:v>3283.6147574000001</c:v>
                </c:pt>
                <c:pt idx="248">
                  <c:v>5540.7613756999999</c:v>
                </c:pt>
                <c:pt idx="249">
                  <c:v>8505.4287055999994</c:v>
                </c:pt>
                <c:pt idx="250">
                  <c:v>7213.9389623999996</c:v>
                </c:pt>
                <c:pt idx="251">
                  <c:v>3128.4056148999998</c:v>
                </c:pt>
                <c:pt idx="252">
                  <c:v>2908.4524906000001</c:v>
                </c:pt>
                <c:pt idx="253">
                  <c:v>2758.3332424</c:v>
                </c:pt>
                <c:pt idx="254">
                  <c:v>3117.4996000000001</c:v>
                </c:pt>
                <c:pt idx="255">
                  <c:v>4711.0514061000003</c:v>
                </c:pt>
                <c:pt idx="256">
                  <c:v>7277.6243227000004</c:v>
                </c:pt>
                <c:pt idx="257">
                  <c:v>5941.2407021999998</c:v>
                </c:pt>
                <c:pt idx="258">
                  <c:v>2886.9211902000002</c:v>
                </c:pt>
                <c:pt idx="259">
                  <c:v>2877.2772034999998</c:v>
                </c:pt>
                <c:pt idx="260">
                  <c:v>3142.5295221000001</c:v>
                </c:pt>
                <c:pt idx="261">
                  <c:v>3588.8018492000001</c:v>
                </c:pt>
                <c:pt idx="262">
                  <c:v>5443.4898977000003</c:v>
                </c:pt>
                <c:pt idx="263">
                  <c:v>8095.5788340999998</c:v>
                </c:pt>
                <c:pt idx="264">
                  <c:v>6706.8457361000001</c:v>
                </c:pt>
                <c:pt idx="265">
                  <c:v>3439.7212328999999</c:v>
                </c:pt>
                <c:pt idx="266">
                  <c:v>3404.0521652000002</c:v>
                </c:pt>
                <c:pt idx="267">
                  <c:v>3600.0162341999999</c:v>
                </c:pt>
                <c:pt idx="268">
                  <c:v>3952.1066479000001</c:v>
                </c:pt>
                <c:pt idx="269">
                  <c:v>5566.8604090999997</c:v>
                </c:pt>
                <c:pt idx="270">
                  <c:v>7644.8839196999998</c:v>
                </c:pt>
                <c:pt idx="271">
                  <c:v>6318.6985697999999</c:v>
                </c:pt>
                <c:pt idx="272">
                  <c:v>3383.4557159000001</c:v>
                </c:pt>
                <c:pt idx="273">
                  <c:v>3221.7599832999999</c:v>
                </c:pt>
                <c:pt idx="274">
                  <c:v>3355.9444281000001</c:v>
                </c:pt>
                <c:pt idx="275">
                  <c:v>3271.8299975999998</c:v>
                </c:pt>
                <c:pt idx="276">
                  <c:v>4759.3441622999999</c:v>
                </c:pt>
                <c:pt idx="277">
                  <c:v>6236.6883721000004</c:v>
                </c:pt>
                <c:pt idx="278">
                  <c:v>5061.3508124</c:v>
                </c:pt>
                <c:pt idx="279">
                  <c:v>2762.7374368000001</c:v>
                </c:pt>
                <c:pt idx="280">
                  <c:v>2420.9622055999998</c:v>
                </c:pt>
                <c:pt idx="281">
                  <c:v>2289.9162983000001</c:v>
                </c:pt>
                <c:pt idx="282">
                  <c:v>2240.2990023000002</c:v>
                </c:pt>
                <c:pt idx="283">
                  <c:v>2177.9138158999999</c:v>
                </c:pt>
                <c:pt idx="284">
                  <c:v>1973.7614498999999</c:v>
                </c:pt>
                <c:pt idx="285">
                  <c:v>1594.1739545999999</c:v>
                </c:pt>
                <c:pt idx="286">
                  <c:v>1323.8653552999999</c:v>
                </c:pt>
                <c:pt idx="287">
                  <c:v>974.28354009999998</c:v>
                </c:pt>
                <c:pt idx="288">
                  <c:v>871.42536849999999</c:v>
                </c:pt>
                <c:pt idx="289">
                  <c:v>752.0668359</c:v>
                </c:pt>
                <c:pt idx="290">
                  <c:v>761.53629360000002</c:v>
                </c:pt>
                <c:pt idx="291">
                  <c:v>742.33037839999997</c:v>
                </c:pt>
                <c:pt idx="292">
                  <c:v>615.13827890000005</c:v>
                </c:pt>
                <c:pt idx="293">
                  <c:v>617.35520510000003</c:v>
                </c:pt>
                <c:pt idx="294">
                  <c:v>497.48575299999999</c:v>
                </c:pt>
                <c:pt idx="295">
                  <c:v>499.77554459999999</c:v>
                </c:pt>
                <c:pt idx="296">
                  <c:v>495.54446799999999</c:v>
                </c:pt>
                <c:pt idx="297">
                  <c:v>474.0630137</c:v>
                </c:pt>
                <c:pt idx="298">
                  <c:v>461.31171310000002</c:v>
                </c:pt>
                <c:pt idx="299">
                  <c:v>438.90209800000002</c:v>
                </c:pt>
                <c:pt idx="300">
                  <c:v>434.65141390000002</c:v>
                </c:pt>
                <c:pt idx="301">
                  <c:v>422.2746851</c:v>
                </c:pt>
                <c:pt idx="302">
                  <c:v>430.3948504</c:v>
                </c:pt>
                <c:pt idx="303">
                  <c:v>412.2352229</c:v>
                </c:pt>
                <c:pt idx="304">
                  <c:v>408.83822149999997</c:v>
                </c:pt>
                <c:pt idx="305">
                  <c:v>427.19597620000002</c:v>
                </c:pt>
                <c:pt idx="306">
                  <c:v>405.2351731</c:v>
                </c:pt>
                <c:pt idx="307">
                  <c:v>385.2770549</c:v>
                </c:pt>
                <c:pt idx="308">
                  <c:v>444.11172290000002</c:v>
                </c:pt>
                <c:pt idx="309">
                  <c:v>455.52653559999999</c:v>
                </c:pt>
                <c:pt idx="310">
                  <c:v>452.12409309999998</c:v>
                </c:pt>
                <c:pt idx="311">
                  <c:v>430.32622679999997</c:v>
                </c:pt>
                <c:pt idx="312">
                  <c:v>478.17825699999997</c:v>
                </c:pt>
                <c:pt idx="313">
                  <c:v>407.14028960000002</c:v>
                </c:pt>
                <c:pt idx="314">
                  <c:v>436.72837529999998</c:v>
                </c:pt>
                <c:pt idx="315">
                  <c:v>442.8592041</c:v>
                </c:pt>
                <c:pt idx="316">
                  <c:v>481.44876299999999</c:v>
                </c:pt>
                <c:pt idx="317">
                  <c:v>453.63685889999999</c:v>
                </c:pt>
                <c:pt idx="318">
                  <c:v>439.1228261</c:v>
                </c:pt>
                <c:pt idx="319">
                  <c:v>478.97109560000001</c:v>
                </c:pt>
                <c:pt idx="320">
                  <c:v>462.53352289999998</c:v>
                </c:pt>
                <c:pt idx="321">
                  <c:v>480.56813019999998</c:v>
                </c:pt>
                <c:pt idx="322">
                  <c:v>489.13186569999999</c:v>
                </c:pt>
                <c:pt idx="323">
                  <c:v>526.03379589999997</c:v>
                </c:pt>
                <c:pt idx="324">
                  <c:v>531.53050380000002</c:v>
                </c:pt>
                <c:pt idx="325">
                  <c:v>579.19368699999995</c:v>
                </c:pt>
                <c:pt idx="326">
                  <c:v>588.49847780000005</c:v>
                </c:pt>
                <c:pt idx="327">
                  <c:v>577.96765889999995</c:v>
                </c:pt>
                <c:pt idx="328">
                  <c:v>505.69459649999999</c:v>
                </c:pt>
                <c:pt idx="329">
                  <c:v>504.82802620000001</c:v>
                </c:pt>
                <c:pt idx="330">
                  <c:v>526.92438089999996</c:v>
                </c:pt>
                <c:pt idx="331">
                  <c:v>521.667055</c:v>
                </c:pt>
                <c:pt idx="332">
                  <c:v>505.56208500000002</c:v>
                </c:pt>
                <c:pt idx="333">
                  <c:v>521.8382173</c:v>
                </c:pt>
                <c:pt idx="334">
                  <c:v>535.47894610000003</c:v>
                </c:pt>
                <c:pt idx="335">
                  <c:v>540.04991410000002</c:v>
                </c:pt>
                <c:pt idx="336">
                  <c:v>536.19097699999998</c:v>
                </c:pt>
                <c:pt idx="337">
                  <c:v>553.38744059999999</c:v>
                </c:pt>
                <c:pt idx="338">
                  <c:v>548.58327420000001</c:v>
                </c:pt>
                <c:pt idx="339">
                  <c:v>540.12368839999999</c:v>
                </c:pt>
                <c:pt idx="340">
                  <c:v>550.17696920000003</c:v>
                </c:pt>
                <c:pt idx="341">
                  <c:v>538.53016090000006</c:v>
                </c:pt>
                <c:pt idx="342">
                  <c:v>527.47590620000005</c:v>
                </c:pt>
                <c:pt idx="343">
                  <c:v>527.86073009999996</c:v>
                </c:pt>
                <c:pt idx="344">
                  <c:v>483.40530109999997</c:v>
                </c:pt>
                <c:pt idx="345">
                  <c:v>504.6580404</c:v>
                </c:pt>
                <c:pt idx="346">
                  <c:v>479.28716300000002</c:v>
                </c:pt>
                <c:pt idx="347">
                  <c:v>510.46577509999997</c:v>
                </c:pt>
                <c:pt idx="348">
                  <c:v>361.23869159999998</c:v>
                </c:pt>
                <c:pt idx="349">
                  <c:v>405.07722050000001</c:v>
                </c:pt>
                <c:pt idx="350">
                  <c:v>492.21492009999997</c:v>
                </c:pt>
                <c:pt idx="351">
                  <c:v>506.36501470000002</c:v>
                </c:pt>
                <c:pt idx="352">
                  <c:v>583.49498779999999</c:v>
                </c:pt>
                <c:pt idx="353">
                  <c:v>558.95849209999994</c:v>
                </c:pt>
                <c:pt idx="354">
                  <c:v>553.98637010000004</c:v>
                </c:pt>
                <c:pt idx="355">
                  <c:v>537.13811780000003</c:v>
                </c:pt>
                <c:pt idx="356">
                  <c:v>516.7468599</c:v>
                </c:pt>
                <c:pt idx="357">
                  <c:v>560.89161060000004</c:v>
                </c:pt>
                <c:pt idx="358">
                  <c:v>593.0039329</c:v>
                </c:pt>
                <c:pt idx="359">
                  <c:v>1043.7573209</c:v>
                </c:pt>
                <c:pt idx="360">
                  <c:v>630.8467928</c:v>
                </c:pt>
                <c:pt idx="361">
                  <c:v>791.36311599999999</c:v>
                </c:pt>
                <c:pt idx="362">
                  <c:v>665.54823739999995</c:v>
                </c:pt>
                <c:pt idx="363">
                  <c:v>635.80133939999996</c:v>
                </c:pt>
                <c:pt idx="364">
                  <c:v>673.08724849999999</c:v>
                </c:pt>
                <c:pt idx="365">
                  <c:v>711.03991040000005</c:v>
                </c:pt>
                <c:pt idx="366">
                  <c:v>865.67365710000001</c:v>
                </c:pt>
                <c:pt idx="367">
                  <c:v>910.51789780000001</c:v>
                </c:pt>
                <c:pt idx="368">
                  <c:v>850.24465910000004</c:v>
                </c:pt>
                <c:pt idx="369">
                  <c:v>752.71278240000004</c:v>
                </c:pt>
                <c:pt idx="370">
                  <c:v>735.79776830000003</c:v>
                </c:pt>
                <c:pt idx="371">
                  <c:v>797.15813209999999</c:v>
                </c:pt>
                <c:pt idx="372">
                  <c:v>825.30616950000001</c:v>
                </c:pt>
                <c:pt idx="373">
                  <c:v>1037.4787017000001</c:v>
                </c:pt>
                <c:pt idx="374">
                  <c:v>1120.4196205000001</c:v>
                </c:pt>
                <c:pt idx="375">
                  <c:v>1133.1867109</c:v>
                </c:pt>
                <c:pt idx="376">
                  <c:v>984.38749759999996</c:v>
                </c:pt>
                <c:pt idx="377">
                  <c:v>895.44295450000004</c:v>
                </c:pt>
                <c:pt idx="378">
                  <c:v>951.30824629999995</c:v>
                </c:pt>
                <c:pt idx="379">
                  <c:v>935.86529599999994</c:v>
                </c:pt>
                <c:pt idx="380">
                  <c:v>1220.284707</c:v>
                </c:pt>
                <c:pt idx="381">
                  <c:v>1007.9773344</c:v>
                </c:pt>
                <c:pt idx="382">
                  <c:v>1240.9369816000001</c:v>
                </c:pt>
                <c:pt idx="383">
                  <c:v>1072.4013055</c:v>
                </c:pt>
                <c:pt idx="384">
                  <c:v>916.65042019999999</c:v>
                </c:pt>
                <c:pt idx="385">
                  <c:v>946.02724169999999</c:v>
                </c:pt>
                <c:pt idx="386">
                  <c:v>934.86506240000006</c:v>
                </c:pt>
                <c:pt idx="387">
                  <c:v>1205.2702772</c:v>
                </c:pt>
                <c:pt idx="388">
                  <c:v>1089.0194369999999</c:v>
                </c:pt>
                <c:pt idx="389">
                  <c:v>1325.6586166</c:v>
                </c:pt>
                <c:pt idx="390">
                  <c:v>1091.4841770999999</c:v>
                </c:pt>
                <c:pt idx="391">
                  <c:v>899.54885230000002</c:v>
                </c:pt>
                <c:pt idx="392">
                  <c:v>1030.1034004999999</c:v>
                </c:pt>
                <c:pt idx="393">
                  <c:v>1057.7988987000001</c:v>
                </c:pt>
                <c:pt idx="394">
                  <c:v>1175.7692334999999</c:v>
                </c:pt>
                <c:pt idx="395">
                  <c:v>2508.3431756999998</c:v>
                </c:pt>
                <c:pt idx="396">
                  <c:v>2748.542003</c:v>
                </c:pt>
                <c:pt idx="397">
                  <c:v>2266.6747783000001</c:v>
                </c:pt>
                <c:pt idx="398">
                  <c:v>1028.3279889</c:v>
                </c:pt>
                <c:pt idx="399">
                  <c:v>1058.0710406000001</c:v>
                </c:pt>
                <c:pt idx="400">
                  <c:v>1090.1963598</c:v>
                </c:pt>
                <c:pt idx="401">
                  <c:v>1400.4118664</c:v>
                </c:pt>
                <c:pt idx="402">
                  <c:v>2420.3022340000002</c:v>
                </c:pt>
                <c:pt idx="403">
                  <c:v>3309.9232133</c:v>
                </c:pt>
                <c:pt idx="404">
                  <c:v>2594.8183082</c:v>
                </c:pt>
                <c:pt idx="405">
                  <c:v>1297.9324988999999</c:v>
                </c:pt>
                <c:pt idx="406">
                  <c:v>1329.2755689999999</c:v>
                </c:pt>
                <c:pt idx="407">
                  <c:v>1361.5431418000001</c:v>
                </c:pt>
                <c:pt idx="408">
                  <c:v>1606.7493085999999</c:v>
                </c:pt>
                <c:pt idx="409">
                  <c:v>2970.1644154000001</c:v>
                </c:pt>
                <c:pt idx="410">
                  <c:v>3673.9702453</c:v>
                </c:pt>
                <c:pt idx="411">
                  <c:v>3065.6990741</c:v>
                </c:pt>
                <c:pt idx="412">
                  <c:v>1557.2766793000001</c:v>
                </c:pt>
                <c:pt idx="413">
                  <c:v>1760.2783339</c:v>
                </c:pt>
                <c:pt idx="414">
                  <c:v>1828.8839204000001</c:v>
                </c:pt>
                <c:pt idx="415">
                  <c:v>2161.6040616</c:v>
                </c:pt>
                <c:pt idx="416">
                  <c:v>3563.1002662000001</c:v>
                </c:pt>
                <c:pt idx="417">
                  <c:v>4709.2585898999996</c:v>
                </c:pt>
                <c:pt idx="418">
                  <c:v>3845.3347389999999</c:v>
                </c:pt>
                <c:pt idx="419">
                  <c:v>2156.8933379</c:v>
                </c:pt>
                <c:pt idx="420">
                  <c:v>2164.8099096999999</c:v>
                </c:pt>
                <c:pt idx="421">
                  <c:v>2422.6314041999999</c:v>
                </c:pt>
                <c:pt idx="422">
                  <c:v>2775.6233609000001</c:v>
                </c:pt>
                <c:pt idx="423">
                  <c:v>3729.0033625999999</c:v>
                </c:pt>
                <c:pt idx="424">
                  <c:v>4828.5364421000004</c:v>
                </c:pt>
                <c:pt idx="425">
                  <c:v>4022.9800200999998</c:v>
                </c:pt>
                <c:pt idx="426">
                  <c:v>2361.2944462</c:v>
                </c:pt>
                <c:pt idx="427">
                  <c:v>2371.9184079000001</c:v>
                </c:pt>
                <c:pt idx="428">
                  <c:v>2464.0783643</c:v>
                </c:pt>
                <c:pt idx="429">
                  <c:v>2631.3981583</c:v>
                </c:pt>
                <c:pt idx="430">
                  <c:v>3936.4745194000002</c:v>
                </c:pt>
                <c:pt idx="431">
                  <c:v>4944.9886821999999</c:v>
                </c:pt>
                <c:pt idx="432">
                  <c:v>4129.6367640999997</c:v>
                </c:pt>
                <c:pt idx="433">
                  <c:v>2451.9334144999998</c:v>
                </c:pt>
                <c:pt idx="434">
                  <c:v>2424.4148684000002</c:v>
                </c:pt>
                <c:pt idx="435">
                  <c:v>2704.5911296999998</c:v>
                </c:pt>
                <c:pt idx="436">
                  <c:v>2650.6330585000001</c:v>
                </c:pt>
                <c:pt idx="437">
                  <c:v>4195.8122364999999</c:v>
                </c:pt>
                <c:pt idx="438">
                  <c:v>5176.1935580999998</c:v>
                </c:pt>
                <c:pt idx="439">
                  <c:v>4387.4826351000002</c:v>
                </c:pt>
                <c:pt idx="440">
                  <c:v>2797.4767326000001</c:v>
                </c:pt>
                <c:pt idx="441">
                  <c:v>3016.3988684999999</c:v>
                </c:pt>
                <c:pt idx="442">
                  <c:v>3093.9406088999999</c:v>
                </c:pt>
                <c:pt idx="443">
                  <c:v>3127.0059761000002</c:v>
                </c:pt>
                <c:pt idx="444">
                  <c:v>4980.8780171999997</c:v>
                </c:pt>
                <c:pt idx="445">
                  <c:v>6596.7591810000004</c:v>
                </c:pt>
                <c:pt idx="446">
                  <c:v>6022.9535859999996</c:v>
                </c:pt>
                <c:pt idx="447">
                  <c:v>4238.5681611</c:v>
                </c:pt>
                <c:pt idx="448">
                  <c:v>2865.3145034999998</c:v>
                </c:pt>
                <c:pt idx="449">
                  <c:v>2845.7231843</c:v>
                </c:pt>
                <c:pt idx="450">
                  <c:v>3121.7989788</c:v>
                </c:pt>
                <c:pt idx="451">
                  <c:v>4499.0638589</c:v>
                </c:pt>
                <c:pt idx="452">
                  <c:v>5979.3480038999996</c:v>
                </c:pt>
                <c:pt idx="453">
                  <c:v>4878.1346430000003</c:v>
                </c:pt>
                <c:pt idx="454">
                  <c:v>2758.958431</c:v>
                </c:pt>
                <c:pt idx="455">
                  <c:v>2844.5381679000002</c:v>
                </c:pt>
                <c:pt idx="456">
                  <c:v>2992.1672982</c:v>
                </c:pt>
                <c:pt idx="457">
                  <c:v>3356.1634217000001</c:v>
                </c:pt>
                <c:pt idx="458">
                  <c:v>4756.8413701999998</c:v>
                </c:pt>
                <c:pt idx="459">
                  <c:v>6525.1132500000003</c:v>
                </c:pt>
                <c:pt idx="460">
                  <c:v>5590.0319705000002</c:v>
                </c:pt>
                <c:pt idx="461">
                  <c:v>3035.7489667999998</c:v>
                </c:pt>
                <c:pt idx="462">
                  <c:v>3092.5126340000002</c:v>
                </c:pt>
                <c:pt idx="463">
                  <c:v>3090.6888224999998</c:v>
                </c:pt>
                <c:pt idx="464">
                  <c:v>3350.5013583999998</c:v>
                </c:pt>
                <c:pt idx="465">
                  <c:v>4433.7930253000004</c:v>
                </c:pt>
                <c:pt idx="466">
                  <c:v>5573.1185852999997</c:v>
                </c:pt>
                <c:pt idx="467">
                  <c:v>4611.4582372000004</c:v>
                </c:pt>
                <c:pt idx="468">
                  <c:v>2844.7588928999999</c:v>
                </c:pt>
                <c:pt idx="469">
                  <c:v>3195.8211110000002</c:v>
                </c:pt>
                <c:pt idx="470">
                  <c:v>3403.9017224999998</c:v>
                </c:pt>
                <c:pt idx="471">
                  <c:v>3880.9814034999999</c:v>
                </c:pt>
                <c:pt idx="472">
                  <c:v>5224.2202471000001</c:v>
                </c:pt>
                <c:pt idx="473">
                  <c:v>7509.1573933</c:v>
                </c:pt>
                <c:pt idx="474">
                  <c:v>5945.9172172999997</c:v>
                </c:pt>
                <c:pt idx="475">
                  <c:v>3904.4147198000001</c:v>
                </c:pt>
                <c:pt idx="476">
                  <c:v>3809.1679936</c:v>
                </c:pt>
                <c:pt idx="477">
                  <c:v>4296.3402397</c:v>
                </c:pt>
                <c:pt idx="478">
                  <c:v>4275.7950080999999</c:v>
                </c:pt>
                <c:pt idx="479">
                  <c:v>6211.7796502000001</c:v>
                </c:pt>
                <c:pt idx="480">
                  <c:v>7735.9440900999998</c:v>
                </c:pt>
                <c:pt idx="481">
                  <c:v>7032.2896319000001</c:v>
                </c:pt>
                <c:pt idx="482">
                  <c:v>4031.6995793000001</c:v>
                </c:pt>
                <c:pt idx="483">
                  <c:v>4047.3788936000001</c:v>
                </c:pt>
                <c:pt idx="484">
                  <c:v>4424.0478153000004</c:v>
                </c:pt>
                <c:pt idx="485">
                  <c:v>4284.8021577999998</c:v>
                </c:pt>
                <c:pt idx="486">
                  <c:v>5665.2154853000002</c:v>
                </c:pt>
                <c:pt idx="487">
                  <c:v>7535.4166778999997</c:v>
                </c:pt>
                <c:pt idx="488">
                  <c:v>6131.4202175</c:v>
                </c:pt>
                <c:pt idx="489">
                  <c:v>3938.1768763</c:v>
                </c:pt>
                <c:pt idx="490">
                  <c:v>3956.5684980000001</c:v>
                </c:pt>
                <c:pt idx="491">
                  <c:v>4060.7914919</c:v>
                </c:pt>
                <c:pt idx="492">
                  <c:v>4535.0668489999998</c:v>
                </c:pt>
                <c:pt idx="493">
                  <c:v>5691.7555708</c:v>
                </c:pt>
                <c:pt idx="494">
                  <c:v>6911.8023493999999</c:v>
                </c:pt>
                <c:pt idx="495">
                  <c:v>5419.6421453000003</c:v>
                </c:pt>
                <c:pt idx="496">
                  <c:v>3550.8922179000001</c:v>
                </c:pt>
                <c:pt idx="497">
                  <c:v>3427.0550164000001</c:v>
                </c:pt>
                <c:pt idx="498">
                  <c:v>3481.5187323999999</c:v>
                </c:pt>
                <c:pt idx="499">
                  <c:v>3298.2082719999999</c:v>
                </c:pt>
                <c:pt idx="500">
                  <c:v>4226.405925</c:v>
                </c:pt>
                <c:pt idx="501">
                  <c:v>5063.4763736000004</c:v>
                </c:pt>
                <c:pt idx="502">
                  <c:v>4159.0812305999998</c:v>
                </c:pt>
                <c:pt idx="503">
                  <c:v>2745.7778701000002</c:v>
                </c:pt>
                <c:pt idx="504">
                  <c:v>2672.9319056999998</c:v>
                </c:pt>
                <c:pt idx="505">
                  <c:v>2662.2858514</c:v>
                </c:pt>
                <c:pt idx="506">
                  <c:v>2656.8721962999998</c:v>
                </c:pt>
                <c:pt idx="507">
                  <c:v>3748.9712543000001</c:v>
                </c:pt>
                <c:pt idx="508">
                  <c:v>5221.1932469000003</c:v>
                </c:pt>
                <c:pt idx="509">
                  <c:v>3875.4668692999999</c:v>
                </c:pt>
                <c:pt idx="510">
                  <c:v>1973.0896310000001</c:v>
                </c:pt>
                <c:pt idx="511">
                  <c:v>1788.3546707</c:v>
                </c:pt>
                <c:pt idx="512">
                  <c:v>1725.5774276</c:v>
                </c:pt>
                <c:pt idx="513">
                  <c:v>1628.1287205000001</c:v>
                </c:pt>
                <c:pt idx="514">
                  <c:v>1383.127211</c:v>
                </c:pt>
                <c:pt idx="515">
                  <c:v>1463.5083595000001</c:v>
                </c:pt>
                <c:pt idx="516">
                  <c:v>1253.6240805</c:v>
                </c:pt>
                <c:pt idx="517">
                  <c:v>1084.1315933999999</c:v>
                </c:pt>
                <c:pt idx="518">
                  <c:v>1102.5035037</c:v>
                </c:pt>
                <c:pt idx="519">
                  <c:v>1089.9113735000001</c:v>
                </c:pt>
                <c:pt idx="520">
                  <c:v>1046.501874</c:v>
                </c:pt>
                <c:pt idx="521">
                  <c:v>1035.6876377000001</c:v>
                </c:pt>
                <c:pt idx="522">
                  <c:v>1112.3668585</c:v>
                </c:pt>
                <c:pt idx="523">
                  <c:v>1275.3965321999999</c:v>
                </c:pt>
                <c:pt idx="524">
                  <c:v>1125.9639446000001</c:v>
                </c:pt>
                <c:pt idx="525">
                  <c:v>969.25751630000002</c:v>
                </c:pt>
                <c:pt idx="526">
                  <c:v>1004.2028192</c:v>
                </c:pt>
                <c:pt idx="527">
                  <c:v>1033.5408246</c:v>
                </c:pt>
                <c:pt idx="528">
                  <c:v>1115.7378630000001</c:v>
                </c:pt>
                <c:pt idx="529">
                  <c:v>1083.0726278</c:v>
                </c:pt>
                <c:pt idx="530">
                  <c:v>1021.286191</c:v>
                </c:pt>
                <c:pt idx="531">
                  <c:v>903.4266877</c:v>
                </c:pt>
                <c:pt idx="532">
                  <c:v>966.91574479999997</c:v>
                </c:pt>
                <c:pt idx="533">
                  <c:v>976.04249279999999</c:v>
                </c:pt>
                <c:pt idx="534">
                  <c:v>940.34775209999998</c:v>
                </c:pt>
                <c:pt idx="535">
                  <c:v>995.74053730000003</c:v>
                </c:pt>
                <c:pt idx="536">
                  <c:v>1135.7281943999999</c:v>
                </c:pt>
                <c:pt idx="537">
                  <c:v>1056.2267807000001</c:v>
                </c:pt>
                <c:pt idx="538">
                  <c:v>842.31925809999996</c:v>
                </c:pt>
                <c:pt idx="539">
                  <c:v>958.18305929999997</c:v>
                </c:pt>
                <c:pt idx="540">
                  <c:v>1084.5320085999999</c:v>
                </c:pt>
                <c:pt idx="541">
                  <c:v>1068.5823889999999</c:v>
                </c:pt>
                <c:pt idx="542">
                  <c:v>1119.9468087</c:v>
                </c:pt>
                <c:pt idx="543">
                  <c:v>2688.7256369000002</c:v>
                </c:pt>
                <c:pt idx="544">
                  <c:v>2321.7384547000001</c:v>
                </c:pt>
                <c:pt idx="545">
                  <c:v>1001.942614</c:v>
                </c:pt>
                <c:pt idx="546">
                  <c:v>1154.4920423999999</c:v>
                </c:pt>
                <c:pt idx="547">
                  <c:v>1202.3048114000001</c:v>
                </c:pt>
                <c:pt idx="548">
                  <c:v>1693.8586494000001</c:v>
                </c:pt>
                <c:pt idx="549">
                  <c:v>2578.5532678999998</c:v>
                </c:pt>
                <c:pt idx="550">
                  <c:v>3366.5581342999999</c:v>
                </c:pt>
                <c:pt idx="551">
                  <c:v>2666.8059994999999</c:v>
                </c:pt>
                <c:pt idx="552">
                  <c:v>1457.8923721000001</c:v>
                </c:pt>
                <c:pt idx="553">
                  <c:v>1464.0070525000001</c:v>
                </c:pt>
                <c:pt idx="554">
                  <c:v>1288.2713578</c:v>
                </c:pt>
                <c:pt idx="555">
                  <c:v>1309.4125888000001</c:v>
                </c:pt>
                <c:pt idx="556">
                  <c:v>2247.6003952999999</c:v>
                </c:pt>
                <c:pt idx="557">
                  <c:v>2781.0921861000002</c:v>
                </c:pt>
                <c:pt idx="558">
                  <c:v>2241.7702789</c:v>
                </c:pt>
                <c:pt idx="559">
                  <c:v>1243.007143</c:v>
                </c:pt>
                <c:pt idx="560">
                  <c:v>1252.3488262999999</c:v>
                </c:pt>
                <c:pt idx="561">
                  <c:v>1304.0882062000001</c:v>
                </c:pt>
                <c:pt idx="562">
                  <c:v>1426.5095104</c:v>
                </c:pt>
                <c:pt idx="563">
                  <c:v>2955.3081124999999</c:v>
                </c:pt>
                <c:pt idx="564">
                  <c:v>3154.0471763999999</c:v>
                </c:pt>
                <c:pt idx="565">
                  <c:v>2388.9994006000002</c:v>
                </c:pt>
                <c:pt idx="566">
                  <c:v>1313.2936158</c:v>
                </c:pt>
                <c:pt idx="567">
                  <c:v>1261.3155486999999</c:v>
                </c:pt>
                <c:pt idx="568">
                  <c:v>1282.7545722</c:v>
                </c:pt>
                <c:pt idx="569">
                  <c:v>2177.2350612999999</c:v>
                </c:pt>
                <c:pt idx="570">
                  <c:v>2230.8106318</c:v>
                </c:pt>
                <c:pt idx="571">
                  <c:v>1236.6928261999999</c:v>
                </c:pt>
                <c:pt idx="572">
                  <c:v>1190.9810012</c:v>
                </c:pt>
                <c:pt idx="573">
                  <c:v>1141.3121762000001</c:v>
                </c:pt>
                <c:pt idx="574">
                  <c:v>1066.7004218</c:v>
                </c:pt>
                <c:pt idx="575">
                  <c:v>1046.9548666000001</c:v>
                </c:pt>
                <c:pt idx="576">
                  <c:v>998.18774859999996</c:v>
                </c:pt>
                <c:pt idx="577">
                  <c:v>992.59479209999995</c:v>
                </c:pt>
                <c:pt idx="578">
                  <c:v>1026.1877884</c:v>
                </c:pt>
                <c:pt idx="579">
                  <c:v>980.74172220000003</c:v>
                </c:pt>
                <c:pt idx="580">
                  <c:v>882.33108159999995</c:v>
                </c:pt>
                <c:pt idx="581">
                  <c:v>815.05719929999998</c:v>
                </c:pt>
                <c:pt idx="582">
                  <c:v>801.51605919999997</c:v>
                </c:pt>
                <c:pt idx="583">
                  <c:v>788.71407480000005</c:v>
                </c:pt>
                <c:pt idx="584">
                  <c:v>790.65625790000001</c:v>
                </c:pt>
                <c:pt idx="585">
                  <c:v>812.62671469999998</c:v>
                </c:pt>
                <c:pt idx="586">
                  <c:v>788.45259080000005</c:v>
                </c:pt>
                <c:pt idx="587">
                  <c:v>740.323801</c:v>
                </c:pt>
                <c:pt idx="588">
                  <c:v>752.61355560000004</c:v>
                </c:pt>
                <c:pt idx="589">
                  <c:v>740.44903099999999</c:v>
                </c:pt>
                <c:pt idx="590">
                  <c:v>738.69679900000006</c:v>
                </c:pt>
                <c:pt idx="591">
                  <c:v>725.29056519999995</c:v>
                </c:pt>
                <c:pt idx="592">
                  <c:v>766.61483880000003</c:v>
                </c:pt>
                <c:pt idx="593">
                  <c:v>698.96379339999999</c:v>
                </c:pt>
                <c:pt idx="594">
                  <c:v>674.13564280000003</c:v>
                </c:pt>
                <c:pt idx="595">
                  <c:v>702.02362049999999</c:v>
                </c:pt>
                <c:pt idx="596">
                  <c:v>716.16787179999994</c:v>
                </c:pt>
                <c:pt idx="597">
                  <c:v>771.05900110000005</c:v>
                </c:pt>
                <c:pt idx="598">
                  <c:v>750.41637409999998</c:v>
                </c:pt>
                <c:pt idx="599">
                  <c:v>793.88691600000004</c:v>
                </c:pt>
                <c:pt idx="600">
                  <c:v>762.32210850000001</c:v>
                </c:pt>
                <c:pt idx="601">
                  <c:v>699.17582230000005</c:v>
                </c:pt>
                <c:pt idx="602">
                  <c:v>728.52126199999998</c:v>
                </c:pt>
                <c:pt idx="603">
                  <c:v>751.9362635</c:v>
                </c:pt>
                <c:pt idx="604">
                  <c:v>855.06757100000004</c:v>
                </c:pt>
                <c:pt idx="605">
                  <c:v>804.89378929999998</c:v>
                </c:pt>
                <c:pt idx="606">
                  <c:v>905.7535302</c:v>
                </c:pt>
                <c:pt idx="607">
                  <c:v>873.37577639999995</c:v>
                </c:pt>
                <c:pt idx="608">
                  <c:v>845.44753379999997</c:v>
                </c:pt>
                <c:pt idx="609">
                  <c:v>825.23055299999999</c:v>
                </c:pt>
                <c:pt idx="610">
                  <c:v>833.07551369999999</c:v>
                </c:pt>
                <c:pt idx="611">
                  <c:v>1110.3933082000001</c:v>
                </c:pt>
                <c:pt idx="612">
                  <c:v>900.352664</c:v>
                </c:pt>
                <c:pt idx="613">
                  <c:v>1022.6649879</c:v>
                </c:pt>
                <c:pt idx="614">
                  <c:v>1040.9462833</c:v>
                </c:pt>
                <c:pt idx="615">
                  <c:v>835.83116770000004</c:v>
                </c:pt>
                <c:pt idx="616">
                  <c:v>841.1927326</c:v>
                </c:pt>
                <c:pt idx="617">
                  <c:v>863.69251959999997</c:v>
                </c:pt>
                <c:pt idx="618">
                  <c:v>1123.3461367</c:v>
                </c:pt>
                <c:pt idx="619">
                  <c:v>942.69597409999994</c:v>
                </c:pt>
                <c:pt idx="620">
                  <c:v>1064.8019165999999</c:v>
                </c:pt>
                <c:pt idx="621">
                  <c:v>894.48736529999996</c:v>
                </c:pt>
                <c:pt idx="622">
                  <c:v>843.63518009999996</c:v>
                </c:pt>
                <c:pt idx="623">
                  <c:v>835.47427300000004</c:v>
                </c:pt>
                <c:pt idx="624">
                  <c:v>832.71170050000001</c:v>
                </c:pt>
                <c:pt idx="625">
                  <c:v>1089.4120229</c:v>
                </c:pt>
                <c:pt idx="626">
                  <c:v>880.67426980000005</c:v>
                </c:pt>
                <c:pt idx="627">
                  <c:v>991.41232309999998</c:v>
                </c:pt>
                <c:pt idx="628">
                  <c:v>853.3081555</c:v>
                </c:pt>
                <c:pt idx="629">
                  <c:v>797.62943700000005</c:v>
                </c:pt>
                <c:pt idx="630">
                  <c:v>817.40272419999997</c:v>
                </c:pt>
                <c:pt idx="631">
                  <c:v>863.23836359999996</c:v>
                </c:pt>
                <c:pt idx="632">
                  <c:v>1173.6254726</c:v>
                </c:pt>
                <c:pt idx="633">
                  <c:v>968.81627579999997</c:v>
                </c:pt>
                <c:pt idx="634">
                  <c:v>1060.7341808000001</c:v>
                </c:pt>
                <c:pt idx="635">
                  <c:v>902.54972810000004</c:v>
                </c:pt>
                <c:pt idx="636">
                  <c:v>833.20004429999994</c:v>
                </c:pt>
                <c:pt idx="637">
                  <c:v>866.76177459999997</c:v>
                </c:pt>
                <c:pt idx="638">
                  <c:v>874.65316270000005</c:v>
                </c:pt>
                <c:pt idx="639">
                  <c:v>1174.6910250999999</c:v>
                </c:pt>
                <c:pt idx="640">
                  <c:v>972.87769089999995</c:v>
                </c:pt>
                <c:pt idx="641">
                  <c:v>1131.8703536</c:v>
                </c:pt>
                <c:pt idx="642">
                  <c:v>942.55623449999996</c:v>
                </c:pt>
                <c:pt idx="643">
                  <c:v>883.56491010000002</c:v>
                </c:pt>
                <c:pt idx="644">
                  <c:v>915.06227560000002</c:v>
                </c:pt>
                <c:pt idx="645">
                  <c:v>934.88724430000002</c:v>
                </c:pt>
                <c:pt idx="646">
                  <c:v>1149.6211539000001</c:v>
                </c:pt>
                <c:pt idx="647">
                  <c:v>1047.6672842</c:v>
                </c:pt>
                <c:pt idx="648">
                  <c:v>1217.6228192000001</c:v>
                </c:pt>
                <c:pt idx="649">
                  <c:v>1043.9743040000001</c:v>
                </c:pt>
                <c:pt idx="650">
                  <c:v>993.05232650000005</c:v>
                </c:pt>
                <c:pt idx="651">
                  <c:v>1029.4173888</c:v>
                </c:pt>
                <c:pt idx="652">
                  <c:v>1051.9587091999999</c:v>
                </c:pt>
                <c:pt idx="653">
                  <c:v>1374.1777491</c:v>
                </c:pt>
                <c:pt idx="654">
                  <c:v>1199.5508717</c:v>
                </c:pt>
                <c:pt idx="655">
                  <c:v>1387.3522806000001</c:v>
                </c:pt>
                <c:pt idx="656">
                  <c:v>1178.1913058</c:v>
                </c:pt>
                <c:pt idx="657">
                  <c:v>1087.4873339999999</c:v>
                </c:pt>
                <c:pt idx="658">
                  <c:v>1211.6123877</c:v>
                </c:pt>
                <c:pt idx="659">
                  <c:v>1367.9550571</c:v>
                </c:pt>
                <c:pt idx="660">
                  <c:v>1688.7878814000001</c:v>
                </c:pt>
                <c:pt idx="661">
                  <c:v>3010.0633078999999</c:v>
                </c:pt>
                <c:pt idx="662">
                  <c:v>3750.9323909999998</c:v>
                </c:pt>
                <c:pt idx="663">
                  <c:v>3276.1962463</c:v>
                </c:pt>
                <c:pt idx="664">
                  <c:v>1942.7010005</c:v>
                </c:pt>
                <c:pt idx="665">
                  <c:v>1673.2020009</c:v>
                </c:pt>
                <c:pt idx="666">
                  <c:v>1725.1118924</c:v>
                </c:pt>
                <c:pt idx="667">
                  <c:v>2030.4493502</c:v>
                </c:pt>
                <c:pt idx="668">
                  <c:v>3115.5195484999999</c:v>
                </c:pt>
                <c:pt idx="669">
                  <c:v>4025.1776924000001</c:v>
                </c:pt>
                <c:pt idx="670">
                  <c:v>3385.6275365000001</c:v>
                </c:pt>
                <c:pt idx="671">
                  <c:v>2092.982375</c:v>
                </c:pt>
                <c:pt idx="672">
                  <c:v>1871.6473189000001</c:v>
                </c:pt>
                <c:pt idx="673">
                  <c:v>1792.185197</c:v>
                </c:pt>
                <c:pt idx="674">
                  <c:v>2030.6568915</c:v>
                </c:pt>
                <c:pt idx="675">
                  <c:v>3221.4704553000001</c:v>
                </c:pt>
                <c:pt idx="676">
                  <c:v>4234.1155419999996</c:v>
                </c:pt>
                <c:pt idx="677">
                  <c:v>3312.5993109000001</c:v>
                </c:pt>
                <c:pt idx="678">
                  <c:v>1599.5674164</c:v>
                </c:pt>
                <c:pt idx="679">
                  <c:v>1747.8313165</c:v>
                </c:pt>
                <c:pt idx="680">
                  <c:v>1782.455856</c:v>
                </c:pt>
                <c:pt idx="681">
                  <c:v>1905.3726537</c:v>
                </c:pt>
                <c:pt idx="682">
                  <c:v>3287.9029403999998</c:v>
                </c:pt>
                <c:pt idx="683">
                  <c:v>4352.8629881999996</c:v>
                </c:pt>
                <c:pt idx="684">
                  <c:v>3449.6486181999999</c:v>
                </c:pt>
                <c:pt idx="685">
                  <c:v>1827.5784312999999</c:v>
                </c:pt>
                <c:pt idx="686">
                  <c:v>1827.553259</c:v>
                </c:pt>
                <c:pt idx="687">
                  <c:v>1839.4630251000001</c:v>
                </c:pt>
                <c:pt idx="688">
                  <c:v>2041.902347</c:v>
                </c:pt>
                <c:pt idx="689">
                  <c:v>3371.8938598</c:v>
                </c:pt>
                <c:pt idx="690">
                  <c:v>4378.6472444999999</c:v>
                </c:pt>
                <c:pt idx="691">
                  <c:v>3834.4199819999999</c:v>
                </c:pt>
                <c:pt idx="692">
                  <c:v>2435.3748910999998</c:v>
                </c:pt>
                <c:pt idx="693">
                  <c:v>1973.8714778000001</c:v>
                </c:pt>
                <c:pt idx="694">
                  <c:v>2063.7912777000001</c:v>
                </c:pt>
                <c:pt idx="695">
                  <c:v>2364.1388317999999</c:v>
                </c:pt>
                <c:pt idx="696">
                  <c:v>3641.5612818</c:v>
                </c:pt>
                <c:pt idx="697">
                  <c:v>4586.4925063999999</c:v>
                </c:pt>
                <c:pt idx="698">
                  <c:v>3801.6309683999998</c:v>
                </c:pt>
                <c:pt idx="699">
                  <c:v>2070.2405988999999</c:v>
                </c:pt>
                <c:pt idx="700">
                  <c:v>2072.8148578999999</c:v>
                </c:pt>
                <c:pt idx="701">
                  <c:v>2122.8946867</c:v>
                </c:pt>
                <c:pt idx="702">
                  <c:v>2401.6657799999998</c:v>
                </c:pt>
                <c:pt idx="703">
                  <c:v>3773.6117720000002</c:v>
                </c:pt>
                <c:pt idx="704">
                  <c:v>4893.5164132</c:v>
                </c:pt>
                <c:pt idx="705">
                  <c:v>4223.5751343000002</c:v>
                </c:pt>
                <c:pt idx="706">
                  <c:v>2952.1765329999998</c:v>
                </c:pt>
                <c:pt idx="707">
                  <c:v>3160.1492874</c:v>
                </c:pt>
                <c:pt idx="708">
                  <c:v>3780.3458059999998</c:v>
                </c:pt>
                <c:pt idx="709">
                  <c:v>3778.9460364000001</c:v>
                </c:pt>
                <c:pt idx="710">
                  <c:v>5682.1393274000002</c:v>
                </c:pt>
                <c:pt idx="711">
                  <c:v>6914.0499051999996</c:v>
                </c:pt>
                <c:pt idx="712">
                  <c:v>6392.0704249999999</c:v>
                </c:pt>
                <c:pt idx="713">
                  <c:v>4242.9331990999999</c:v>
                </c:pt>
                <c:pt idx="714">
                  <c:v>4233.5671338000002</c:v>
                </c:pt>
                <c:pt idx="715">
                  <c:v>4170.5912571999997</c:v>
                </c:pt>
                <c:pt idx="716">
                  <c:v>4536.4825901000004</c:v>
                </c:pt>
                <c:pt idx="717">
                  <c:v>6033.6448463999996</c:v>
                </c:pt>
                <c:pt idx="718">
                  <c:v>7615.7716854</c:v>
                </c:pt>
                <c:pt idx="719">
                  <c:v>7196.1671886000004</c:v>
                </c:pt>
                <c:pt idx="720">
                  <c:v>5157.2548903999996</c:v>
                </c:pt>
                <c:pt idx="721">
                  <c:v>3980.9971676</c:v>
                </c:pt>
                <c:pt idx="722">
                  <c:v>4093.5262984000001</c:v>
                </c:pt>
                <c:pt idx="723">
                  <c:v>4421.2072531000003</c:v>
                </c:pt>
                <c:pt idx="724">
                  <c:v>5900.3566185</c:v>
                </c:pt>
                <c:pt idx="725">
                  <c:v>7333.9775074999998</c:v>
                </c:pt>
                <c:pt idx="726">
                  <c:v>6479.0388106</c:v>
                </c:pt>
                <c:pt idx="727">
                  <c:v>4283.8011242000002</c:v>
                </c:pt>
                <c:pt idx="728">
                  <c:v>4298.7597144000001</c:v>
                </c:pt>
                <c:pt idx="729">
                  <c:v>4441.3240175000001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E-4292-9919-9204DA16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55007"/>
        <c:axId val="611761487"/>
      </c:lineChart>
      <c:dateAx>
        <c:axId val="611755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1487"/>
        <c:crosses val="autoZero"/>
        <c:auto val="1"/>
        <c:lblOffset val="100"/>
        <c:baseTimeUnit val="days"/>
      </c:dateAx>
      <c:valAx>
        <c:axId val="6117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Fit_'!$B$1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 Fit_'!$A$2:$A$731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'Model Fit_'!$B$2:$B$731</c:f>
              <c:numCache>
                <c:formatCode>General</c:formatCode>
                <c:ptCount val="730"/>
                <c:pt idx="0">
                  <c:v>942</c:v>
                </c:pt>
                <c:pt idx="1">
                  <c:v>2346</c:v>
                </c:pt>
                <c:pt idx="2">
                  <c:v>2918</c:v>
                </c:pt>
                <c:pt idx="3">
                  <c:v>4192</c:v>
                </c:pt>
                <c:pt idx="4">
                  <c:v>5102</c:v>
                </c:pt>
                <c:pt idx="5">
                  <c:v>3205</c:v>
                </c:pt>
                <c:pt idx="6">
                  <c:v>2298</c:v>
                </c:pt>
                <c:pt idx="7">
                  <c:v>2569</c:v>
                </c:pt>
                <c:pt idx="8">
                  <c:v>2562</c:v>
                </c:pt>
                <c:pt idx="9">
                  <c:v>2652</c:v>
                </c:pt>
                <c:pt idx="10">
                  <c:v>3236</c:v>
                </c:pt>
                <c:pt idx="11">
                  <c:v>3836</c:v>
                </c:pt>
                <c:pt idx="12">
                  <c:v>2942</c:v>
                </c:pt>
                <c:pt idx="13">
                  <c:v>1819</c:v>
                </c:pt>
                <c:pt idx="14">
                  <c:v>2052</c:v>
                </c:pt>
                <c:pt idx="15">
                  <c:v>2169</c:v>
                </c:pt>
                <c:pt idx="16">
                  <c:v>2356</c:v>
                </c:pt>
                <c:pt idx="17">
                  <c:v>2863</c:v>
                </c:pt>
                <c:pt idx="18">
                  <c:v>3937</c:v>
                </c:pt>
                <c:pt idx="19">
                  <c:v>2927</c:v>
                </c:pt>
                <c:pt idx="20">
                  <c:v>1543</c:v>
                </c:pt>
                <c:pt idx="21">
                  <c:v>1451</c:v>
                </c:pt>
                <c:pt idx="22">
                  <c:v>1506</c:v>
                </c:pt>
                <c:pt idx="23">
                  <c:v>1840</c:v>
                </c:pt>
                <c:pt idx="24">
                  <c:v>2534</c:v>
                </c:pt>
                <c:pt idx="25">
                  <c:v>3548</c:v>
                </c:pt>
                <c:pt idx="26">
                  <c:v>2819</c:v>
                </c:pt>
                <c:pt idx="27">
                  <c:v>1941</c:v>
                </c:pt>
                <c:pt idx="28">
                  <c:v>2043</c:v>
                </c:pt>
                <c:pt idx="29">
                  <c:v>2090</c:v>
                </c:pt>
                <c:pt idx="30">
                  <c:v>2176</c:v>
                </c:pt>
                <c:pt idx="31">
                  <c:v>2899</c:v>
                </c:pt>
                <c:pt idx="32">
                  <c:v>4059</c:v>
                </c:pt>
                <c:pt idx="33">
                  <c:v>3339</c:v>
                </c:pt>
                <c:pt idx="34">
                  <c:v>2212</c:v>
                </c:pt>
                <c:pt idx="35">
                  <c:v>2353</c:v>
                </c:pt>
                <c:pt idx="36">
                  <c:v>2464</c:v>
                </c:pt>
                <c:pt idx="37">
                  <c:v>2453</c:v>
                </c:pt>
                <c:pt idx="38">
                  <c:v>3680</c:v>
                </c:pt>
                <c:pt idx="39">
                  <c:v>4883</c:v>
                </c:pt>
                <c:pt idx="40">
                  <c:v>3858</c:v>
                </c:pt>
                <c:pt idx="41">
                  <c:v>2468</c:v>
                </c:pt>
                <c:pt idx="42">
                  <c:v>2766</c:v>
                </c:pt>
                <c:pt idx="43">
                  <c:v>2987</c:v>
                </c:pt>
                <c:pt idx="44">
                  <c:v>3953</c:v>
                </c:pt>
                <c:pt idx="45">
                  <c:v>3977</c:v>
                </c:pt>
                <c:pt idx="46">
                  <c:v>5753</c:v>
                </c:pt>
                <c:pt idx="47">
                  <c:v>4466</c:v>
                </c:pt>
                <c:pt idx="48">
                  <c:v>2781</c:v>
                </c:pt>
                <c:pt idx="49">
                  <c:v>3240</c:v>
                </c:pt>
                <c:pt idx="50">
                  <c:v>3385</c:v>
                </c:pt>
                <c:pt idx="51">
                  <c:v>3588</c:v>
                </c:pt>
                <c:pt idx="52">
                  <c:v>4691</c:v>
                </c:pt>
                <c:pt idx="53">
                  <c:v>6176</c:v>
                </c:pt>
                <c:pt idx="54">
                  <c:v>4800</c:v>
                </c:pt>
                <c:pt idx="55">
                  <c:v>3252</c:v>
                </c:pt>
                <c:pt idx="56">
                  <c:v>3446</c:v>
                </c:pt>
                <c:pt idx="57">
                  <c:v>3678</c:v>
                </c:pt>
                <c:pt idx="58">
                  <c:v>4169</c:v>
                </c:pt>
                <c:pt idx="59">
                  <c:v>5795</c:v>
                </c:pt>
                <c:pt idx="60">
                  <c:v>7266</c:v>
                </c:pt>
                <c:pt idx="61">
                  <c:v>6022</c:v>
                </c:pt>
                <c:pt idx="62">
                  <c:v>3460</c:v>
                </c:pt>
                <c:pt idx="63">
                  <c:v>3369</c:v>
                </c:pt>
                <c:pt idx="64">
                  <c:v>3910</c:v>
                </c:pt>
                <c:pt idx="65">
                  <c:v>4264</c:v>
                </c:pt>
                <c:pt idx="66">
                  <c:v>5758</c:v>
                </c:pt>
                <c:pt idx="67">
                  <c:v>7342</c:v>
                </c:pt>
                <c:pt idx="68">
                  <c:v>5839</c:v>
                </c:pt>
                <c:pt idx="69">
                  <c:v>3338</c:v>
                </c:pt>
                <c:pt idx="70">
                  <c:v>3531</c:v>
                </c:pt>
                <c:pt idx="71">
                  <c:v>3775</c:v>
                </c:pt>
                <c:pt idx="72">
                  <c:v>4200</c:v>
                </c:pt>
                <c:pt idx="73">
                  <c:v>5628</c:v>
                </c:pt>
                <c:pt idx="74">
                  <c:v>7642</c:v>
                </c:pt>
                <c:pt idx="75">
                  <c:v>7307</c:v>
                </c:pt>
                <c:pt idx="76">
                  <c:v>5433</c:v>
                </c:pt>
                <c:pt idx="77">
                  <c:v>3800</c:v>
                </c:pt>
                <c:pt idx="78">
                  <c:v>3911</c:v>
                </c:pt>
                <c:pt idx="79">
                  <c:v>4463</c:v>
                </c:pt>
                <c:pt idx="80">
                  <c:v>6621</c:v>
                </c:pt>
                <c:pt idx="81">
                  <c:v>9401</c:v>
                </c:pt>
                <c:pt idx="82">
                  <c:v>7122</c:v>
                </c:pt>
                <c:pt idx="83">
                  <c:v>4245</c:v>
                </c:pt>
                <c:pt idx="84">
                  <c:v>4356</c:v>
                </c:pt>
                <c:pt idx="85">
                  <c:v>4652</c:v>
                </c:pt>
                <c:pt idx="86">
                  <c:v>4902</c:v>
                </c:pt>
                <c:pt idx="87">
                  <c:v>6580</c:v>
                </c:pt>
                <c:pt idx="88">
                  <c:v>10013</c:v>
                </c:pt>
                <c:pt idx="89">
                  <c:v>7258</c:v>
                </c:pt>
                <c:pt idx="90">
                  <c:v>4085</c:v>
                </c:pt>
                <c:pt idx="91">
                  <c:v>4078</c:v>
                </c:pt>
                <c:pt idx="92">
                  <c:v>4505</c:v>
                </c:pt>
                <c:pt idx="93">
                  <c:v>5258</c:v>
                </c:pt>
                <c:pt idx="94">
                  <c:v>7673</c:v>
                </c:pt>
                <c:pt idx="95">
                  <c:v>10875</c:v>
                </c:pt>
                <c:pt idx="96">
                  <c:v>8192</c:v>
                </c:pt>
                <c:pt idx="97">
                  <c:v>4354</c:v>
                </c:pt>
                <c:pt idx="98">
                  <c:v>4435</c:v>
                </c:pt>
                <c:pt idx="99">
                  <c:v>4569</c:v>
                </c:pt>
                <c:pt idx="100">
                  <c:v>4997</c:v>
                </c:pt>
                <c:pt idx="101">
                  <c:v>6960</c:v>
                </c:pt>
                <c:pt idx="102">
                  <c:v>10251</c:v>
                </c:pt>
                <c:pt idx="103">
                  <c:v>6984</c:v>
                </c:pt>
                <c:pt idx="104">
                  <c:v>3983</c:v>
                </c:pt>
                <c:pt idx="105">
                  <c:v>5222</c:v>
                </c:pt>
                <c:pt idx="106">
                  <c:v>4816</c:v>
                </c:pt>
                <c:pt idx="107">
                  <c:v>5311</c:v>
                </c:pt>
                <c:pt idx="108">
                  <c:v>7066</c:v>
                </c:pt>
                <c:pt idx="109">
                  <c:v>10406</c:v>
                </c:pt>
                <c:pt idx="110">
                  <c:v>7399</c:v>
                </c:pt>
                <c:pt idx="111">
                  <c:v>3987</c:v>
                </c:pt>
                <c:pt idx="112">
                  <c:v>5029</c:v>
                </c:pt>
                <c:pt idx="113">
                  <c:v>4642</c:v>
                </c:pt>
                <c:pt idx="114">
                  <c:v>5152</c:v>
                </c:pt>
                <c:pt idx="115">
                  <c:v>6786</c:v>
                </c:pt>
                <c:pt idx="116">
                  <c:v>10203</c:v>
                </c:pt>
                <c:pt idx="117">
                  <c:v>7245</c:v>
                </c:pt>
                <c:pt idx="118">
                  <c:v>2820</c:v>
                </c:pt>
                <c:pt idx="119">
                  <c:v>2611</c:v>
                </c:pt>
                <c:pt idx="120">
                  <c:v>2584</c:v>
                </c:pt>
                <c:pt idx="121">
                  <c:v>3113</c:v>
                </c:pt>
                <c:pt idx="122">
                  <c:v>5547</c:v>
                </c:pt>
                <c:pt idx="123">
                  <c:v>8475</c:v>
                </c:pt>
                <c:pt idx="124">
                  <c:v>5503</c:v>
                </c:pt>
                <c:pt idx="125">
                  <c:v>2815</c:v>
                </c:pt>
                <c:pt idx="126">
                  <c:v>2950</c:v>
                </c:pt>
                <c:pt idx="127">
                  <c:v>3043</c:v>
                </c:pt>
                <c:pt idx="128">
                  <c:v>3217</c:v>
                </c:pt>
                <c:pt idx="129">
                  <c:v>4816</c:v>
                </c:pt>
                <c:pt idx="130">
                  <c:v>6962</c:v>
                </c:pt>
                <c:pt idx="131">
                  <c:v>5174</c:v>
                </c:pt>
                <c:pt idx="132">
                  <c:v>2865</c:v>
                </c:pt>
                <c:pt idx="133">
                  <c:v>2776</c:v>
                </c:pt>
                <c:pt idx="134">
                  <c:v>2956</c:v>
                </c:pt>
                <c:pt idx="135">
                  <c:v>3470</c:v>
                </c:pt>
                <c:pt idx="136">
                  <c:v>4842</c:v>
                </c:pt>
                <c:pt idx="137">
                  <c:v>7545</c:v>
                </c:pt>
                <c:pt idx="138">
                  <c:v>4984</c:v>
                </c:pt>
                <c:pt idx="139">
                  <c:v>2673</c:v>
                </c:pt>
                <c:pt idx="140">
                  <c:v>2996</c:v>
                </c:pt>
                <c:pt idx="141">
                  <c:v>3445</c:v>
                </c:pt>
                <c:pt idx="142">
                  <c:v>4179</c:v>
                </c:pt>
                <c:pt idx="143">
                  <c:v>7117</c:v>
                </c:pt>
                <c:pt idx="144">
                  <c:v>10241</c:v>
                </c:pt>
                <c:pt idx="145">
                  <c:v>6811</c:v>
                </c:pt>
                <c:pt idx="146">
                  <c:v>2897</c:v>
                </c:pt>
                <c:pt idx="147">
                  <c:v>2874</c:v>
                </c:pt>
                <c:pt idx="148">
                  <c:v>2868</c:v>
                </c:pt>
                <c:pt idx="149">
                  <c:v>2967</c:v>
                </c:pt>
                <c:pt idx="150">
                  <c:v>4305</c:v>
                </c:pt>
                <c:pt idx="151">
                  <c:v>7157</c:v>
                </c:pt>
                <c:pt idx="152">
                  <c:v>5007</c:v>
                </c:pt>
                <c:pt idx="153">
                  <c:v>2345</c:v>
                </c:pt>
                <c:pt idx="154">
                  <c:v>2189</c:v>
                </c:pt>
                <c:pt idx="155">
                  <c:v>2588</c:v>
                </c:pt>
                <c:pt idx="156">
                  <c:v>2660</c:v>
                </c:pt>
                <c:pt idx="157">
                  <c:v>3895</c:v>
                </c:pt>
                <c:pt idx="158">
                  <c:v>5789</c:v>
                </c:pt>
                <c:pt idx="159">
                  <c:v>4619</c:v>
                </c:pt>
                <c:pt idx="160">
                  <c:v>2112</c:v>
                </c:pt>
                <c:pt idx="161">
                  <c:v>2056</c:v>
                </c:pt>
                <c:pt idx="162">
                  <c:v>2225</c:v>
                </c:pt>
                <c:pt idx="163">
                  <c:v>2426</c:v>
                </c:pt>
                <c:pt idx="164">
                  <c:v>3888</c:v>
                </c:pt>
                <c:pt idx="165">
                  <c:v>6084</c:v>
                </c:pt>
                <c:pt idx="166">
                  <c:v>4701</c:v>
                </c:pt>
                <c:pt idx="167">
                  <c:v>2684</c:v>
                </c:pt>
                <c:pt idx="168">
                  <c:v>3348</c:v>
                </c:pt>
                <c:pt idx="169">
                  <c:v>3274</c:v>
                </c:pt>
                <c:pt idx="170">
                  <c:v>3678</c:v>
                </c:pt>
                <c:pt idx="171">
                  <c:v>5613</c:v>
                </c:pt>
                <c:pt idx="172">
                  <c:v>8313</c:v>
                </c:pt>
                <c:pt idx="173">
                  <c:v>6437</c:v>
                </c:pt>
                <c:pt idx="174">
                  <c:v>3138</c:v>
                </c:pt>
                <c:pt idx="175">
                  <c:v>3400</c:v>
                </c:pt>
                <c:pt idx="176">
                  <c:v>3731</c:v>
                </c:pt>
                <c:pt idx="177">
                  <c:v>4162</c:v>
                </c:pt>
                <c:pt idx="178">
                  <c:v>6716</c:v>
                </c:pt>
                <c:pt idx="179">
                  <c:v>9029</c:v>
                </c:pt>
                <c:pt idx="180">
                  <c:v>7180</c:v>
                </c:pt>
                <c:pt idx="181">
                  <c:v>3362</c:v>
                </c:pt>
                <c:pt idx="182">
                  <c:v>4285</c:v>
                </c:pt>
                <c:pt idx="183">
                  <c:v>4664</c:v>
                </c:pt>
                <c:pt idx="184">
                  <c:v>6462</c:v>
                </c:pt>
                <c:pt idx="185">
                  <c:v>8742</c:v>
                </c:pt>
                <c:pt idx="186">
                  <c:v>12395</c:v>
                </c:pt>
                <c:pt idx="187">
                  <c:v>9451</c:v>
                </c:pt>
                <c:pt idx="188">
                  <c:v>4399</c:v>
                </c:pt>
                <c:pt idx="189">
                  <c:v>4708</c:v>
                </c:pt>
                <c:pt idx="190">
                  <c:v>5628</c:v>
                </c:pt>
                <c:pt idx="191">
                  <c:v>6664</c:v>
                </c:pt>
                <c:pt idx="192">
                  <c:v>9683</c:v>
                </c:pt>
                <c:pt idx="193">
                  <c:v>11505</c:v>
                </c:pt>
                <c:pt idx="194">
                  <c:v>8054</c:v>
                </c:pt>
                <c:pt idx="195">
                  <c:v>5415</c:v>
                </c:pt>
                <c:pt idx="196">
                  <c:v>6621</c:v>
                </c:pt>
                <c:pt idx="197">
                  <c:v>9784</c:v>
                </c:pt>
                <c:pt idx="198">
                  <c:v>6444</c:v>
                </c:pt>
                <c:pt idx="199">
                  <c:v>5502</c:v>
                </c:pt>
                <c:pt idx="200">
                  <c:v>6378</c:v>
                </c:pt>
                <c:pt idx="201">
                  <c:v>6172</c:v>
                </c:pt>
                <c:pt idx="202">
                  <c:v>4475</c:v>
                </c:pt>
                <c:pt idx="203">
                  <c:v>10577</c:v>
                </c:pt>
                <c:pt idx="204">
                  <c:v>8891</c:v>
                </c:pt>
                <c:pt idx="205">
                  <c:v>4363</c:v>
                </c:pt>
                <c:pt idx="206">
                  <c:v>5318</c:v>
                </c:pt>
                <c:pt idx="207">
                  <c:v>7013</c:v>
                </c:pt>
                <c:pt idx="208">
                  <c:v>5819</c:v>
                </c:pt>
                <c:pt idx="209">
                  <c:v>3557</c:v>
                </c:pt>
                <c:pt idx="210">
                  <c:v>3049</c:v>
                </c:pt>
                <c:pt idx="211">
                  <c:v>3084</c:v>
                </c:pt>
                <c:pt idx="212">
                  <c:v>3148</c:v>
                </c:pt>
                <c:pt idx="213">
                  <c:v>4198</c:v>
                </c:pt>
                <c:pt idx="214">
                  <c:v>6769</c:v>
                </c:pt>
                <c:pt idx="215">
                  <c:v>4991</c:v>
                </c:pt>
                <c:pt idx="216">
                  <c:v>2875</c:v>
                </c:pt>
                <c:pt idx="217">
                  <c:v>3017</c:v>
                </c:pt>
                <c:pt idx="218">
                  <c:v>2942</c:v>
                </c:pt>
                <c:pt idx="219">
                  <c:v>3192</c:v>
                </c:pt>
                <c:pt idx="220">
                  <c:v>4551</c:v>
                </c:pt>
                <c:pt idx="221">
                  <c:v>7193</c:v>
                </c:pt>
                <c:pt idx="222">
                  <c:v>5401</c:v>
                </c:pt>
                <c:pt idx="223">
                  <c:v>2598</c:v>
                </c:pt>
                <c:pt idx="224">
                  <c:v>2695</c:v>
                </c:pt>
                <c:pt idx="225">
                  <c:v>2852</c:v>
                </c:pt>
                <c:pt idx="226">
                  <c:v>3142</c:v>
                </c:pt>
                <c:pt idx="227">
                  <c:v>4603</c:v>
                </c:pt>
                <c:pt idx="228">
                  <c:v>7561</c:v>
                </c:pt>
                <c:pt idx="229">
                  <c:v>6027</c:v>
                </c:pt>
                <c:pt idx="230">
                  <c:v>2751</c:v>
                </c:pt>
                <c:pt idx="231">
                  <c:v>2556</c:v>
                </c:pt>
                <c:pt idx="232">
                  <c:v>2720</c:v>
                </c:pt>
                <c:pt idx="233">
                  <c:v>2839</c:v>
                </c:pt>
                <c:pt idx="234">
                  <c:v>4649</c:v>
                </c:pt>
                <c:pt idx="235">
                  <c:v>7318</c:v>
                </c:pt>
                <c:pt idx="236">
                  <c:v>5580</c:v>
                </c:pt>
                <c:pt idx="237">
                  <c:v>2560</c:v>
                </c:pt>
                <c:pt idx="238">
                  <c:v>2362</c:v>
                </c:pt>
                <c:pt idx="239">
                  <c:v>2528</c:v>
                </c:pt>
                <c:pt idx="240">
                  <c:v>2854</c:v>
                </c:pt>
                <c:pt idx="241">
                  <c:v>4118</c:v>
                </c:pt>
                <c:pt idx="242">
                  <c:v>7090</c:v>
                </c:pt>
                <c:pt idx="243">
                  <c:v>6194</c:v>
                </c:pt>
                <c:pt idx="244">
                  <c:v>2651</c:v>
                </c:pt>
                <c:pt idx="245">
                  <c:v>2472</c:v>
                </c:pt>
                <c:pt idx="246">
                  <c:v>2772</c:v>
                </c:pt>
                <c:pt idx="247">
                  <c:v>3103</c:v>
                </c:pt>
                <c:pt idx="248">
                  <c:v>5029</c:v>
                </c:pt>
                <c:pt idx="249">
                  <c:v>8469</c:v>
                </c:pt>
                <c:pt idx="250">
                  <c:v>6665</c:v>
                </c:pt>
                <c:pt idx="251">
                  <c:v>3122</c:v>
                </c:pt>
                <c:pt idx="252">
                  <c:v>3147</c:v>
                </c:pt>
                <c:pt idx="253">
                  <c:v>3116</c:v>
                </c:pt>
                <c:pt idx="254">
                  <c:v>3621</c:v>
                </c:pt>
                <c:pt idx="255">
                  <c:v>4864</c:v>
                </c:pt>
                <c:pt idx="256">
                  <c:v>8117</c:v>
                </c:pt>
                <c:pt idx="257">
                  <c:v>6108</c:v>
                </c:pt>
                <c:pt idx="258">
                  <c:v>2840</c:v>
                </c:pt>
                <c:pt idx="259">
                  <c:v>2816</c:v>
                </c:pt>
                <c:pt idx="260">
                  <c:v>3046</c:v>
                </c:pt>
                <c:pt idx="261">
                  <c:v>3493</c:v>
                </c:pt>
                <c:pt idx="262">
                  <c:v>5289</c:v>
                </c:pt>
                <c:pt idx="263">
                  <c:v>8745</c:v>
                </c:pt>
                <c:pt idx="264">
                  <c:v>6277</c:v>
                </c:pt>
                <c:pt idx="265">
                  <c:v>2862</c:v>
                </c:pt>
                <c:pt idx="266">
                  <c:v>2761</c:v>
                </c:pt>
                <c:pt idx="267">
                  <c:v>3310</c:v>
                </c:pt>
                <c:pt idx="268">
                  <c:v>3927</c:v>
                </c:pt>
                <c:pt idx="269">
                  <c:v>5154</c:v>
                </c:pt>
                <c:pt idx="270">
                  <c:v>8159</c:v>
                </c:pt>
                <c:pt idx="271">
                  <c:v>6108</c:v>
                </c:pt>
                <c:pt idx="272">
                  <c:v>3176</c:v>
                </c:pt>
                <c:pt idx="273">
                  <c:v>2793</c:v>
                </c:pt>
                <c:pt idx="274">
                  <c:v>2851</c:v>
                </c:pt>
                <c:pt idx="275">
                  <c:v>2944</c:v>
                </c:pt>
                <c:pt idx="276">
                  <c:v>4201</c:v>
                </c:pt>
                <c:pt idx="277">
                  <c:v>6382</c:v>
                </c:pt>
                <c:pt idx="278">
                  <c:v>4581</c:v>
                </c:pt>
                <c:pt idx="279">
                  <c:v>2770</c:v>
                </c:pt>
                <c:pt idx="280">
                  <c:v>2261</c:v>
                </c:pt>
                <c:pt idx="281">
                  <c:v>2164</c:v>
                </c:pt>
                <c:pt idx="282">
                  <c:v>2330</c:v>
                </c:pt>
                <c:pt idx="283">
                  <c:v>2368</c:v>
                </c:pt>
                <c:pt idx="284">
                  <c:v>1931</c:v>
                </c:pt>
                <c:pt idx="285">
                  <c:v>1395</c:v>
                </c:pt>
                <c:pt idx="286">
                  <c:v>1223</c:v>
                </c:pt>
                <c:pt idx="287">
                  <c:v>908</c:v>
                </c:pt>
                <c:pt idx="288">
                  <c:v>718</c:v>
                </c:pt>
                <c:pt idx="289">
                  <c:v>630</c:v>
                </c:pt>
                <c:pt idx="290">
                  <c:v>780</c:v>
                </c:pt>
                <c:pt idx="291">
                  <c:v>712</c:v>
                </c:pt>
                <c:pt idx="292">
                  <c:v>574</c:v>
                </c:pt>
                <c:pt idx="293">
                  <c:v>555</c:v>
                </c:pt>
                <c:pt idx="294">
                  <c:v>469</c:v>
                </c:pt>
                <c:pt idx="295">
                  <c:v>424</c:v>
                </c:pt>
                <c:pt idx="296">
                  <c:v>408</c:v>
                </c:pt>
                <c:pt idx="297">
                  <c:v>469</c:v>
                </c:pt>
                <c:pt idx="298">
                  <c:v>467</c:v>
                </c:pt>
                <c:pt idx="299">
                  <c:v>418</c:v>
                </c:pt>
                <c:pt idx="300">
                  <c:v>389</c:v>
                </c:pt>
                <c:pt idx="301">
                  <c:v>350</c:v>
                </c:pt>
                <c:pt idx="302">
                  <c:v>309</c:v>
                </c:pt>
                <c:pt idx="303">
                  <c:v>379</c:v>
                </c:pt>
                <c:pt idx="304">
                  <c:v>383</c:v>
                </c:pt>
                <c:pt idx="305">
                  <c:v>355</c:v>
                </c:pt>
                <c:pt idx="306">
                  <c:v>325</c:v>
                </c:pt>
                <c:pt idx="307">
                  <c:v>322</c:v>
                </c:pt>
                <c:pt idx="308">
                  <c:v>299</c:v>
                </c:pt>
                <c:pt idx="309">
                  <c:v>301</c:v>
                </c:pt>
                <c:pt idx="310">
                  <c:v>316</c:v>
                </c:pt>
                <c:pt idx="311">
                  <c:v>404</c:v>
                </c:pt>
                <c:pt idx="312">
                  <c:v>352</c:v>
                </c:pt>
                <c:pt idx="313">
                  <c:v>334</c:v>
                </c:pt>
                <c:pt idx="314">
                  <c:v>328</c:v>
                </c:pt>
                <c:pt idx="315">
                  <c:v>299</c:v>
                </c:pt>
                <c:pt idx="316">
                  <c:v>294</c:v>
                </c:pt>
                <c:pt idx="317">
                  <c:v>343</c:v>
                </c:pt>
                <c:pt idx="318">
                  <c:v>377</c:v>
                </c:pt>
                <c:pt idx="319">
                  <c:v>369</c:v>
                </c:pt>
                <c:pt idx="320">
                  <c:v>286</c:v>
                </c:pt>
                <c:pt idx="321">
                  <c:v>309</c:v>
                </c:pt>
                <c:pt idx="322">
                  <c:v>283</c:v>
                </c:pt>
                <c:pt idx="323">
                  <c:v>286</c:v>
                </c:pt>
                <c:pt idx="324">
                  <c:v>290</c:v>
                </c:pt>
                <c:pt idx="325">
                  <c:v>381</c:v>
                </c:pt>
                <c:pt idx="326">
                  <c:v>415</c:v>
                </c:pt>
                <c:pt idx="327">
                  <c:v>315</c:v>
                </c:pt>
                <c:pt idx="328">
                  <c:v>255</c:v>
                </c:pt>
                <c:pt idx="329">
                  <c:v>251</c:v>
                </c:pt>
                <c:pt idx="330">
                  <c:v>345</c:v>
                </c:pt>
                <c:pt idx="331">
                  <c:v>414</c:v>
                </c:pt>
                <c:pt idx="332">
                  <c:v>437</c:v>
                </c:pt>
                <c:pt idx="333">
                  <c:v>498</c:v>
                </c:pt>
                <c:pt idx="334">
                  <c:v>395</c:v>
                </c:pt>
                <c:pt idx="335">
                  <c:v>343</c:v>
                </c:pt>
                <c:pt idx="336">
                  <c:v>344</c:v>
                </c:pt>
                <c:pt idx="337">
                  <c:v>342</c:v>
                </c:pt>
                <c:pt idx="338">
                  <c:v>353</c:v>
                </c:pt>
                <c:pt idx="339">
                  <c:v>454</c:v>
                </c:pt>
                <c:pt idx="340">
                  <c:v>504</c:v>
                </c:pt>
                <c:pt idx="341">
                  <c:v>432</c:v>
                </c:pt>
                <c:pt idx="342">
                  <c:v>324</c:v>
                </c:pt>
                <c:pt idx="343">
                  <c:v>395</c:v>
                </c:pt>
                <c:pt idx="344">
                  <c:v>397</c:v>
                </c:pt>
                <c:pt idx="345">
                  <c:v>384</c:v>
                </c:pt>
                <c:pt idx="346">
                  <c:v>450</c:v>
                </c:pt>
                <c:pt idx="347">
                  <c:v>545</c:v>
                </c:pt>
                <c:pt idx="348">
                  <c:v>617</c:v>
                </c:pt>
                <c:pt idx="349">
                  <c:v>543</c:v>
                </c:pt>
                <c:pt idx="350">
                  <c:v>449</c:v>
                </c:pt>
                <c:pt idx="351">
                  <c:v>438</c:v>
                </c:pt>
                <c:pt idx="352">
                  <c:v>463</c:v>
                </c:pt>
                <c:pt idx="353">
                  <c:v>643</c:v>
                </c:pt>
                <c:pt idx="354">
                  <c:v>866</c:v>
                </c:pt>
                <c:pt idx="355">
                  <c:v>602</c:v>
                </c:pt>
                <c:pt idx="356">
                  <c:v>493</c:v>
                </c:pt>
                <c:pt idx="357">
                  <c:v>765</c:v>
                </c:pt>
                <c:pt idx="358">
                  <c:v>670</c:v>
                </c:pt>
                <c:pt idx="359">
                  <c:v>655</c:v>
                </c:pt>
                <c:pt idx="360">
                  <c:v>911</c:v>
                </c:pt>
                <c:pt idx="361">
                  <c:v>1197</c:v>
                </c:pt>
                <c:pt idx="362">
                  <c:v>899</c:v>
                </c:pt>
                <c:pt idx="363">
                  <c:v>664</c:v>
                </c:pt>
                <c:pt idx="364">
                  <c:v>684</c:v>
                </c:pt>
                <c:pt idx="365">
                  <c:v>652</c:v>
                </c:pt>
                <c:pt idx="366">
                  <c:v>638</c:v>
                </c:pt>
                <c:pt idx="367">
                  <c:v>850</c:v>
                </c:pt>
                <c:pt idx="368">
                  <c:v>1405</c:v>
                </c:pt>
                <c:pt idx="369">
                  <c:v>1096</c:v>
                </c:pt>
                <c:pt idx="370">
                  <c:v>725</c:v>
                </c:pt>
                <c:pt idx="371">
                  <c:v>738</c:v>
                </c:pt>
                <c:pt idx="372">
                  <c:v>799</c:v>
                </c:pt>
                <c:pt idx="373">
                  <c:v>871</c:v>
                </c:pt>
                <c:pt idx="374">
                  <c:v>1119</c:v>
                </c:pt>
                <c:pt idx="375">
                  <c:v>1710</c:v>
                </c:pt>
                <c:pt idx="376">
                  <c:v>1233</c:v>
                </c:pt>
                <c:pt idx="377">
                  <c:v>810</c:v>
                </c:pt>
                <c:pt idx="378">
                  <c:v>988</c:v>
                </c:pt>
                <c:pt idx="379">
                  <c:v>1140</c:v>
                </c:pt>
                <c:pt idx="380">
                  <c:v>1305</c:v>
                </c:pt>
                <c:pt idx="381">
                  <c:v>1678</c:v>
                </c:pt>
                <c:pt idx="382">
                  <c:v>1904</c:v>
                </c:pt>
                <c:pt idx="383">
                  <c:v>1478</c:v>
                </c:pt>
                <c:pt idx="384">
                  <c:v>936</c:v>
                </c:pt>
                <c:pt idx="385">
                  <c:v>932</c:v>
                </c:pt>
                <c:pt idx="386">
                  <c:v>1063</c:v>
                </c:pt>
                <c:pt idx="387">
                  <c:v>1016</c:v>
                </c:pt>
                <c:pt idx="388">
                  <c:v>1453</c:v>
                </c:pt>
                <c:pt idx="389">
                  <c:v>2340</c:v>
                </c:pt>
                <c:pt idx="390">
                  <c:v>1932</c:v>
                </c:pt>
                <c:pt idx="391">
                  <c:v>1081</c:v>
                </c:pt>
                <c:pt idx="392">
                  <c:v>1177</c:v>
                </c:pt>
                <c:pt idx="393">
                  <c:v>1330</c:v>
                </c:pt>
                <c:pt idx="394">
                  <c:v>1389</c:v>
                </c:pt>
                <c:pt idx="395">
                  <c:v>1999</c:v>
                </c:pt>
                <c:pt idx="396">
                  <c:v>3062</c:v>
                </c:pt>
                <c:pt idx="397">
                  <c:v>2197</c:v>
                </c:pt>
                <c:pt idx="398">
                  <c:v>1210</c:v>
                </c:pt>
                <c:pt idx="399">
                  <c:v>1234</c:v>
                </c:pt>
                <c:pt idx="400">
                  <c:v>1297</c:v>
                </c:pt>
                <c:pt idx="401">
                  <c:v>1572</c:v>
                </c:pt>
                <c:pt idx="402">
                  <c:v>2381</c:v>
                </c:pt>
                <c:pt idx="403">
                  <c:v>3555</c:v>
                </c:pt>
                <c:pt idx="404">
                  <c:v>2311</c:v>
                </c:pt>
                <c:pt idx="405">
                  <c:v>1457</c:v>
                </c:pt>
                <c:pt idx="406">
                  <c:v>1424</c:v>
                </c:pt>
                <c:pt idx="407">
                  <c:v>1641</c:v>
                </c:pt>
                <c:pt idx="408">
                  <c:v>1828</c:v>
                </c:pt>
                <c:pt idx="409">
                  <c:v>2612</c:v>
                </c:pt>
                <c:pt idx="410">
                  <c:v>4120</c:v>
                </c:pt>
                <c:pt idx="411">
                  <c:v>2849</c:v>
                </c:pt>
                <c:pt idx="412">
                  <c:v>1691</c:v>
                </c:pt>
                <c:pt idx="413">
                  <c:v>1733</c:v>
                </c:pt>
                <c:pt idx="414">
                  <c:v>1728</c:v>
                </c:pt>
                <c:pt idx="415">
                  <c:v>2136</c:v>
                </c:pt>
                <c:pt idx="416">
                  <c:v>4358</c:v>
                </c:pt>
                <c:pt idx="417">
                  <c:v>5286</c:v>
                </c:pt>
                <c:pt idx="418">
                  <c:v>3380</c:v>
                </c:pt>
                <c:pt idx="419">
                  <c:v>1899</c:v>
                </c:pt>
                <c:pt idx="420">
                  <c:v>1989</c:v>
                </c:pt>
                <c:pt idx="421">
                  <c:v>2306</c:v>
                </c:pt>
                <c:pt idx="422">
                  <c:v>2317</c:v>
                </c:pt>
                <c:pt idx="423">
                  <c:v>3600</c:v>
                </c:pt>
                <c:pt idx="424">
                  <c:v>5219</c:v>
                </c:pt>
                <c:pt idx="425">
                  <c:v>3645</c:v>
                </c:pt>
                <c:pt idx="426">
                  <c:v>2346</c:v>
                </c:pt>
                <c:pt idx="427">
                  <c:v>2370</c:v>
                </c:pt>
                <c:pt idx="428">
                  <c:v>2566</c:v>
                </c:pt>
                <c:pt idx="429">
                  <c:v>2447</c:v>
                </c:pt>
                <c:pt idx="430">
                  <c:v>3344</c:v>
                </c:pt>
                <c:pt idx="431">
                  <c:v>5263</c:v>
                </c:pt>
                <c:pt idx="432">
                  <c:v>3553</c:v>
                </c:pt>
                <c:pt idx="433">
                  <c:v>2276</c:v>
                </c:pt>
                <c:pt idx="434">
                  <c:v>2128</c:v>
                </c:pt>
                <c:pt idx="435">
                  <c:v>2789</c:v>
                </c:pt>
                <c:pt idx="436">
                  <c:v>2604</c:v>
                </c:pt>
                <c:pt idx="437">
                  <c:v>3576</c:v>
                </c:pt>
                <c:pt idx="438">
                  <c:v>5449</c:v>
                </c:pt>
                <c:pt idx="439">
                  <c:v>3847</c:v>
                </c:pt>
                <c:pt idx="440">
                  <c:v>2708</c:v>
                </c:pt>
                <c:pt idx="441">
                  <c:v>2924</c:v>
                </c:pt>
                <c:pt idx="442">
                  <c:v>3188</c:v>
                </c:pt>
                <c:pt idx="443">
                  <c:v>3529</c:v>
                </c:pt>
                <c:pt idx="444">
                  <c:v>4788</c:v>
                </c:pt>
                <c:pt idx="445">
                  <c:v>6990</c:v>
                </c:pt>
                <c:pt idx="446">
                  <c:v>6242</c:v>
                </c:pt>
                <c:pt idx="447">
                  <c:v>4381</c:v>
                </c:pt>
                <c:pt idx="448">
                  <c:v>2859</c:v>
                </c:pt>
                <c:pt idx="449">
                  <c:v>2893</c:v>
                </c:pt>
                <c:pt idx="450">
                  <c:v>3157</c:v>
                </c:pt>
                <c:pt idx="451">
                  <c:v>4393</c:v>
                </c:pt>
                <c:pt idx="452">
                  <c:v>6611</c:v>
                </c:pt>
                <c:pt idx="453">
                  <c:v>4441</c:v>
                </c:pt>
                <c:pt idx="454">
                  <c:v>2584</c:v>
                </c:pt>
                <c:pt idx="455">
                  <c:v>2772</c:v>
                </c:pt>
                <c:pt idx="456">
                  <c:v>2871</c:v>
                </c:pt>
                <c:pt idx="457">
                  <c:v>2976</c:v>
                </c:pt>
                <c:pt idx="458">
                  <c:v>4773</c:v>
                </c:pt>
                <c:pt idx="459">
                  <c:v>7709</c:v>
                </c:pt>
                <c:pt idx="460">
                  <c:v>5470</c:v>
                </c:pt>
                <c:pt idx="461">
                  <c:v>2571</c:v>
                </c:pt>
                <c:pt idx="462">
                  <c:v>2522</c:v>
                </c:pt>
                <c:pt idx="463">
                  <c:v>2628</c:v>
                </c:pt>
                <c:pt idx="464">
                  <c:v>2858</c:v>
                </c:pt>
                <c:pt idx="465">
                  <c:v>4322</c:v>
                </c:pt>
                <c:pt idx="466">
                  <c:v>6645</c:v>
                </c:pt>
                <c:pt idx="467">
                  <c:v>4430</c:v>
                </c:pt>
                <c:pt idx="468">
                  <c:v>2551</c:v>
                </c:pt>
                <c:pt idx="469">
                  <c:v>3092</c:v>
                </c:pt>
                <c:pt idx="470">
                  <c:v>3573</c:v>
                </c:pt>
                <c:pt idx="471">
                  <c:v>3659</c:v>
                </c:pt>
                <c:pt idx="472">
                  <c:v>5595</c:v>
                </c:pt>
                <c:pt idx="473">
                  <c:v>8318</c:v>
                </c:pt>
                <c:pt idx="474">
                  <c:v>5401</c:v>
                </c:pt>
                <c:pt idx="475">
                  <c:v>3537</c:v>
                </c:pt>
                <c:pt idx="476">
                  <c:v>3539</c:v>
                </c:pt>
                <c:pt idx="477">
                  <c:v>4169</c:v>
                </c:pt>
                <c:pt idx="478">
                  <c:v>4029</c:v>
                </c:pt>
                <c:pt idx="479">
                  <c:v>7258</c:v>
                </c:pt>
                <c:pt idx="480">
                  <c:v>8808</c:v>
                </c:pt>
                <c:pt idx="481">
                  <c:v>6692</c:v>
                </c:pt>
                <c:pt idx="482">
                  <c:v>3431</c:v>
                </c:pt>
                <c:pt idx="483">
                  <c:v>3436</c:v>
                </c:pt>
                <c:pt idx="484">
                  <c:v>3744</c:v>
                </c:pt>
                <c:pt idx="485">
                  <c:v>3819</c:v>
                </c:pt>
                <c:pt idx="486">
                  <c:v>5776</c:v>
                </c:pt>
                <c:pt idx="487">
                  <c:v>8658</c:v>
                </c:pt>
                <c:pt idx="488">
                  <c:v>5843</c:v>
                </c:pt>
                <c:pt idx="489">
                  <c:v>3642</c:v>
                </c:pt>
                <c:pt idx="490">
                  <c:v>3706</c:v>
                </c:pt>
                <c:pt idx="491">
                  <c:v>3677</c:v>
                </c:pt>
                <c:pt idx="492">
                  <c:v>3892</c:v>
                </c:pt>
                <c:pt idx="493">
                  <c:v>6175</c:v>
                </c:pt>
                <c:pt idx="494">
                  <c:v>6808</c:v>
                </c:pt>
                <c:pt idx="495">
                  <c:v>4456</c:v>
                </c:pt>
                <c:pt idx="496">
                  <c:v>2733</c:v>
                </c:pt>
                <c:pt idx="497">
                  <c:v>2771</c:v>
                </c:pt>
                <c:pt idx="498">
                  <c:v>3042</c:v>
                </c:pt>
                <c:pt idx="499">
                  <c:v>2680</c:v>
                </c:pt>
                <c:pt idx="500">
                  <c:v>3957</c:v>
                </c:pt>
                <c:pt idx="501">
                  <c:v>5657</c:v>
                </c:pt>
                <c:pt idx="502">
                  <c:v>3758</c:v>
                </c:pt>
                <c:pt idx="503">
                  <c:v>2875</c:v>
                </c:pt>
                <c:pt idx="504">
                  <c:v>2544</c:v>
                </c:pt>
                <c:pt idx="505">
                  <c:v>2781</c:v>
                </c:pt>
                <c:pt idx="506">
                  <c:v>2913</c:v>
                </c:pt>
                <c:pt idx="507">
                  <c:v>3884</c:v>
                </c:pt>
                <c:pt idx="508">
                  <c:v>5782</c:v>
                </c:pt>
                <c:pt idx="509">
                  <c:v>4245</c:v>
                </c:pt>
                <c:pt idx="510">
                  <c:v>2439</c:v>
                </c:pt>
                <c:pt idx="511">
                  <c:v>2651</c:v>
                </c:pt>
                <c:pt idx="512">
                  <c:v>3029</c:v>
                </c:pt>
                <c:pt idx="513">
                  <c:v>1637</c:v>
                </c:pt>
                <c:pt idx="514">
                  <c:v>1422</c:v>
                </c:pt>
                <c:pt idx="515">
                  <c:v>1572</c:v>
                </c:pt>
                <c:pt idx="516">
                  <c:v>1287</c:v>
                </c:pt>
                <c:pt idx="517">
                  <c:v>1141</c:v>
                </c:pt>
                <c:pt idx="518">
                  <c:v>1375</c:v>
                </c:pt>
                <c:pt idx="519">
                  <c:v>1046</c:v>
                </c:pt>
                <c:pt idx="520">
                  <c:v>1099</c:v>
                </c:pt>
                <c:pt idx="521">
                  <c:v>1345</c:v>
                </c:pt>
                <c:pt idx="522">
                  <c:v>1686</c:v>
                </c:pt>
                <c:pt idx="523">
                  <c:v>1143</c:v>
                </c:pt>
                <c:pt idx="524">
                  <c:v>860</c:v>
                </c:pt>
                <c:pt idx="525">
                  <c:v>709</c:v>
                </c:pt>
                <c:pt idx="526">
                  <c:v>710</c:v>
                </c:pt>
                <c:pt idx="527">
                  <c:v>741</c:v>
                </c:pt>
                <c:pt idx="528">
                  <c:v>1012</c:v>
                </c:pt>
                <c:pt idx="529">
                  <c:v>1181</c:v>
                </c:pt>
                <c:pt idx="530">
                  <c:v>963</c:v>
                </c:pt>
                <c:pt idx="531">
                  <c:v>769</c:v>
                </c:pt>
                <c:pt idx="532">
                  <c:v>683</c:v>
                </c:pt>
                <c:pt idx="533">
                  <c:v>656</c:v>
                </c:pt>
                <c:pt idx="534">
                  <c:v>794</c:v>
                </c:pt>
                <c:pt idx="535">
                  <c:v>1061</c:v>
                </c:pt>
                <c:pt idx="536">
                  <c:v>1246</c:v>
                </c:pt>
                <c:pt idx="537">
                  <c:v>960</c:v>
                </c:pt>
                <c:pt idx="538">
                  <c:v>785</c:v>
                </c:pt>
                <c:pt idx="539">
                  <c:v>806</c:v>
                </c:pt>
                <c:pt idx="540">
                  <c:v>1143</c:v>
                </c:pt>
                <c:pt idx="541">
                  <c:v>1562</c:v>
                </c:pt>
                <c:pt idx="542">
                  <c:v>2140</c:v>
                </c:pt>
                <c:pt idx="543">
                  <c:v>2918</c:v>
                </c:pt>
                <c:pt idx="544">
                  <c:v>2164</c:v>
                </c:pt>
                <c:pt idx="545">
                  <c:v>1372</c:v>
                </c:pt>
                <c:pt idx="546">
                  <c:v>1453</c:v>
                </c:pt>
                <c:pt idx="547">
                  <c:v>1599</c:v>
                </c:pt>
                <c:pt idx="548">
                  <c:v>1837</c:v>
                </c:pt>
                <c:pt idx="549">
                  <c:v>2992</c:v>
                </c:pt>
                <c:pt idx="550">
                  <c:v>3640</c:v>
                </c:pt>
                <c:pt idx="551">
                  <c:v>2760</c:v>
                </c:pt>
                <c:pt idx="552">
                  <c:v>1800</c:v>
                </c:pt>
                <c:pt idx="553">
                  <c:v>1817</c:v>
                </c:pt>
                <c:pt idx="554">
                  <c:v>1438</c:v>
                </c:pt>
                <c:pt idx="555">
                  <c:v>1340</c:v>
                </c:pt>
                <c:pt idx="556">
                  <c:v>1746</c:v>
                </c:pt>
                <c:pt idx="557">
                  <c:v>1985</c:v>
                </c:pt>
                <c:pt idx="558">
                  <c:v>1398</c:v>
                </c:pt>
                <c:pt idx="559">
                  <c:v>1220</c:v>
                </c:pt>
                <c:pt idx="560">
                  <c:v>1205</c:v>
                </c:pt>
                <c:pt idx="561">
                  <c:v>1299</c:v>
                </c:pt>
                <c:pt idx="562">
                  <c:v>1772</c:v>
                </c:pt>
                <c:pt idx="563">
                  <c:v>3476</c:v>
                </c:pt>
                <c:pt idx="564">
                  <c:v>1646</c:v>
                </c:pt>
                <c:pt idx="565">
                  <c:v>1232</c:v>
                </c:pt>
                <c:pt idx="566">
                  <c:v>983</c:v>
                </c:pt>
                <c:pt idx="567">
                  <c:v>1048</c:v>
                </c:pt>
                <c:pt idx="568">
                  <c:v>1045</c:v>
                </c:pt>
                <c:pt idx="569">
                  <c:v>1948</c:v>
                </c:pt>
                <c:pt idx="570">
                  <c:v>1936</c:v>
                </c:pt>
                <c:pt idx="571">
                  <c:v>1015</c:v>
                </c:pt>
                <c:pt idx="572">
                  <c:v>1039</c:v>
                </c:pt>
                <c:pt idx="573">
                  <c:v>922</c:v>
                </c:pt>
                <c:pt idx="574">
                  <c:v>838</c:v>
                </c:pt>
                <c:pt idx="575">
                  <c:v>786</c:v>
                </c:pt>
                <c:pt idx="576">
                  <c:v>814</c:v>
                </c:pt>
                <c:pt idx="577">
                  <c:v>993</c:v>
                </c:pt>
                <c:pt idx="578">
                  <c:v>1152</c:v>
                </c:pt>
                <c:pt idx="579">
                  <c:v>972</c:v>
                </c:pt>
                <c:pt idx="580">
                  <c:v>727</c:v>
                </c:pt>
                <c:pt idx="581">
                  <c:v>642</c:v>
                </c:pt>
                <c:pt idx="582">
                  <c:v>711</c:v>
                </c:pt>
                <c:pt idx="583">
                  <c:v>756</c:v>
                </c:pt>
                <c:pt idx="584">
                  <c:v>847</c:v>
                </c:pt>
                <c:pt idx="585">
                  <c:v>901</c:v>
                </c:pt>
                <c:pt idx="586">
                  <c:v>809</c:v>
                </c:pt>
                <c:pt idx="587">
                  <c:v>677</c:v>
                </c:pt>
                <c:pt idx="588">
                  <c:v>610</c:v>
                </c:pt>
                <c:pt idx="589">
                  <c:v>598</c:v>
                </c:pt>
                <c:pt idx="590">
                  <c:v>579</c:v>
                </c:pt>
                <c:pt idx="591">
                  <c:v>764</c:v>
                </c:pt>
                <c:pt idx="592">
                  <c:v>902</c:v>
                </c:pt>
                <c:pt idx="593">
                  <c:v>906</c:v>
                </c:pt>
                <c:pt idx="594">
                  <c:v>716</c:v>
                </c:pt>
                <c:pt idx="595">
                  <c:v>633</c:v>
                </c:pt>
                <c:pt idx="596">
                  <c:v>632</c:v>
                </c:pt>
                <c:pt idx="597">
                  <c:v>688</c:v>
                </c:pt>
                <c:pt idx="598">
                  <c:v>888</c:v>
                </c:pt>
                <c:pt idx="599">
                  <c:v>1128</c:v>
                </c:pt>
                <c:pt idx="600">
                  <c:v>865</c:v>
                </c:pt>
                <c:pt idx="601">
                  <c:v>687</c:v>
                </c:pt>
                <c:pt idx="602">
                  <c:v>686</c:v>
                </c:pt>
                <c:pt idx="603">
                  <c:v>810</c:v>
                </c:pt>
                <c:pt idx="604">
                  <c:v>921</c:v>
                </c:pt>
                <c:pt idx="605">
                  <c:v>1057</c:v>
                </c:pt>
                <c:pt idx="606">
                  <c:v>1421</c:v>
                </c:pt>
                <c:pt idx="607">
                  <c:v>1256</c:v>
                </c:pt>
                <c:pt idx="608">
                  <c:v>2017</c:v>
                </c:pt>
                <c:pt idx="609">
                  <c:v>1149</c:v>
                </c:pt>
                <c:pt idx="610">
                  <c:v>1150</c:v>
                </c:pt>
                <c:pt idx="611">
                  <c:v>1016</c:v>
                </c:pt>
                <c:pt idx="612">
                  <c:v>1300</c:v>
                </c:pt>
                <c:pt idx="613">
                  <c:v>1586</c:v>
                </c:pt>
                <c:pt idx="614">
                  <c:v>1374</c:v>
                </c:pt>
                <c:pt idx="615">
                  <c:v>1080</c:v>
                </c:pt>
                <c:pt idx="616">
                  <c:v>1020</c:v>
                </c:pt>
                <c:pt idx="617">
                  <c:v>1077</c:v>
                </c:pt>
                <c:pt idx="618">
                  <c:v>1004</c:v>
                </c:pt>
                <c:pt idx="619">
                  <c:v>1245</c:v>
                </c:pt>
                <c:pt idx="620">
                  <c:v>1521</c:v>
                </c:pt>
                <c:pt idx="621">
                  <c:v>1142</c:v>
                </c:pt>
                <c:pt idx="622">
                  <c:v>970</c:v>
                </c:pt>
                <c:pt idx="623">
                  <c:v>936</c:v>
                </c:pt>
                <c:pt idx="624">
                  <c:v>925</c:v>
                </c:pt>
                <c:pt idx="625">
                  <c:v>873</c:v>
                </c:pt>
                <c:pt idx="626">
                  <c:v>1302</c:v>
                </c:pt>
                <c:pt idx="627">
                  <c:v>1545</c:v>
                </c:pt>
                <c:pt idx="628">
                  <c:v>1226</c:v>
                </c:pt>
                <c:pt idx="629">
                  <c:v>1054</c:v>
                </c:pt>
                <c:pt idx="630">
                  <c:v>926</c:v>
                </c:pt>
                <c:pt idx="631">
                  <c:v>1129</c:v>
                </c:pt>
                <c:pt idx="632">
                  <c:v>1027</c:v>
                </c:pt>
                <c:pt idx="633">
                  <c:v>1520</c:v>
                </c:pt>
                <c:pt idx="634">
                  <c:v>1634</c:v>
                </c:pt>
                <c:pt idx="635">
                  <c:v>1290</c:v>
                </c:pt>
                <c:pt idx="636">
                  <c:v>985</c:v>
                </c:pt>
                <c:pt idx="637">
                  <c:v>1010</c:v>
                </c:pt>
                <c:pt idx="638">
                  <c:v>1103</c:v>
                </c:pt>
                <c:pt idx="639">
                  <c:v>1004</c:v>
                </c:pt>
                <c:pt idx="640">
                  <c:v>1425</c:v>
                </c:pt>
                <c:pt idx="641">
                  <c:v>1750</c:v>
                </c:pt>
                <c:pt idx="642">
                  <c:v>1472</c:v>
                </c:pt>
                <c:pt idx="643">
                  <c:v>1054</c:v>
                </c:pt>
                <c:pt idx="644">
                  <c:v>1022</c:v>
                </c:pt>
                <c:pt idx="645">
                  <c:v>1242</c:v>
                </c:pt>
                <c:pt idx="646">
                  <c:v>1171</c:v>
                </c:pt>
                <c:pt idx="647">
                  <c:v>1631</c:v>
                </c:pt>
                <c:pt idx="648">
                  <c:v>2005</c:v>
                </c:pt>
                <c:pt idx="649">
                  <c:v>1622</c:v>
                </c:pt>
                <c:pt idx="650">
                  <c:v>2051</c:v>
                </c:pt>
                <c:pt idx="651">
                  <c:v>1238</c:v>
                </c:pt>
                <c:pt idx="652">
                  <c:v>1174</c:v>
                </c:pt>
                <c:pt idx="653">
                  <c:v>1274</c:v>
                </c:pt>
                <c:pt idx="654">
                  <c:v>1737</c:v>
                </c:pt>
                <c:pt idx="655">
                  <c:v>2131</c:v>
                </c:pt>
                <c:pt idx="656">
                  <c:v>1719</c:v>
                </c:pt>
                <c:pt idx="657">
                  <c:v>1322</c:v>
                </c:pt>
                <c:pt idx="658">
                  <c:v>1799</c:v>
                </c:pt>
                <c:pt idx="659">
                  <c:v>2125</c:v>
                </c:pt>
                <c:pt idx="660">
                  <c:v>2545</c:v>
                </c:pt>
                <c:pt idx="661">
                  <c:v>2788</c:v>
                </c:pt>
                <c:pt idx="662">
                  <c:v>3096</c:v>
                </c:pt>
                <c:pt idx="663">
                  <c:v>3026</c:v>
                </c:pt>
                <c:pt idx="664">
                  <c:v>2827</c:v>
                </c:pt>
                <c:pt idx="665">
                  <c:v>1881</c:v>
                </c:pt>
                <c:pt idx="666">
                  <c:v>2008</c:v>
                </c:pt>
                <c:pt idx="667">
                  <c:v>1807</c:v>
                </c:pt>
                <c:pt idx="668">
                  <c:v>2467</c:v>
                </c:pt>
                <c:pt idx="669">
                  <c:v>3123</c:v>
                </c:pt>
                <c:pt idx="670">
                  <c:v>2534</c:v>
                </c:pt>
                <c:pt idx="671">
                  <c:v>2609</c:v>
                </c:pt>
                <c:pt idx="672">
                  <c:v>2140</c:v>
                </c:pt>
                <c:pt idx="673">
                  <c:v>2079</c:v>
                </c:pt>
                <c:pt idx="674">
                  <c:v>2477</c:v>
                </c:pt>
                <c:pt idx="675">
                  <c:v>3328</c:v>
                </c:pt>
                <c:pt idx="676">
                  <c:v>4827</c:v>
                </c:pt>
                <c:pt idx="677">
                  <c:v>3208</c:v>
                </c:pt>
                <c:pt idx="678">
                  <c:v>2030</c:v>
                </c:pt>
                <c:pt idx="679">
                  <c:v>1966</c:v>
                </c:pt>
                <c:pt idx="680">
                  <c:v>1993</c:v>
                </c:pt>
                <c:pt idx="681">
                  <c:v>2138</c:v>
                </c:pt>
                <c:pt idx="682">
                  <c:v>3537</c:v>
                </c:pt>
                <c:pt idx="683">
                  <c:v>4943</c:v>
                </c:pt>
                <c:pt idx="684">
                  <c:v>3090</c:v>
                </c:pt>
                <c:pt idx="685">
                  <c:v>2099</c:v>
                </c:pt>
                <c:pt idx="686">
                  <c:v>1923</c:v>
                </c:pt>
                <c:pt idx="687">
                  <c:v>2062</c:v>
                </c:pt>
                <c:pt idx="688">
                  <c:v>2113</c:v>
                </c:pt>
                <c:pt idx="689">
                  <c:v>3581</c:v>
                </c:pt>
                <c:pt idx="690">
                  <c:v>4911</c:v>
                </c:pt>
                <c:pt idx="691">
                  <c:v>4485</c:v>
                </c:pt>
                <c:pt idx="692">
                  <c:v>2937</c:v>
                </c:pt>
                <c:pt idx="693">
                  <c:v>2160</c:v>
                </c:pt>
                <c:pt idx="694">
                  <c:v>2225</c:v>
                </c:pt>
                <c:pt idx="695">
                  <c:v>2099</c:v>
                </c:pt>
                <c:pt idx="696">
                  <c:v>3241</c:v>
                </c:pt>
                <c:pt idx="697">
                  <c:v>4478</c:v>
                </c:pt>
                <c:pt idx="698">
                  <c:v>3383</c:v>
                </c:pt>
                <c:pt idx="699">
                  <c:v>2104</c:v>
                </c:pt>
                <c:pt idx="700">
                  <c:v>2088</c:v>
                </c:pt>
                <c:pt idx="701">
                  <c:v>2127</c:v>
                </c:pt>
                <c:pt idx="702">
                  <c:v>3275</c:v>
                </c:pt>
                <c:pt idx="703">
                  <c:v>3853</c:v>
                </c:pt>
                <c:pt idx="704">
                  <c:v>5602</c:v>
                </c:pt>
                <c:pt idx="705">
                  <c:v>3766</c:v>
                </c:pt>
                <c:pt idx="706">
                  <c:v>3104</c:v>
                </c:pt>
                <c:pt idx="707">
                  <c:v>2712</c:v>
                </c:pt>
                <c:pt idx="708">
                  <c:v>2944</c:v>
                </c:pt>
                <c:pt idx="709">
                  <c:v>3244</c:v>
                </c:pt>
                <c:pt idx="710">
                  <c:v>5617</c:v>
                </c:pt>
                <c:pt idx="711">
                  <c:v>7652</c:v>
                </c:pt>
                <c:pt idx="712">
                  <c:v>5712</c:v>
                </c:pt>
                <c:pt idx="713">
                  <c:v>3104</c:v>
                </c:pt>
                <c:pt idx="714">
                  <c:v>3039</c:v>
                </c:pt>
                <c:pt idx="715">
                  <c:v>3325</c:v>
                </c:pt>
                <c:pt idx="716">
                  <c:v>3761</c:v>
                </c:pt>
                <c:pt idx="717">
                  <c:v>6216</c:v>
                </c:pt>
                <c:pt idx="718">
                  <c:v>9243</c:v>
                </c:pt>
                <c:pt idx="719">
                  <c:v>8197</c:v>
                </c:pt>
                <c:pt idx="720">
                  <c:v>5433</c:v>
                </c:pt>
                <c:pt idx="721">
                  <c:v>3663</c:v>
                </c:pt>
                <c:pt idx="722">
                  <c:v>3741</c:v>
                </c:pt>
                <c:pt idx="723">
                  <c:v>3772</c:v>
                </c:pt>
                <c:pt idx="724">
                  <c:v>5335</c:v>
                </c:pt>
                <c:pt idx="725">
                  <c:v>7227</c:v>
                </c:pt>
                <c:pt idx="726">
                  <c:v>4957</c:v>
                </c:pt>
                <c:pt idx="727">
                  <c:v>3014</c:v>
                </c:pt>
                <c:pt idx="728">
                  <c:v>3117</c:v>
                </c:pt>
                <c:pt idx="729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8-47A5-9F83-BC361BEC60D4}"/>
            </c:ext>
          </c:extLst>
        </c:ser>
        <c:ser>
          <c:idx val="1"/>
          <c:order val="1"/>
          <c:tx>
            <c:strRef>
              <c:f>'Model Fit_'!$C$1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 Fit_'!$A$2:$A$731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'Model Fit_'!$C$2:$C$731</c:f>
              <c:numCache>
                <c:formatCode>General</c:formatCode>
                <c:ptCount val="730"/>
                <c:pt idx="0">
                  <c:v>2388.6664546000002</c:v>
                </c:pt>
                <c:pt idx="1">
                  <c:v>1781.8082597</c:v>
                </c:pt>
                <c:pt idx="2">
                  <c:v>2170.0114874000001</c:v>
                </c:pt>
                <c:pt idx="3">
                  <c:v>4118.9113078999999</c:v>
                </c:pt>
                <c:pt idx="4">
                  <c:v>6777.2940995999998</c:v>
                </c:pt>
                <c:pt idx="5">
                  <c:v>5160.2877851000003</c:v>
                </c:pt>
                <c:pt idx="6">
                  <c:v>2562.6516556000001</c:v>
                </c:pt>
                <c:pt idx="7">
                  <c:v>2955.5790089000002</c:v>
                </c:pt>
                <c:pt idx="8">
                  <c:v>3057.7968660000001</c:v>
                </c:pt>
                <c:pt idx="9">
                  <c:v>3104.1797858999998</c:v>
                </c:pt>
                <c:pt idx="10">
                  <c:v>4423.8142103999999</c:v>
                </c:pt>
                <c:pt idx="11">
                  <c:v>6684.3810303999999</c:v>
                </c:pt>
                <c:pt idx="12">
                  <c:v>4731.3102564000001</c:v>
                </c:pt>
                <c:pt idx="13">
                  <c:v>1982.2302705</c:v>
                </c:pt>
                <c:pt idx="14">
                  <c:v>2223.9774662</c:v>
                </c:pt>
                <c:pt idx="15">
                  <c:v>2038.8017735000001</c:v>
                </c:pt>
                <c:pt idx="16">
                  <c:v>1937.3873646</c:v>
                </c:pt>
                <c:pt idx="17">
                  <c:v>3686.5043334000002</c:v>
                </c:pt>
                <c:pt idx="18">
                  <c:v>5950.3516861999997</c:v>
                </c:pt>
                <c:pt idx="19">
                  <c:v>4051.0002886000002</c:v>
                </c:pt>
                <c:pt idx="20">
                  <c:v>1336.9710184999999</c:v>
                </c:pt>
                <c:pt idx="21">
                  <c:v>1675.7727348999999</c:v>
                </c:pt>
                <c:pt idx="22">
                  <c:v>1680.6500925</c:v>
                </c:pt>
                <c:pt idx="23">
                  <c:v>1699.007355</c:v>
                </c:pt>
                <c:pt idx="24">
                  <c:v>3712.0777253000001</c:v>
                </c:pt>
                <c:pt idx="25">
                  <c:v>6158.4356324</c:v>
                </c:pt>
                <c:pt idx="26">
                  <c:v>4229.9481449000004</c:v>
                </c:pt>
                <c:pt idx="27">
                  <c:v>1530.2229199000001</c:v>
                </c:pt>
                <c:pt idx="28">
                  <c:v>1930.1827957</c:v>
                </c:pt>
                <c:pt idx="29">
                  <c:v>1959.0177234</c:v>
                </c:pt>
                <c:pt idx="30">
                  <c:v>1977.3823035</c:v>
                </c:pt>
                <c:pt idx="31">
                  <c:v>3796.8852253</c:v>
                </c:pt>
                <c:pt idx="32">
                  <c:v>6196.9259807999997</c:v>
                </c:pt>
                <c:pt idx="33">
                  <c:v>4344.8310395999997</c:v>
                </c:pt>
                <c:pt idx="34">
                  <c:v>1630.7001714</c:v>
                </c:pt>
                <c:pt idx="35">
                  <c:v>1986.1296245999999</c:v>
                </c:pt>
                <c:pt idx="36">
                  <c:v>2145.3161939000001</c:v>
                </c:pt>
                <c:pt idx="37">
                  <c:v>2073.2501354000001</c:v>
                </c:pt>
                <c:pt idx="38">
                  <c:v>4292.5326082000001</c:v>
                </c:pt>
                <c:pt idx="39">
                  <c:v>6256.1015352000004</c:v>
                </c:pt>
                <c:pt idx="40">
                  <c:v>4418.5768741000002</c:v>
                </c:pt>
                <c:pt idx="41">
                  <c:v>1700.120989</c:v>
                </c:pt>
                <c:pt idx="42">
                  <c:v>2078.9494209</c:v>
                </c:pt>
                <c:pt idx="43">
                  <c:v>2068.9383032999999</c:v>
                </c:pt>
                <c:pt idx="44">
                  <c:v>2163.9499322000001</c:v>
                </c:pt>
                <c:pt idx="45">
                  <c:v>4227.9753463999996</c:v>
                </c:pt>
                <c:pt idx="46">
                  <c:v>6280.5062759000002</c:v>
                </c:pt>
                <c:pt idx="47">
                  <c:v>4429.3661029000004</c:v>
                </c:pt>
                <c:pt idx="48">
                  <c:v>3078.9862781000002</c:v>
                </c:pt>
                <c:pt idx="49">
                  <c:v>3524.5208864000001</c:v>
                </c:pt>
                <c:pt idx="50">
                  <c:v>3430.7940388000002</c:v>
                </c:pt>
                <c:pt idx="51">
                  <c:v>3428.7964284</c:v>
                </c:pt>
                <c:pt idx="52">
                  <c:v>5241.4223093000001</c:v>
                </c:pt>
                <c:pt idx="53">
                  <c:v>7627.0321795</c:v>
                </c:pt>
                <c:pt idx="54">
                  <c:v>5799.5015492000002</c:v>
                </c:pt>
                <c:pt idx="55">
                  <c:v>3630.2056265000001</c:v>
                </c:pt>
                <c:pt idx="56">
                  <c:v>3932.3523119000001</c:v>
                </c:pt>
                <c:pt idx="57">
                  <c:v>3982.9934121000001</c:v>
                </c:pt>
                <c:pt idx="58">
                  <c:v>4057.3842650000001</c:v>
                </c:pt>
                <c:pt idx="59">
                  <c:v>5867.9588145999996</c:v>
                </c:pt>
                <c:pt idx="60">
                  <c:v>8274.2255225999997</c:v>
                </c:pt>
                <c:pt idx="61">
                  <c:v>6426.6309528000002</c:v>
                </c:pt>
                <c:pt idx="62">
                  <c:v>3761.3422650000002</c:v>
                </c:pt>
                <c:pt idx="63">
                  <c:v>4169.0648078000004</c:v>
                </c:pt>
                <c:pt idx="64">
                  <c:v>4300.0567283</c:v>
                </c:pt>
                <c:pt idx="65">
                  <c:v>4099.5588175000003</c:v>
                </c:pt>
                <c:pt idx="66">
                  <c:v>6042.0819099999999</c:v>
                </c:pt>
                <c:pt idx="67">
                  <c:v>8316.3200895999998</c:v>
                </c:pt>
                <c:pt idx="68">
                  <c:v>6571.8931494999997</c:v>
                </c:pt>
                <c:pt idx="69">
                  <c:v>3759.8996726</c:v>
                </c:pt>
                <c:pt idx="70">
                  <c:v>4097.9313183000004</c:v>
                </c:pt>
                <c:pt idx="71">
                  <c:v>4094.9297050999999</c:v>
                </c:pt>
                <c:pt idx="72">
                  <c:v>4091.6486856000001</c:v>
                </c:pt>
                <c:pt idx="73">
                  <c:v>5897.8454189000004</c:v>
                </c:pt>
                <c:pt idx="74">
                  <c:v>8277.2349749999994</c:v>
                </c:pt>
                <c:pt idx="75">
                  <c:v>7185.9411129999999</c:v>
                </c:pt>
                <c:pt idx="76">
                  <c:v>4704.6363723000004</c:v>
                </c:pt>
                <c:pt idx="77">
                  <c:v>4239.9732102999997</c:v>
                </c:pt>
                <c:pt idx="78">
                  <c:v>4230.2400664999996</c:v>
                </c:pt>
                <c:pt idx="79">
                  <c:v>4429.9845716</c:v>
                </c:pt>
                <c:pt idx="80">
                  <c:v>6238.0083527999996</c:v>
                </c:pt>
                <c:pt idx="81">
                  <c:v>8618.0811974999997</c:v>
                </c:pt>
                <c:pt idx="82">
                  <c:v>6780.7914203</c:v>
                </c:pt>
                <c:pt idx="83">
                  <c:v>4068.6592119000002</c:v>
                </c:pt>
                <c:pt idx="84">
                  <c:v>4598.2661733000004</c:v>
                </c:pt>
                <c:pt idx="85">
                  <c:v>4429.6746573999999</c:v>
                </c:pt>
                <c:pt idx="86">
                  <c:v>4435.3164419000004</c:v>
                </c:pt>
                <c:pt idx="87">
                  <c:v>6243.2371021999998</c:v>
                </c:pt>
                <c:pt idx="88">
                  <c:v>8615.4277870999995</c:v>
                </c:pt>
                <c:pt idx="89">
                  <c:v>6767.6942477000002</c:v>
                </c:pt>
                <c:pt idx="90">
                  <c:v>4044.9408532000002</c:v>
                </c:pt>
                <c:pt idx="91">
                  <c:v>4391.1327904</c:v>
                </c:pt>
                <c:pt idx="92">
                  <c:v>4380.7480458999999</c:v>
                </c:pt>
                <c:pt idx="93">
                  <c:v>4371.4670451000002</c:v>
                </c:pt>
                <c:pt idx="94">
                  <c:v>6409.0495146000003</c:v>
                </c:pt>
                <c:pt idx="95">
                  <c:v>8987.1153319999994</c:v>
                </c:pt>
                <c:pt idx="96">
                  <c:v>6701.1213281</c:v>
                </c:pt>
                <c:pt idx="97">
                  <c:v>3993.568976</c:v>
                </c:pt>
                <c:pt idx="98">
                  <c:v>4335.2685609999999</c:v>
                </c:pt>
                <c:pt idx="99">
                  <c:v>4332.3449043000001</c:v>
                </c:pt>
                <c:pt idx="100">
                  <c:v>4930.3113960000001</c:v>
                </c:pt>
                <c:pt idx="101">
                  <c:v>6144.3024432000002</c:v>
                </c:pt>
                <c:pt idx="102">
                  <c:v>7362.0536701999999</c:v>
                </c:pt>
                <c:pt idx="103">
                  <c:v>5371.0923092000003</c:v>
                </c:pt>
                <c:pt idx="104">
                  <c:v>3069.9387056999999</c:v>
                </c:pt>
                <c:pt idx="105">
                  <c:v>3284.2188176999998</c:v>
                </c:pt>
                <c:pt idx="106">
                  <c:v>3067.8739522000001</c:v>
                </c:pt>
                <c:pt idx="107">
                  <c:v>3403.6105284999999</c:v>
                </c:pt>
                <c:pt idx="108">
                  <c:v>4987.7235020999997</c:v>
                </c:pt>
                <c:pt idx="109">
                  <c:v>7449.7840468000004</c:v>
                </c:pt>
                <c:pt idx="110">
                  <c:v>5607.1732469999997</c:v>
                </c:pt>
                <c:pt idx="111">
                  <c:v>3014.0595428000001</c:v>
                </c:pt>
                <c:pt idx="112">
                  <c:v>3423.2288810999999</c:v>
                </c:pt>
                <c:pt idx="113">
                  <c:v>3198.1889136</c:v>
                </c:pt>
                <c:pt idx="114">
                  <c:v>3229.1079381999998</c:v>
                </c:pt>
                <c:pt idx="115">
                  <c:v>5001.4865756999998</c:v>
                </c:pt>
                <c:pt idx="116">
                  <c:v>7752.8181597000003</c:v>
                </c:pt>
                <c:pt idx="117">
                  <c:v>6034.8202829000002</c:v>
                </c:pt>
                <c:pt idx="118">
                  <c:v>3134.5462477999999</c:v>
                </c:pt>
                <c:pt idx="119">
                  <c:v>3113.9385318</c:v>
                </c:pt>
                <c:pt idx="120">
                  <c:v>3029.9724190000002</c:v>
                </c:pt>
                <c:pt idx="121">
                  <c:v>3100.0543895999999</c:v>
                </c:pt>
                <c:pt idx="122">
                  <c:v>4988.4830954999998</c:v>
                </c:pt>
                <c:pt idx="123">
                  <c:v>7503.2040654000002</c:v>
                </c:pt>
                <c:pt idx="124">
                  <c:v>5475.6942423</c:v>
                </c:pt>
                <c:pt idx="125">
                  <c:v>2756.6766932999999</c:v>
                </c:pt>
                <c:pt idx="126">
                  <c:v>3044.1150600999999</c:v>
                </c:pt>
                <c:pt idx="127">
                  <c:v>3019.7435638000002</c:v>
                </c:pt>
                <c:pt idx="128">
                  <c:v>3253.9769731000001</c:v>
                </c:pt>
                <c:pt idx="129">
                  <c:v>4421.5088986999999</c:v>
                </c:pt>
                <c:pt idx="130">
                  <c:v>6758.1722657999999</c:v>
                </c:pt>
                <c:pt idx="131">
                  <c:v>4910.3115871</c:v>
                </c:pt>
                <c:pt idx="132">
                  <c:v>2206.8698128999999</c:v>
                </c:pt>
                <c:pt idx="133">
                  <c:v>2559.2996919000002</c:v>
                </c:pt>
                <c:pt idx="134">
                  <c:v>2564.7718709999999</c:v>
                </c:pt>
                <c:pt idx="135">
                  <c:v>2691.6258699</c:v>
                </c:pt>
                <c:pt idx="136">
                  <c:v>4378.3197417000001</c:v>
                </c:pt>
                <c:pt idx="137">
                  <c:v>6855.7941268000004</c:v>
                </c:pt>
                <c:pt idx="138">
                  <c:v>4926.8665315999997</c:v>
                </c:pt>
                <c:pt idx="139">
                  <c:v>2222.8643410999998</c:v>
                </c:pt>
                <c:pt idx="140">
                  <c:v>2584.1883856999998</c:v>
                </c:pt>
                <c:pt idx="141">
                  <c:v>2584.1524715</c:v>
                </c:pt>
                <c:pt idx="142">
                  <c:v>4178.9986071000003</c:v>
                </c:pt>
                <c:pt idx="143">
                  <c:v>7052.6405543999999</c:v>
                </c:pt>
                <c:pt idx="144">
                  <c:v>9506.0695577000006</c:v>
                </c:pt>
                <c:pt idx="145">
                  <c:v>7610.2819073999999</c:v>
                </c:pt>
                <c:pt idx="146">
                  <c:v>2224.1065647999999</c:v>
                </c:pt>
                <c:pt idx="147">
                  <c:v>3497.0824379000001</c:v>
                </c:pt>
                <c:pt idx="148">
                  <c:v>3115.9627359999999</c:v>
                </c:pt>
                <c:pt idx="149">
                  <c:v>2888.0319174000001</c:v>
                </c:pt>
                <c:pt idx="150">
                  <c:v>4697.7976163000003</c:v>
                </c:pt>
                <c:pt idx="151">
                  <c:v>7363.6415403000001</c:v>
                </c:pt>
                <c:pt idx="152">
                  <c:v>5285.3371423999997</c:v>
                </c:pt>
                <c:pt idx="153">
                  <c:v>2513.4293931000002</c:v>
                </c:pt>
                <c:pt idx="154">
                  <c:v>2911.5641907999998</c:v>
                </c:pt>
                <c:pt idx="155">
                  <c:v>3272.9767022000001</c:v>
                </c:pt>
                <c:pt idx="156">
                  <c:v>2873.6526892000002</c:v>
                </c:pt>
                <c:pt idx="157">
                  <c:v>4705.8080968000004</c:v>
                </c:pt>
                <c:pt idx="158">
                  <c:v>7048.4253533000001</c:v>
                </c:pt>
                <c:pt idx="159">
                  <c:v>5212.4641328999996</c:v>
                </c:pt>
                <c:pt idx="160">
                  <c:v>2499.2917440000001</c:v>
                </c:pt>
                <c:pt idx="161">
                  <c:v>2855.0806891000002</c:v>
                </c:pt>
                <c:pt idx="162">
                  <c:v>2852.0532570999999</c:v>
                </c:pt>
                <c:pt idx="163">
                  <c:v>2948.9118202</c:v>
                </c:pt>
                <c:pt idx="164">
                  <c:v>4680.7442436000001</c:v>
                </c:pt>
                <c:pt idx="165">
                  <c:v>7116.5243152000003</c:v>
                </c:pt>
                <c:pt idx="166">
                  <c:v>5194.3188923999996</c:v>
                </c:pt>
                <c:pt idx="167">
                  <c:v>2531.0354176999999</c:v>
                </c:pt>
                <c:pt idx="168">
                  <c:v>2989.476181</c:v>
                </c:pt>
                <c:pt idx="169">
                  <c:v>3204.5778740999999</c:v>
                </c:pt>
                <c:pt idx="170">
                  <c:v>3021.4123086999998</c:v>
                </c:pt>
                <c:pt idx="171">
                  <c:v>4848.5897708000002</c:v>
                </c:pt>
                <c:pt idx="172">
                  <c:v>7290.4140657999997</c:v>
                </c:pt>
                <c:pt idx="173">
                  <c:v>5532.4839715999997</c:v>
                </c:pt>
                <c:pt idx="174">
                  <c:v>2892.1903087000001</c:v>
                </c:pt>
                <c:pt idx="175">
                  <c:v>3430.9794508999998</c:v>
                </c:pt>
                <c:pt idx="176">
                  <c:v>3367.6483976999998</c:v>
                </c:pt>
                <c:pt idx="177">
                  <c:v>3566.9142677999998</c:v>
                </c:pt>
                <c:pt idx="178">
                  <c:v>5352.5144085000002</c:v>
                </c:pt>
                <c:pt idx="179">
                  <c:v>7892.2314649</c:v>
                </c:pt>
                <c:pt idx="180">
                  <c:v>6095.5438774000004</c:v>
                </c:pt>
                <c:pt idx="181">
                  <c:v>4910.1251853000003</c:v>
                </c:pt>
                <c:pt idx="182">
                  <c:v>5300.7600083999996</c:v>
                </c:pt>
                <c:pt idx="183">
                  <c:v>5237.8699103999998</c:v>
                </c:pt>
                <c:pt idx="184">
                  <c:v>5554.7189771000003</c:v>
                </c:pt>
                <c:pt idx="185">
                  <c:v>7189.9682228000001</c:v>
                </c:pt>
                <c:pt idx="186">
                  <c:v>9446.4416779999992</c:v>
                </c:pt>
                <c:pt idx="187">
                  <c:v>7611.7862612999998</c:v>
                </c:pt>
                <c:pt idx="188">
                  <c:v>4812.1541174000004</c:v>
                </c:pt>
                <c:pt idx="189">
                  <c:v>4979.4712572999997</c:v>
                </c:pt>
                <c:pt idx="190">
                  <c:v>5109.7937905999997</c:v>
                </c:pt>
                <c:pt idx="191">
                  <c:v>5198.7349387000004</c:v>
                </c:pt>
                <c:pt idx="192">
                  <c:v>6898.8458707</c:v>
                </c:pt>
                <c:pt idx="193">
                  <c:v>9320.7100577000001</c:v>
                </c:pt>
                <c:pt idx="194">
                  <c:v>7371.6041133999997</c:v>
                </c:pt>
                <c:pt idx="195">
                  <c:v>5143.1800878000004</c:v>
                </c:pt>
                <c:pt idx="196">
                  <c:v>5383.0079237999998</c:v>
                </c:pt>
                <c:pt idx="197">
                  <c:v>9783.9968761</c:v>
                </c:pt>
                <c:pt idx="198">
                  <c:v>4211.3985333999999</c:v>
                </c:pt>
                <c:pt idx="199">
                  <c:v>5347.0039182</c:v>
                </c:pt>
                <c:pt idx="200">
                  <c:v>7612.0522191</c:v>
                </c:pt>
                <c:pt idx="201">
                  <c:v>5674.6148052999997</c:v>
                </c:pt>
                <c:pt idx="202">
                  <c:v>4344.4150154999998</c:v>
                </c:pt>
                <c:pt idx="203">
                  <c:v>9951.5664780999996</c:v>
                </c:pt>
                <c:pt idx="204">
                  <c:v>9516.4273174999998</c:v>
                </c:pt>
                <c:pt idx="205">
                  <c:v>4191.0481920000002</c:v>
                </c:pt>
                <c:pt idx="206">
                  <c:v>6011.6945836000004</c:v>
                </c:pt>
                <c:pt idx="207">
                  <c:v>8339.8099254999997</c:v>
                </c:pt>
                <c:pt idx="208">
                  <c:v>6464.2710073999997</c:v>
                </c:pt>
                <c:pt idx="209">
                  <c:v>3758.4561268000002</c:v>
                </c:pt>
                <c:pt idx="210">
                  <c:v>4557.8979612000003</c:v>
                </c:pt>
                <c:pt idx="211">
                  <c:v>3084.8892214000002</c:v>
                </c:pt>
                <c:pt idx="212">
                  <c:v>3097.4351891000001</c:v>
                </c:pt>
                <c:pt idx="213">
                  <c:v>4965.8683682000001</c:v>
                </c:pt>
                <c:pt idx="214">
                  <c:v>7244.8603763000001</c:v>
                </c:pt>
                <c:pt idx="215">
                  <c:v>5417.5885031999996</c:v>
                </c:pt>
                <c:pt idx="216">
                  <c:v>2692.7297119</c:v>
                </c:pt>
                <c:pt idx="217">
                  <c:v>3171.7223137000001</c:v>
                </c:pt>
                <c:pt idx="218">
                  <c:v>3242.5267723000002</c:v>
                </c:pt>
                <c:pt idx="219">
                  <c:v>3102.2735908999998</c:v>
                </c:pt>
                <c:pt idx="220">
                  <c:v>4957.4559458000003</c:v>
                </c:pt>
                <c:pt idx="221">
                  <c:v>7196.2732545999997</c:v>
                </c:pt>
                <c:pt idx="222">
                  <c:v>5328.9272265</c:v>
                </c:pt>
                <c:pt idx="223">
                  <c:v>2617.062543</c:v>
                </c:pt>
                <c:pt idx="224">
                  <c:v>2962.8619422000002</c:v>
                </c:pt>
                <c:pt idx="225">
                  <c:v>2955.4291122</c:v>
                </c:pt>
                <c:pt idx="226">
                  <c:v>2986.9557942000001</c:v>
                </c:pt>
                <c:pt idx="227">
                  <c:v>4804.5846205999997</c:v>
                </c:pt>
                <c:pt idx="228">
                  <c:v>7240.2857422999996</c:v>
                </c:pt>
                <c:pt idx="229">
                  <c:v>5474.4959374</c:v>
                </c:pt>
                <c:pt idx="230">
                  <c:v>2871.5833609000001</c:v>
                </c:pt>
                <c:pt idx="231">
                  <c:v>3408.1690500999998</c:v>
                </c:pt>
                <c:pt idx="232">
                  <c:v>3230.5860760999999</c:v>
                </c:pt>
                <c:pt idx="233">
                  <c:v>3266.9354773</c:v>
                </c:pt>
                <c:pt idx="234">
                  <c:v>5106.1768307000002</c:v>
                </c:pt>
                <c:pt idx="235">
                  <c:v>7322.5437836000001</c:v>
                </c:pt>
                <c:pt idx="236">
                  <c:v>5586.6056317000002</c:v>
                </c:pt>
                <c:pt idx="237">
                  <c:v>2691.5029313</c:v>
                </c:pt>
                <c:pt idx="238">
                  <c:v>3024.7799768</c:v>
                </c:pt>
                <c:pt idx="239">
                  <c:v>2983.8214802000002</c:v>
                </c:pt>
                <c:pt idx="240">
                  <c:v>2948.2854977000002</c:v>
                </c:pt>
                <c:pt idx="241">
                  <c:v>4717.2588552999996</c:v>
                </c:pt>
                <c:pt idx="242">
                  <c:v>7093.8344520000001</c:v>
                </c:pt>
                <c:pt idx="243">
                  <c:v>5202.3921609999998</c:v>
                </c:pt>
                <c:pt idx="244">
                  <c:v>3228.8076909000001</c:v>
                </c:pt>
                <c:pt idx="245">
                  <c:v>4824.7302186999996</c:v>
                </c:pt>
                <c:pt idx="246">
                  <c:v>4326.0014149999997</c:v>
                </c:pt>
                <c:pt idx="247">
                  <c:v>4568.3539960999997</c:v>
                </c:pt>
                <c:pt idx="248">
                  <c:v>6638.5153831999996</c:v>
                </c:pt>
                <c:pt idx="249">
                  <c:v>8475.9281066000003</c:v>
                </c:pt>
                <c:pt idx="250">
                  <c:v>6650.7249553000001</c:v>
                </c:pt>
                <c:pt idx="251">
                  <c:v>3830.5640438</c:v>
                </c:pt>
                <c:pt idx="252">
                  <c:v>3959.3659975999999</c:v>
                </c:pt>
                <c:pt idx="253">
                  <c:v>2466.3610923000001</c:v>
                </c:pt>
                <c:pt idx="254">
                  <c:v>2413.5464892</c:v>
                </c:pt>
                <c:pt idx="255">
                  <c:v>4394.2288595</c:v>
                </c:pt>
                <c:pt idx="256">
                  <c:v>7011.6956835999999</c:v>
                </c:pt>
                <c:pt idx="257">
                  <c:v>5366.2163051999996</c:v>
                </c:pt>
                <c:pt idx="258">
                  <c:v>2921.0056405</c:v>
                </c:pt>
                <c:pt idx="259">
                  <c:v>3450.0997444</c:v>
                </c:pt>
                <c:pt idx="260">
                  <c:v>3575.4058085000001</c:v>
                </c:pt>
                <c:pt idx="261">
                  <c:v>3772.6402957999999</c:v>
                </c:pt>
                <c:pt idx="262">
                  <c:v>5757.6294524000004</c:v>
                </c:pt>
                <c:pt idx="263">
                  <c:v>8332.2238773000008</c:v>
                </c:pt>
                <c:pt idx="264">
                  <c:v>6686.2517779999998</c:v>
                </c:pt>
                <c:pt idx="265">
                  <c:v>4015.7111066000002</c:v>
                </c:pt>
                <c:pt idx="266">
                  <c:v>4260.4477128999997</c:v>
                </c:pt>
                <c:pt idx="267">
                  <c:v>4221.0171606000004</c:v>
                </c:pt>
                <c:pt idx="268">
                  <c:v>4236.5639850999996</c:v>
                </c:pt>
                <c:pt idx="269">
                  <c:v>6056.2171957999999</c:v>
                </c:pt>
                <c:pt idx="270">
                  <c:v>8146.0755885999997</c:v>
                </c:pt>
                <c:pt idx="271">
                  <c:v>6249.1275687999996</c:v>
                </c:pt>
                <c:pt idx="272">
                  <c:v>3503.5184875</c:v>
                </c:pt>
                <c:pt idx="273">
                  <c:v>3927.2456161999999</c:v>
                </c:pt>
                <c:pt idx="274">
                  <c:v>3699.1487806</c:v>
                </c:pt>
                <c:pt idx="275">
                  <c:v>3634.4443621</c:v>
                </c:pt>
                <c:pt idx="276">
                  <c:v>5275.2733827000002</c:v>
                </c:pt>
                <c:pt idx="277">
                  <c:v>7680.6050380999995</c:v>
                </c:pt>
                <c:pt idx="278">
                  <c:v>5628.0376505000004</c:v>
                </c:pt>
                <c:pt idx="279">
                  <c:v>3014.9189107000002</c:v>
                </c:pt>
                <c:pt idx="280">
                  <c:v>2747.9944780999999</c:v>
                </c:pt>
                <c:pt idx="281">
                  <c:v>2261.9130755000001</c:v>
                </c:pt>
                <c:pt idx="282">
                  <c:v>2078.8544585999998</c:v>
                </c:pt>
                <c:pt idx="283">
                  <c:v>1932.5346407</c:v>
                </c:pt>
                <c:pt idx="284">
                  <c:v>1968.5972526</c:v>
                </c:pt>
                <c:pt idx="285">
                  <c:v>1787.8256008999999</c:v>
                </c:pt>
                <c:pt idx="286">
                  <c:v>1408.9708114</c:v>
                </c:pt>
                <c:pt idx="287">
                  <c:v>1281.8997091000001</c:v>
                </c:pt>
                <c:pt idx="288">
                  <c:v>1088.4939482</c:v>
                </c:pt>
                <c:pt idx="289">
                  <c:v>1029.7470188</c:v>
                </c:pt>
                <c:pt idx="290">
                  <c:v>1011.82191</c:v>
                </c:pt>
                <c:pt idx="291">
                  <c:v>1137.7062807</c:v>
                </c:pt>
                <c:pt idx="292">
                  <c:v>1160.1173994999999</c:v>
                </c:pt>
                <c:pt idx="293">
                  <c:v>875.00216039999998</c:v>
                </c:pt>
                <c:pt idx="294">
                  <c:v>996.22801649999997</c:v>
                </c:pt>
                <c:pt idx="295">
                  <c:v>988.17526269999996</c:v>
                </c:pt>
                <c:pt idx="296">
                  <c:v>974.33369379999999</c:v>
                </c:pt>
                <c:pt idx="297">
                  <c:v>986.58402049999995</c:v>
                </c:pt>
                <c:pt idx="298">
                  <c:v>1198.3053018999999</c:v>
                </c:pt>
                <c:pt idx="299">
                  <c:v>767.05899460000001</c:v>
                </c:pt>
                <c:pt idx="300">
                  <c:v>379.18791950000002</c:v>
                </c:pt>
                <c:pt idx="301">
                  <c:v>364.26182089999998</c:v>
                </c:pt>
                <c:pt idx="302">
                  <c:v>357.16822769999999</c:v>
                </c:pt>
                <c:pt idx="303">
                  <c:v>353.60817730000002</c:v>
                </c:pt>
                <c:pt idx="304">
                  <c:v>245.53462189999999</c:v>
                </c:pt>
                <c:pt idx="305">
                  <c:v>580.3395597</c:v>
                </c:pt>
                <c:pt idx="306">
                  <c:v>570.09127030000002</c:v>
                </c:pt>
                <c:pt idx="307">
                  <c:v>211.62336379999999</c:v>
                </c:pt>
                <c:pt idx="308">
                  <c:v>360.00194740000001</c:v>
                </c:pt>
                <c:pt idx="309">
                  <c:v>364.7389877</c:v>
                </c:pt>
                <c:pt idx="310">
                  <c:v>366.279067</c:v>
                </c:pt>
                <c:pt idx="311">
                  <c:v>380.16740090000002</c:v>
                </c:pt>
                <c:pt idx="312">
                  <c:v>1020.4962870000001</c:v>
                </c:pt>
                <c:pt idx="313">
                  <c:v>705.00121469999999</c:v>
                </c:pt>
                <c:pt idx="314">
                  <c:v>390.22528799999998</c:v>
                </c:pt>
                <c:pt idx="315">
                  <c:v>392.55630869999999</c:v>
                </c:pt>
                <c:pt idx="316">
                  <c:v>399.80207660000002</c:v>
                </c:pt>
                <c:pt idx="317">
                  <c:v>399.50373839999997</c:v>
                </c:pt>
                <c:pt idx="318">
                  <c:v>462.00735329999998</c:v>
                </c:pt>
                <c:pt idx="319">
                  <c:v>679.15562109999996</c:v>
                </c:pt>
                <c:pt idx="320">
                  <c:v>708.35101169999996</c:v>
                </c:pt>
                <c:pt idx="321">
                  <c:v>322.98867610000002</c:v>
                </c:pt>
                <c:pt idx="322">
                  <c:v>375.87835710000002</c:v>
                </c:pt>
                <c:pt idx="323">
                  <c:v>586.12179649999996</c:v>
                </c:pt>
                <c:pt idx="324">
                  <c:v>357.87556660000001</c:v>
                </c:pt>
                <c:pt idx="325">
                  <c:v>445.57485170000001</c:v>
                </c:pt>
                <c:pt idx="326">
                  <c:v>637.02645440000003</c:v>
                </c:pt>
                <c:pt idx="327">
                  <c:v>645.557773</c:v>
                </c:pt>
                <c:pt idx="328">
                  <c:v>352.45427979999999</c:v>
                </c:pt>
                <c:pt idx="329">
                  <c:v>267.61654950000002</c:v>
                </c:pt>
                <c:pt idx="330">
                  <c:v>443.52906259999997</c:v>
                </c:pt>
                <c:pt idx="331">
                  <c:v>443.24433219999997</c:v>
                </c:pt>
                <c:pt idx="332">
                  <c:v>346.7132881</c:v>
                </c:pt>
                <c:pt idx="333">
                  <c:v>734.22317999999996</c:v>
                </c:pt>
                <c:pt idx="334">
                  <c:v>754.43584499999997</c:v>
                </c:pt>
                <c:pt idx="335">
                  <c:v>449.85805549999998</c:v>
                </c:pt>
                <c:pt idx="336">
                  <c:v>457.4266068</c:v>
                </c:pt>
                <c:pt idx="337">
                  <c:v>461.01601290000002</c:v>
                </c:pt>
                <c:pt idx="338">
                  <c:v>462.28876409999998</c:v>
                </c:pt>
                <c:pt idx="339">
                  <c:v>487.45039439999999</c:v>
                </c:pt>
                <c:pt idx="340">
                  <c:v>798.78522210000006</c:v>
                </c:pt>
                <c:pt idx="341">
                  <c:v>846.49601629999995</c:v>
                </c:pt>
                <c:pt idx="342">
                  <c:v>486.58574349999998</c:v>
                </c:pt>
                <c:pt idx="343">
                  <c:v>485.76564209999998</c:v>
                </c:pt>
                <c:pt idx="344">
                  <c:v>492.56077879999998</c:v>
                </c:pt>
                <c:pt idx="345">
                  <c:v>489.63685980000002</c:v>
                </c:pt>
                <c:pt idx="346">
                  <c:v>522.66975939999998</c:v>
                </c:pt>
                <c:pt idx="347">
                  <c:v>895.92491150000001</c:v>
                </c:pt>
                <c:pt idx="348">
                  <c:v>928.31233150000003</c:v>
                </c:pt>
                <c:pt idx="349">
                  <c:v>293.17153760000002</c:v>
                </c:pt>
                <c:pt idx="350">
                  <c:v>416.89496339999999</c:v>
                </c:pt>
                <c:pt idx="351">
                  <c:v>354.42223100000001</c:v>
                </c:pt>
                <c:pt idx="352">
                  <c:v>368.80392490000003</c:v>
                </c:pt>
                <c:pt idx="353">
                  <c:v>387.08740419999998</c:v>
                </c:pt>
                <c:pt idx="354">
                  <c:v>855.76874729999997</c:v>
                </c:pt>
                <c:pt idx="355">
                  <c:v>875.65660779999996</c:v>
                </c:pt>
                <c:pt idx="356">
                  <c:v>448.69509310000001</c:v>
                </c:pt>
                <c:pt idx="357">
                  <c:v>495.71804559999998</c:v>
                </c:pt>
                <c:pt idx="358">
                  <c:v>491.00876049999999</c:v>
                </c:pt>
                <c:pt idx="359">
                  <c:v>611.29596730000003</c:v>
                </c:pt>
                <c:pt idx="360">
                  <c:v>521.80260469999996</c:v>
                </c:pt>
                <c:pt idx="361">
                  <c:v>967.7213951</c:v>
                </c:pt>
                <c:pt idx="362">
                  <c:v>1183.3596602</c:v>
                </c:pt>
                <c:pt idx="363">
                  <c:v>572.3052917</c:v>
                </c:pt>
                <c:pt idx="364">
                  <c:v>525.26532850000001</c:v>
                </c:pt>
                <c:pt idx="365">
                  <c:v>514.97809419999999</c:v>
                </c:pt>
                <c:pt idx="366">
                  <c:v>673.94002769999997</c:v>
                </c:pt>
                <c:pt idx="367">
                  <c:v>613.37674570000001</c:v>
                </c:pt>
                <c:pt idx="368">
                  <c:v>1129.0765515999999</c:v>
                </c:pt>
                <c:pt idx="369">
                  <c:v>1154.3300177000001</c:v>
                </c:pt>
                <c:pt idx="370">
                  <c:v>800.23031019999996</c:v>
                </c:pt>
                <c:pt idx="371">
                  <c:v>1073.4498192000001</c:v>
                </c:pt>
                <c:pt idx="372">
                  <c:v>1056.0610548</c:v>
                </c:pt>
                <c:pt idx="373">
                  <c:v>1301.1135068999999</c:v>
                </c:pt>
                <c:pt idx="374">
                  <c:v>1319.7956865000001</c:v>
                </c:pt>
                <c:pt idx="375">
                  <c:v>1813.8302315999999</c:v>
                </c:pt>
                <c:pt idx="376">
                  <c:v>1618.4544791999999</c:v>
                </c:pt>
                <c:pt idx="377">
                  <c:v>1034.568192</c:v>
                </c:pt>
                <c:pt idx="378">
                  <c:v>1022.7257478</c:v>
                </c:pt>
                <c:pt idx="379">
                  <c:v>1048.8753524000001</c:v>
                </c:pt>
                <c:pt idx="380">
                  <c:v>1107.7792162000001</c:v>
                </c:pt>
                <c:pt idx="381">
                  <c:v>1068.1234019000001</c:v>
                </c:pt>
                <c:pt idx="382">
                  <c:v>1622.1027965999999</c:v>
                </c:pt>
                <c:pt idx="383">
                  <c:v>1673.9448551</c:v>
                </c:pt>
                <c:pt idx="384">
                  <c:v>1094.6267660000001</c:v>
                </c:pt>
                <c:pt idx="385">
                  <c:v>1041.0488837</c:v>
                </c:pt>
                <c:pt idx="386">
                  <c:v>1538.5678353999999</c:v>
                </c:pt>
                <c:pt idx="387">
                  <c:v>1615.1821861000001</c:v>
                </c:pt>
                <c:pt idx="388">
                  <c:v>1612.0962744999999</c:v>
                </c:pt>
                <c:pt idx="389">
                  <c:v>2171.3578409000002</c:v>
                </c:pt>
                <c:pt idx="390">
                  <c:v>2126.6243638000001</c:v>
                </c:pt>
                <c:pt idx="391">
                  <c:v>1159.8869582</c:v>
                </c:pt>
                <c:pt idx="392">
                  <c:v>1526.6610097</c:v>
                </c:pt>
                <c:pt idx="393">
                  <c:v>1289.5107862</c:v>
                </c:pt>
                <c:pt idx="394">
                  <c:v>1214.2811893000001</c:v>
                </c:pt>
                <c:pt idx="395">
                  <c:v>2547.6469719000002</c:v>
                </c:pt>
                <c:pt idx="396">
                  <c:v>3945.3546118999998</c:v>
                </c:pt>
                <c:pt idx="397">
                  <c:v>2562.5781986000002</c:v>
                </c:pt>
                <c:pt idx="398">
                  <c:v>1950.8092485</c:v>
                </c:pt>
                <c:pt idx="399">
                  <c:v>1235.5314089000001</c:v>
                </c:pt>
                <c:pt idx="400">
                  <c:v>1246.8459385000001</c:v>
                </c:pt>
                <c:pt idx="401">
                  <c:v>1325.8807799000001</c:v>
                </c:pt>
                <c:pt idx="402">
                  <c:v>2585.0143705</c:v>
                </c:pt>
                <c:pt idx="403">
                  <c:v>4507.0746829</c:v>
                </c:pt>
                <c:pt idx="404">
                  <c:v>3081.7180269</c:v>
                </c:pt>
                <c:pt idx="405">
                  <c:v>1887.8374927</c:v>
                </c:pt>
                <c:pt idx="406">
                  <c:v>1784.6739454000001</c:v>
                </c:pt>
                <c:pt idx="407">
                  <c:v>1750.0725014</c:v>
                </c:pt>
                <c:pt idx="408">
                  <c:v>1834.3467779</c:v>
                </c:pt>
                <c:pt idx="409">
                  <c:v>3221.7722118000002</c:v>
                </c:pt>
                <c:pt idx="410">
                  <c:v>4131.9270409000001</c:v>
                </c:pt>
                <c:pt idx="411">
                  <c:v>2908.7495082999999</c:v>
                </c:pt>
                <c:pt idx="412">
                  <c:v>1615.2297771999999</c:v>
                </c:pt>
                <c:pt idx="413">
                  <c:v>1669.8522971</c:v>
                </c:pt>
                <c:pt idx="414">
                  <c:v>1778.7990457999999</c:v>
                </c:pt>
                <c:pt idx="415">
                  <c:v>1935.3415124000001</c:v>
                </c:pt>
                <c:pt idx="416">
                  <c:v>3333.9787267000002</c:v>
                </c:pt>
                <c:pt idx="417">
                  <c:v>4891.7570979000002</c:v>
                </c:pt>
                <c:pt idx="418">
                  <c:v>3558.5471220999998</c:v>
                </c:pt>
                <c:pt idx="419">
                  <c:v>2288.7327789999999</c:v>
                </c:pt>
                <c:pt idx="420">
                  <c:v>2217.7824479000001</c:v>
                </c:pt>
                <c:pt idx="421">
                  <c:v>2208.5002823999998</c:v>
                </c:pt>
                <c:pt idx="422">
                  <c:v>2299.5916562000002</c:v>
                </c:pt>
                <c:pt idx="423">
                  <c:v>3540.9405071000001</c:v>
                </c:pt>
                <c:pt idx="424">
                  <c:v>5048.0338795999996</c:v>
                </c:pt>
                <c:pt idx="425">
                  <c:v>3626.7604330999998</c:v>
                </c:pt>
                <c:pt idx="426">
                  <c:v>2326.1944156</c:v>
                </c:pt>
                <c:pt idx="427">
                  <c:v>2242.2685800999998</c:v>
                </c:pt>
                <c:pt idx="428">
                  <c:v>2222.4714438000001</c:v>
                </c:pt>
                <c:pt idx="429">
                  <c:v>2266.5185600999998</c:v>
                </c:pt>
                <c:pt idx="430">
                  <c:v>3638.6266991000002</c:v>
                </c:pt>
                <c:pt idx="431">
                  <c:v>5008.5301668000002</c:v>
                </c:pt>
                <c:pt idx="432">
                  <c:v>3650.1739567999998</c:v>
                </c:pt>
                <c:pt idx="433">
                  <c:v>2342.5599287</c:v>
                </c:pt>
                <c:pt idx="434">
                  <c:v>2296.5697166</c:v>
                </c:pt>
                <c:pt idx="435">
                  <c:v>2277.8509961</c:v>
                </c:pt>
                <c:pt idx="436">
                  <c:v>2585.1154581000001</c:v>
                </c:pt>
                <c:pt idx="437">
                  <c:v>3611.7487603999998</c:v>
                </c:pt>
                <c:pt idx="438">
                  <c:v>5032.8374689000002</c:v>
                </c:pt>
                <c:pt idx="439">
                  <c:v>3699.1349728999999</c:v>
                </c:pt>
                <c:pt idx="440">
                  <c:v>2406.8299860000002</c:v>
                </c:pt>
                <c:pt idx="441">
                  <c:v>2479.0278441</c:v>
                </c:pt>
                <c:pt idx="442">
                  <c:v>2321.0573783999998</c:v>
                </c:pt>
                <c:pt idx="443">
                  <c:v>2246.7768113000002</c:v>
                </c:pt>
                <c:pt idx="444">
                  <c:v>5803.5433559000003</c:v>
                </c:pt>
                <c:pt idx="445">
                  <c:v>8288.4048187000008</c:v>
                </c:pt>
                <c:pt idx="446">
                  <c:v>6391.7011376</c:v>
                </c:pt>
                <c:pt idx="447">
                  <c:v>3782.3112101000002</c:v>
                </c:pt>
                <c:pt idx="448">
                  <c:v>2380.2876446</c:v>
                </c:pt>
                <c:pt idx="449">
                  <c:v>2465.6844124999998</c:v>
                </c:pt>
                <c:pt idx="450">
                  <c:v>2557.4206116</c:v>
                </c:pt>
                <c:pt idx="451">
                  <c:v>4297.8460501999998</c:v>
                </c:pt>
                <c:pt idx="452">
                  <c:v>6190.3265019</c:v>
                </c:pt>
                <c:pt idx="453">
                  <c:v>4405.3922108999996</c:v>
                </c:pt>
                <c:pt idx="454">
                  <c:v>2090.2766781</c:v>
                </c:pt>
                <c:pt idx="455">
                  <c:v>2655.4107060000001</c:v>
                </c:pt>
                <c:pt idx="456">
                  <c:v>2762.4972413999999</c:v>
                </c:pt>
                <c:pt idx="457">
                  <c:v>2860.6998973</c:v>
                </c:pt>
                <c:pt idx="458">
                  <c:v>4991.9611316</c:v>
                </c:pt>
                <c:pt idx="459">
                  <c:v>6862.5262845999996</c:v>
                </c:pt>
                <c:pt idx="460">
                  <c:v>5125.3980717000004</c:v>
                </c:pt>
                <c:pt idx="461">
                  <c:v>2920.2297856999999</c:v>
                </c:pt>
                <c:pt idx="462">
                  <c:v>3502.7861557000001</c:v>
                </c:pt>
                <c:pt idx="463">
                  <c:v>3690.091383</c:v>
                </c:pt>
                <c:pt idx="464">
                  <c:v>3808.4578299999998</c:v>
                </c:pt>
                <c:pt idx="465">
                  <c:v>5593.8457144000004</c:v>
                </c:pt>
                <c:pt idx="466">
                  <c:v>7307.2774167999996</c:v>
                </c:pt>
                <c:pt idx="467">
                  <c:v>5494.1528007999996</c:v>
                </c:pt>
                <c:pt idx="468">
                  <c:v>3317.2897604</c:v>
                </c:pt>
                <c:pt idx="469">
                  <c:v>3857.7027959000002</c:v>
                </c:pt>
                <c:pt idx="470">
                  <c:v>3867.4836930000001</c:v>
                </c:pt>
                <c:pt idx="471">
                  <c:v>4063.1395613</c:v>
                </c:pt>
                <c:pt idx="472">
                  <c:v>5752.6372141000002</c:v>
                </c:pt>
                <c:pt idx="473">
                  <c:v>7527.6306082000001</c:v>
                </c:pt>
                <c:pt idx="474">
                  <c:v>5625.1945819000002</c:v>
                </c:pt>
                <c:pt idx="475">
                  <c:v>3468.5727385</c:v>
                </c:pt>
                <c:pt idx="476">
                  <c:v>4058.3994293999999</c:v>
                </c:pt>
                <c:pt idx="477">
                  <c:v>3629.6135281000002</c:v>
                </c:pt>
                <c:pt idx="478">
                  <c:v>4179.5368424999997</c:v>
                </c:pt>
                <c:pt idx="479">
                  <c:v>5523.7842356000001</c:v>
                </c:pt>
                <c:pt idx="480">
                  <c:v>7882.4749750999999</c:v>
                </c:pt>
                <c:pt idx="481">
                  <c:v>6511.4309704999996</c:v>
                </c:pt>
                <c:pt idx="482">
                  <c:v>3347.7406996999998</c:v>
                </c:pt>
                <c:pt idx="483">
                  <c:v>3918.2764938</c:v>
                </c:pt>
                <c:pt idx="484">
                  <c:v>3934.5566011999999</c:v>
                </c:pt>
                <c:pt idx="485">
                  <c:v>3857.3074542999998</c:v>
                </c:pt>
                <c:pt idx="486">
                  <c:v>5549.950202</c:v>
                </c:pt>
                <c:pt idx="487">
                  <c:v>7337.1549751000002</c:v>
                </c:pt>
                <c:pt idx="488">
                  <c:v>5459.8623177999998</c:v>
                </c:pt>
                <c:pt idx="489">
                  <c:v>3260.6772679000001</c:v>
                </c:pt>
                <c:pt idx="490">
                  <c:v>3874.2996248999998</c:v>
                </c:pt>
                <c:pt idx="491">
                  <c:v>3799.0577404999999</c:v>
                </c:pt>
                <c:pt idx="492">
                  <c:v>3915.2206046000001</c:v>
                </c:pt>
                <c:pt idx="493">
                  <c:v>5596.8882695000002</c:v>
                </c:pt>
                <c:pt idx="494">
                  <c:v>7275.7399028999998</c:v>
                </c:pt>
                <c:pt idx="495">
                  <c:v>5408.8390386000001</c:v>
                </c:pt>
                <c:pt idx="496">
                  <c:v>3136.5064090999999</c:v>
                </c:pt>
                <c:pt idx="497">
                  <c:v>3628.6821043</c:v>
                </c:pt>
                <c:pt idx="498">
                  <c:v>3497.6135734999998</c:v>
                </c:pt>
                <c:pt idx="499">
                  <c:v>3584.1345252000001</c:v>
                </c:pt>
                <c:pt idx="500">
                  <c:v>4565.5733018000001</c:v>
                </c:pt>
                <c:pt idx="501">
                  <c:v>5770.0715262000003</c:v>
                </c:pt>
                <c:pt idx="502">
                  <c:v>4796.4880911999999</c:v>
                </c:pt>
                <c:pt idx="503">
                  <c:v>2973.7003442999999</c:v>
                </c:pt>
                <c:pt idx="504">
                  <c:v>2841.8511438</c:v>
                </c:pt>
                <c:pt idx="505">
                  <c:v>2282.4449663999999</c:v>
                </c:pt>
                <c:pt idx="506">
                  <c:v>2211.9023486999999</c:v>
                </c:pt>
                <c:pt idx="507">
                  <c:v>3998.2041592999999</c:v>
                </c:pt>
                <c:pt idx="508">
                  <c:v>5781.9980864999998</c:v>
                </c:pt>
                <c:pt idx="509">
                  <c:v>3567.2504653999999</c:v>
                </c:pt>
                <c:pt idx="510">
                  <c:v>2250.7624667999999</c:v>
                </c:pt>
                <c:pt idx="511">
                  <c:v>2074.7631774000001</c:v>
                </c:pt>
                <c:pt idx="512">
                  <c:v>2066.6113780000001</c:v>
                </c:pt>
                <c:pt idx="513">
                  <c:v>1777.5777746000001</c:v>
                </c:pt>
                <c:pt idx="514">
                  <c:v>2282.8710818999998</c:v>
                </c:pt>
                <c:pt idx="515">
                  <c:v>1756.5271197</c:v>
                </c:pt>
                <c:pt idx="516">
                  <c:v>1720.142364</c:v>
                </c:pt>
                <c:pt idx="517">
                  <c:v>1350.8115789999999</c:v>
                </c:pt>
                <c:pt idx="518">
                  <c:v>1450.801072</c:v>
                </c:pt>
                <c:pt idx="519">
                  <c:v>1159.5582637</c:v>
                </c:pt>
                <c:pt idx="520">
                  <c:v>1246.3629989999999</c:v>
                </c:pt>
                <c:pt idx="521">
                  <c:v>977.50063450000005</c:v>
                </c:pt>
                <c:pt idx="522">
                  <c:v>1161.2320702</c:v>
                </c:pt>
                <c:pt idx="523">
                  <c:v>1476.7663560999999</c:v>
                </c:pt>
                <c:pt idx="524">
                  <c:v>953.99962000000005</c:v>
                </c:pt>
                <c:pt idx="525">
                  <c:v>830.90150649999998</c:v>
                </c:pt>
                <c:pt idx="526">
                  <c:v>766.67378210000004</c:v>
                </c:pt>
                <c:pt idx="527">
                  <c:v>792.29721319999999</c:v>
                </c:pt>
                <c:pt idx="528">
                  <c:v>757.83280409999998</c:v>
                </c:pt>
                <c:pt idx="529">
                  <c:v>1162.6158442000001</c:v>
                </c:pt>
                <c:pt idx="530">
                  <c:v>1047.6429281999999</c:v>
                </c:pt>
                <c:pt idx="531">
                  <c:v>777.67212480000001</c:v>
                </c:pt>
                <c:pt idx="532">
                  <c:v>725.2958903</c:v>
                </c:pt>
                <c:pt idx="533">
                  <c:v>743.93183620000002</c:v>
                </c:pt>
                <c:pt idx="534">
                  <c:v>734.36574340000004</c:v>
                </c:pt>
                <c:pt idx="535">
                  <c:v>790.59030680000001</c:v>
                </c:pt>
                <c:pt idx="536">
                  <c:v>1058.8286734000001</c:v>
                </c:pt>
                <c:pt idx="537">
                  <c:v>1019.7656533000001</c:v>
                </c:pt>
                <c:pt idx="538">
                  <c:v>800.66520809999997</c:v>
                </c:pt>
                <c:pt idx="539">
                  <c:v>1148.9976647000001</c:v>
                </c:pt>
                <c:pt idx="540">
                  <c:v>1306.3984367</c:v>
                </c:pt>
                <c:pt idx="541">
                  <c:v>1305.8269817</c:v>
                </c:pt>
                <c:pt idx="542">
                  <c:v>1713.6633890000001</c:v>
                </c:pt>
                <c:pt idx="543">
                  <c:v>1818.3271582</c:v>
                </c:pt>
                <c:pt idx="544">
                  <c:v>1787.9729101</c:v>
                </c:pt>
                <c:pt idx="545">
                  <c:v>1339.6187259000001</c:v>
                </c:pt>
                <c:pt idx="546">
                  <c:v>1454.5847332999999</c:v>
                </c:pt>
                <c:pt idx="547">
                  <c:v>1450.6382464999999</c:v>
                </c:pt>
                <c:pt idx="548">
                  <c:v>1574.2030439</c:v>
                </c:pt>
                <c:pt idx="549">
                  <c:v>1839.1074289000001</c:v>
                </c:pt>
                <c:pt idx="550">
                  <c:v>2230.5816841000001</c:v>
                </c:pt>
                <c:pt idx="551">
                  <c:v>2169.3165202999999</c:v>
                </c:pt>
                <c:pt idx="552">
                  <c:v>1503.2247697</c:v>
                </c:pt>
                <c:pt idx="553">
                  <c:v>1335.3240885</c:v>
                </c:pt>
                <c:pt idx="554">
                  <c:v>1254.3222036</c:v>
                </c:pt>
                <c:pt idx="555">
                  <c:v>1256.4469016</c:v>
                </c:pt>
                <c:pt idx="556">
                  <c:v>1174.9173966999999</c:v>
                </c:pt>
                <c:pt idx="557">
                  <c:v>1688.2721113</c:v>
                </c:pt>
                <c:pt idx="558">
                  <c:v>1751.8325600000001</c:v>
                </c:pt>
                <c:pt idx="559">
                  <c:v>1013.3759334</c:v>
                </c:pt>
                <c:pt idx="560">
                  <c:v>1010.1102071</c:v>
                </c:pt>
                <c:pt idx="561">
                  <c:v>992.3588254</c:v>
                </c:pt>
                <c:pt idx="562">
                  <c:v>943.62645550000002</c:v>
                </c:pt>
                <c:pt idx="563">
                  <c:v>3475.9988567999999</c:v>
                </c:pt>
                <c:pt idx="564">
                  <c:v>1645.9995004</c:v>
                </c:pt>
                <c:pt idx="565">
                  <c:v>1740.4503365</c:v>
                </c:pt>
                <c:pt idx="566">
                  <c:v>889.48846330000003</c:v>
                </c:pt>
                <c:pt idx="567">
                  <c:v>914.45817280000006</c:v>
                </c:pt>
                <c:pt idx="568">
                  <c:v>973.80886850000002</c:v>
                </c:pt>
                <c:pt idx="569">
                  <c:v>2049.2636827000001</c:v>
                </c:pt>
                <c:pt idx="570">
                  <c:v>1834.7351427999999</c:v>
                </c:pt>
                <c:pt idx="571">
                  <c:v>1345.2032506</c:v>
                </c:pt>
                <c:pt idx="572">
                  <c:v>1436.6417807</c:v>
                </c:pt>
                <c:pt idx="573">
                  <c:v>992.39009309999994</c:v>
                </c:pt>
                <c:pt idx="574">
                  <c:v>944.33479060000002</c:v>
                </c:pt>
                <c:pt idx="575">
                  <c:v>939.63940539999999</c:v>
                </c:pt>
                <c:pt idx="576">
                  <c:v>894.03597500000001</c:v>
                </c:pt>
                <c:pt idx="577">
                  <c:v>894.13091259999999</c:v>
                </c:pt>
                <c:pt idx="578">
                  <c:v>1249.2271762</c:v>
                </c:pt>
                <c:pt idx="579">
                  <c:v>1210.0323410000001</c:v>
                </c:pt>
                <c:pt idx="580">
                  <c:v>792.70885209999994</c:v>
                </c:pt>
                <c:pt idx="581">
                  <c:v>868.34683810000001</c:v>
                </c:pt>
                <c:pt idx="582">
                  <c:v>750.63185450000003</c:v>
                </c:pt>
                <c:pt idx="583">
                  <c:v>850.87133119999999</c:v>
                </c:pt>
                <c:pt idx="584">
                  <c:v>960.57867839999994</c:v>
                </c:pt>
                <c:pt idx="585">
                  <c:v>1082.5033429</c:v>
                </c:pt>
                <c:pt idx="586">
                  <c:v>1186.4961355999999</c:v>
                </c:pt>
                <c:pt idx="587">
                  <c:v>648.32529729999999</c:v>
                </c:pt>
                <c:pt idx="588">
                  <c:v>678.72918979999997</c:v>
                </c:pt>
                <c:pt idx="589">
                  <c:v>688.9202841</c:v>
                </c:pt>
                <c:pt idx="590">
                  <c:v>783.48687159999997</c:v>
                </c:pt>
                <c:pt idx="591">
                  <c:v>658.3997511</c:v>
                </c:pt>
                <c:pt idx="592">
                  <c:v>1053.2261309999999</c:v>
                </c:pt>
                <c:pt idx="593">
                  <c:v>968.99145420000002</c:v>
                </c:pt>
                <c:pt idx="594">
                  <c:v>677.71386099999995</c:v>
                </c:pt>
                <c:pt idx="595">
                  <c:v>522.72323830000005</c:v>
                </c:pt>
                <c:pt idx="596">
                  <c:v>580.23386649999998</c:v>
                </c:pt>
                <c:pt idx="597">
                  <c:v>1006.5593710000001</c:v>
                </c:pt>
                <c:pt idx="598">
                  <c:v>676.74118339999995</c:v>
                </c:pt>
                <c:pt idx="599">
                  <c:v>1140.6334956000001</c:v>
                </c:pt>
                <c:pt idx="600">
                  <c:v>1142.6944099</c:v>
                </c:pt>
                <c:pt idx="601">
                  <c:v>700.52251779999995</c:v>
                </c:pt>
                <c:pt idx="602">
                  <c:v>719.0260677</c:v>
                </c:pt>
                <c:pt idx="603">
                  <c:v>663.06113600000003</c:v>
                </c:pt>
                <c:pt idx="604">
                  <c:v>659.94728799999996</c:v>
                </c:pt>
                <c:pt idx="605">
                  <c:v>829.83247840000001</c:v>
                </c:pt>
                <c:pt idx="606">
                  <c:v>1142.5247562</c:v>
                </c:pt>
                <c:pt idx="607">
                  <c:v>1127.9199781</c:v>
                </c:pt>
                <c:pt idx="608">
                  <c:v>645.33706380000001</c:v>
                </c:pt>
                <c:pt idx="609">
                  <c:v>652.98361239999997</c:v>
                </c:pt>
                <c:pt idx="610">
                  <c:v>696.92698310000003</c:v>
                </c:pt>
                <c:pt idx="611">
                  <c:v>806.8458842</c:v>
                </c:pt>
                <c:pt idx="612">
                  <c:v>784.83896849999996</c:v>
                </c:pt>
                <c:pt idx="613">
                  <c:v>1132.1922173999999</c:v>
                </c:pt>
                <c:pt idx="614">
                  <c:v>1103.4195167</c:v>
                </c:pt>
                <c:pt idx="615">
                  <c:v>740.20593870000005</c:v>
                </c:pt>
                <c:pt idx="616">
                  <c:v>706.55089610000005</c:v>
                </c:pt>
                <c:pt idx="617">
                  <c:v>765.55862279999997</c:v>
                </c:pt>
                <c:pt idx="618">
                  <c:v>846.14904620000004</c:v>
                </c:pt>
                <c:pt idx="619">
                  <c:v>785.46644140000001</c:v>
                </c:pt>
                <c:pt idx="620">
                  <c:v>1207.1020252000001</c:v>
                </c:pt>
                <c:pt idx="621">
                  <c:v>1235.7167472000001</c:v>
                </c:pt>
                <c:pt idx="622">
                  <c:v>777.28639469999996</c:v>
                </c:pt>
                <c:pt idx="623">
                  <c:v>769.95418470000004</c:v>
                </c:pt>
                <c:pt idx="624">
                  <c:v>784.76260100000002</c:v>
                </c:pt>
                <c:pt idx="625">
                  <c:v>836.8344707</c:v>
                </c:pt>
                <c:pt idx="626">
                  <c:v>821.07883509999999</c:v>
                </c:pt>
                <c:pt idx="627">
                  <c:v>1243.9997102</c:v>
                </c:pt>
                <c:pt idx="628">
                  <c:v>1202.3097560000001</c:v>
                </c:pt>
                <c:pt idx="629">
                  <c:v>774.75392690000001</c:v>
                </c:pt>
                <c:pt idx="630">
                  <c:v>677.46702289999996</c:v>
                </c:pt>
                <c:pt idx="631">
                  <c:v>778.14249370000005</c:v>
                </c:pt>
                <c:pt idx="632">
                  <c:v>1028.3653887</c:v>
                </c:pt>
                <c:pt idx="633">
                  <c:v>829.97252470000001</c:v>
                </c:pt>
                <c:pt idx="634">
                  <c:v>1237.3496591000001</c:v>
                </c:pt>
                <c:pt idx="635">
                  <c:v>1213.1180670000001</c:v>
                </c:pt>
                <c:pt idx="636">
                  <c:v>866.64454880000005</c:v>
                </c:pt>
                <c:pt idx="637">
                  <c:v>840.85759829999995</c:v>
                </c:pt>
                <c:pt idx="638">
                  <c:v>919.83535270000004</c:v>
                </c:pt>
                <c:pt idx="639">
                  <c:v>1028.3298305000001</c:v>
                </c:pt>
                <c:pt idx="640">
                  <c:v>1003.6298371</c:v>
                </c:pt>
                <c:pt idx="641">
                  <c:v>1470.9149520000001</c:v>
                </c:pt>
                <c:pt idx="642">
                  <c:v>1387.2090032000001</c:v>
                </c:pt>
                <c:pt idx="643">
                  <c:v>935.7537069</c:v>
                </c:pt>
                <c:pt idx="644">
                  <c:v>1326.2120196999999</c:v>
                </c:pt>
                <c:pt idx="645">
                  <c:v>1361.3221969000001</c:v>
                </c:pt>
                <c:pt idx="646">
                  <c:v>1420.3555045999999</c:v>
                </c:pt>
                <c:pt idx="647">
                  <c:v>1437.6289670000001</c:v>
                </c:pt>
                <c:pt idx="648">
                  <c:v>1783.7896639999999</c:v>
                </c:pt>
                <c:pt idx="649">
                  <c:v>1786.3073632000001</c:v>
                </c:pt>
                <c:pt idx="650">
                  <c:v>1427.2018052999999</c:v>
                </c:pt>
                <c:pt idx="651">
                  <c:v>1432.4390781</c:v>
                </c:pt>
                <c:pt idx="652">
                  <c:v>1469.6411412</c:v>
                </c:pt>
                <c:pt idx="653">
                  <c:v>1541.1487400000001</c:v>
                </c:pt>
                <c:pt idx="654">
                  <c:v>1519.3404384999999</c:v>
                </c:pt>
                <c:pt idx="655">
                  <c:v>1967.1416260000001</c:v>
                </c:pt>
                <c:pt idx="656">
                  <c:v>1834.1104637000001</c:v>
                </c:pt>
                <c:pt idx="657">
                  <c:v>971.50885010000002</c:v>
                </c:pt>
                <c:pt idx="658">
                  <c:v>1496.2009324000001</c:v>
                </c:pt>
                <c:pt idx="659">
                  <c:v>1502.2150650000001</c:v>
                </c:pt>
                <c:pt idx="660">
                  <c:v>1510.2252100999999</c:v>
                </c:pt>
                <c:pt idx="661">
                  <c:v>2472.5167947</c:v>
                </c:pt>
                <c:pt idx="662">
                  <c:v>4391.8406352000002</c:v>
                </c:pt>
                <c:pt idx="663">
                  <c:v>2605.7783420000001</c:v>
                </c:pt>
                <c:pt idx="664">
                  <c:v>1829.0609316</c:v>
                </c:pt>
                <c:pt idx="665">
                  <c:v>1442.964868</c:v>
                </c:pt>
                <c:pt idx="666">
                  <c:v>1471.4252503</c:v>
                </c:pt>
                <c:pt idx="667">
                  <c:v>1554.7722047</c:v>
                </c:pt>
                <c:pt idx="668">
                  <c:v>2764.3966005000002</c:v>
                </c:pt>
                <c:pt idx="669">
                  <c:v>4249.2199012000001</c:v>
                </c:pt>
                <c:pt idx="670">
                  <c:v>2846.3068082999998</c:v>
                </c:pt>
                <c:pt idx="671">
                  <c:v>1376.9074172999999</c:v>
                </c:pt>
                <c:pt idx="672">
                  <c:v>1263.3895431000001</c:v>
                </c:pt>
                <c:pt idx="673">
                  <c:v>1237.0181474000001</c:v>
                </c:pt>
                <c:pt idx="674">
                  <c:v>1286.6185938000001</c:v>
                </c:pt>
                <c:pt idx="675">
                  <c:v>2520.3182016000001</c:v>
                </c:pt>
                <c:pt idx="676">
                  <c:v>3982.9986497</c:v>
                </c:pt>
                <c:pt idx="677">
                  <c:v>2578.3276365000002</c:v>
                </c:pt>
                <c:pt idx="678">
                  <c:v>1469.5411517</c:v>
                </c:pt>
                <c:pt idx="679">
                  <c:v>1711.4825430000001</c:v>
                </c:pt>
                <c:pt idx="680">
                  <c:v>1728.6154747</c:v>
                </c:pt>
                <c:pt idx="681">
                  <c:v>1758.6212736</c:v>
                </c:pt>
                <c:pt idx="682">
                  <c:v>3014.5232563</c:v>
                </c:pt>
                <c:pt idx="683">
                  <c:v>4294.2302405</c:v>
                </c:pt>
                <c:pt idx="684">
                  <c:v>2923.4919608999999</c:v>
                </c:pt>
                <c:pt idx="685">
                  <c:v>1911.8191259</c:v>
                </c:pt>
                <c:pt idx="686">
                  <c:v>1691.7469974999999</c:v>
                </c:pt>
                <c:pt idx="687">
                  <c:v>1690.195375</c:v>
                </c:pt>
                <c:pt idx="688">
                  <c:v>1860.2815754999999</c:v>
                </c:pt>
                <c:pt idx="689">
                  <c:v>2933.1650715999999</c:v>
                </c:pt>
                <c:pt idx="690">
                  <c:v>4223.1487576</c:v>
                </c:pt>
                <c:pt idx="691">
                  <c:v>2766.3840742000002</c:v>
                </c:pt>
                <c:pt idx="692">
                  <c:v>2888.8234336999999</c:v>
                </c:pt>
                <c:pt idx="693">
                  <c:v>2082.1423530000002</c:v>
                </c:pt>
                <c:pt idx="694">
                  <c:v>1984.7063969000001</c:v>
                </c:pt>
                <c:pt idx="695">
                  <c:v>2150.635878</c:v>
                </c:pt>
                <c:pt idx="696">
                  <c:v>3495.0299117999998</c:v>
                </c:pt>
                <c:pt idx="697">
                  <c:v>5169.0745274999999</c:v>
                </c:pt>
                <c:pt idx="698">
                  <c:v>3732.5715190999999</c:v>
                </c:pt>
                <c:pt idx="699">
                  <c:v>2577.3709061999998</c:v>
                </c:pt>
                <c:pt idx="700">
                  <c:v>2484.9250020999998</c:v>
                </c:pt>
                <c:pt idx="701">
                  <c:v>2507.8279725000002</c:v>
                </c:pt>
                <c:pt idx="702">
                  <c:v>2571.0718857000002</c:v>
                </c:pt>
                <c:pt idx="703">
                  <c:v>3947.1112991</c:v>
                </c:pt>
                <c:pt idx="704">
                  <c:v>5240.7818300999998</c:v>
                </c:pt>
                <c:pt idx="705">
                  <c:v>3952.5014811999999</c:v>
                </c:pt>
                <c:pt idx="706">
                  <c:v>3516.8746824999998</c:v>
                </c:pt>
                <c:pt idx="707">
                  <c:v>3511.5544301</c:v>
                </c:pt>
                <c:pt idx="708">
                  <c:v>3792.0005780000001</c:v>
                </c:pt>
                <c:pt idx="709">
                  <c:v>3813.1711097000002</c:v>
                </c:pt>
                <c:pt idx="710">
                  <c:v>6026.6501947999996</c:v>
                </c:pt>
                <c:pt idx="711">
                  <c:v>7552.9389584999999</c:v>
                </c:pt>
                <c:pt idx="712">
                  <c:v>5834.9058206999998</c:v>
                </c:pt>
                <c:pt idx="713">
                  <c:v>4201.9010572999996</c:v>
                </c:pt>
                <c:pt idx="714">
                  <c:v>4462.0878991999998</c:v>
                </c:pt>
                <c:pt idx="715">
                  <c:v>4199.8680616000001</c:v>
                </c:pt>
                <c:pt idx="716">
                  <c:v>4247.2617866000001</c:v>
                </c:pt>
                <c:pt idx="717">
                  <c:v>5743.5309299999999</c:v>
                </c:pt>
                <c:pt idx="718">
                  <c:v>9131.8969073999997</c:v>
                </c:pt>
                <c:pt idx="719">
                  <c:v>5858.8928413000003</c:v>
                </c:pt>
                <c:pt idx="720">
                  <c:v>4725.2628347</c:v>
                </c:pt>
                <c:pt idx="721">
                  <c:v>3996.4277467000002</c:v>
                </c:pt>
                <c:pt idx="722">
                  <c:v>4023.3743730000001</c:v>
                </c:pt>
                <c:pt idx="723">
                  <c:v>4117.2871496999996</c:v>
                </c:pt>
                <c:pt idx="724">
                  <c:v>5682.8677496</c:v>
                </c:pt>
                <c:pt idx="725">
                  <c:v>8016.8193449999999</c:v>
                </c:pt>
                <c:pt idx="726">
                  <c:v>6145.4314093000003</c:v>
                </c:pt>
                <c:pt idx="727">
                  <c:v>3999.7619813000001</c:v>
                </c:pt>
                <c:pt idx="728">
                  <c:v>4457.7946314000001</c:v>
                </c:pt>
                <c:pt idx="729">
                  <c:v>4431.9526468000004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8-47A5-9F83-BC361BEC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55007"/>
        <c:axId val="611761487"/>
      </c:lineChart>
      <c:dateAx>
        <c:axId val="611755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1487"/>
        <c:crosses val="autoZero"/>
        <c:auto val="1"/>
        <c:lblOffset val="100"/>
        <c:baseTimeUnit val="days"/>
      </c:dateAx>
      <c:valAx>
        <c:axId val="6117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'Forecasts Results'!$B$1</c:f>
              <c:strCache>
                <c:ptCount val="1"/>
                <c:pt idx="0">
                  <c:v>Activated_user_count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'Forecasts Results'!$A$2:$A$806</c:f>
              <c:numCache>
                <c:formatCode>m/d/yyyy</c:formatCode>
                <c:ptCount val="805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  <c:pt idx="730">
                  <c:v>44357</c:v>
                </c:pt>
                <c:pt idx="731">
                  <c:v>44358</c:v>
                </c:pt>
                <c:pt idx="732">
                  <c:v>44359</c:v>
                </c:pt>
                <c:pt idx="733">
                  <c:v>44360</c:v>
                </c:pt>
                <c:pt idx="734">
                  <c:v>44361</c:v>
                </c:pt>
                <c:pt idx="735">
                  <c:v>44362</c:v>
                </c:pt>
                <c:pt idx="736">
                  <c:v>44363</c:v>
                </c:pt>
                <c:pt idx="737">
                  <c:v>44364</c:v>
                </c:pt>
                <c:pt idx="738">
                  <c:v>44365</c:v>
                </c:pt>
                <c:pt idx="739">
                  <c:v>44366</c:v>
                </c:pt>
                <c:pt idx="740">
                  <c:v>44367</c:v>
                </c:pt>
                <c:pt idx="741">
                  <c:v>44368</c:v>
                </c:pt>
                <c:pt idx="742">
                  <c:v>44369</c:v>
                </c:pt>
                <c:pt idx="743">
                  <c:v>44370</c:v>
                </c:pt>
                <c:pt idx="744">
                  <c:v>44371</c:v>
                </c:pt>
                <c:pt idx="745">
                  <c:v>44372</c:v>
                </c:pt>
                <c:pt idx="746">
                  <c:v>44373</c:v>
                </c:pt>
                <c:pt idx="747">
                  <c:v>44374</c:v>
                </c:pt>
                <c:pt idx="748">
                  <c:v>44375</c:v>
                </c:pt>
                <c:pt idx="749">
                  <c:v>44376</c:v>
                </c:pt>
                <c:pt idx="750">
                  <c:v>44377</c:v>
                </c:pt>
                <c:pt idx="751">
                  <c:v>44378</c:v>
                </c:pt>
                <c:pt idx="752">
                  <c:v>44379</c:v>
                </c:pt>
                <c:pt idx="753">
                  <c:v>44380</c:v>
                </c:pt>
                <c:pt idx="754">
                  <c:v>44381</c:v>
                </c:pt>
                <c:pt idx="755">
                  <c:v>44382</c:v>
                </c:pt>
                <c:pt idx="756">
                  <c:v>44383</c:v>
                </c:pt>
                <c:pt idx="757">
                  <c:v>44384</c:v>
                </c:pt>
                <c:pt idx="758">
                  <c:v>44385</c:v>
                </c:pt>
                <c:pt idx="759">
                  <c:v>44386</c:v>
                </c:pt>
                <c:pt idx="760">
                  <c:v>44387</c:v>
                </c:pt>
                <c:pt idx="761">
                  <c:v>44388</c:v>
                </c:pt>
                <c:pt idx="762">
                  <c:v>44389</c:v>
                </c:pt>
                <c:pt idx="763">
                  <c:v>44390</c:v>
                </c:pt>
                <c:pt idx="764">
                  <c:v>44391</c:v>
                </c:pt>
                <c:pt idx="765">
                  <c:v>44392</c:v>
                </c:pt>
                <c:pt idx="766">
                  <c:v>44393</c:v>
                </c:pt>
                <c:pt idx="767">
                  <c:v>44394</c:v>
                </c:pt>
                <c:pt idx="768">
                  <c:v>44395</c:v>
                </c:pt>
                <c:pt idx="769">
                  <c:v>44396</c:v>
                </c:pt>
                <c:pt idx="770">
                  <c:v>44397</c:v>
                </c:pt>
                <c:pt idx="771">
                  <c:v>44398</c:v>
                </c:pt>
                <c:pt idx="772">
                  <c:v>44399</c:v>
                </c:pt>
                <c:pt idx="773">
                  <c:v>44400</c:v>
                </c:pt>
                <c:pt idx="774">
                  <c:v>44401</c:v>
                </c:pt>
                <c:pt idx="775">
                  <c:v>44402</c:v>
                </c:pt>
                <c:pt idx="776">
                  <c:v>44403</c:v>
                </c:pt>
                <c:pt idx="777">
                  <c:v>44404</c:v>
                </c:pt>
                <c:pt idx="778">
                  <c:v>44405</c:v>
                </c:pt>
                <c:pt idx="779">
                  <c:v>44406</c:v>
                </c:pt>
                <c:pt idx="780">
                  <c:v>44407</c:v>
                </c:pt>
                <c:pt idx="781">
                  <c:v>44408</c:v>
                </c:pt>
                <c:pt idx="782">
                  <c:v>44409</c:v>
                </c:pt>
                <c:pt idx="783">
                  <c:v>44410</c:v>
                </c:pt>
                <c:pt idx="784">
                  <c:v>44411</c:v>
                </c:pt>
                <c:pt idx="785">
                  <c:v>44412</c:v>
                </c:pt>
                <c:pt idx="786">
                  <c:v>44413</c:v>
                </c:pt>
                <c:pt idx="787">
                  <c:v>44414</c:v>
                </c:pt>
                <c:pt idx="788">
                  <c:v>44415</c:v>
                </c:pt>
                <c:pt idx="789">
                  <c:v>44416</c:v>
                </c:pt>
                <c:pt idx="790">
                  <c:v>44417</c:v>
                </c:pt>
                <c:pt idx="791">
                  <c:v>44418</c:v>
                </c:pt>
                <c:pt idx="792">
                  <c:v>44419</c:v>
                </c:pt>
                <c:pt idx="793">
                  <c:v>44420</c:v>
                </c:pt>
                <c:pt idx="794">
                  <c:v>44421</c:v>
                </c:pt>
                <c:pt idx="795">
                  <c:v>44422</c:v>
                </c:pt>
                <c:pt idx="796">
                  <c:v>44423</c:v>
                </c:pt>
                <c:pt idx="797">
                  <c:v>44424</c:v>
                </c:pt>
                <c:pt idx="798">
                  <c:v>44425</c:v>
                </c:pt>
                <c:pt idx="799">
                  <c:v>44426</c:v>
                </c:pt>
                <c:pt idx="800">
                  <c:v>44427</c:v>
                </c:pt>
                <c:pt idx="801">
                  <c:v>44428</c:v>
                </c:pt>
                <c:pt idx="802">
                  <c:v>44429</c:v>
                </c:pt>
                <c:pt idx="803">
                  <c:v>44430</c:v>
                </c:pt>
                <c:pt idx="804">
                  <c:v>44431</c:v>
                </c:pt>
              </c:numCache>
            </c:numRef>
          </c:cat>
          <c:val>
            <c:numRef>
              <c:f>'Forecasts Results'!$B$2:$B$806</c:f>
              <c:numCache>
                <c:formatCode>General</c:formatCode>
                <c:ptCount val="805"/>
                <c:pt idx="0">
                  <c:v>942</c:v>
                </c:pt>
                <c:pt idx="1">
                  <c:v>2346</c:v>
                </c:pt>
                <c:pt idx="2">
                  <c:v>2918</c:v>
                </c:pt>
                <c:pt idx="3">
                  <c:v>4192</c:v>
                </c:pt>
                <c:pt idx="4">
                  <c:v>5102</c:v>
                </c:pt>
                <c:pt idx="5">
                  <c:v>3205</c:v>
                </c:pt>
                <c:pt idx="6">
                  <c:v>2298</c:v>
                </c:pt>
                <c:pt idx="7">
                  <c:v>2569</c:v>
                </c:pt>
                <c:pt idx="8">
                  <c:v>2562</c:v>
                </c:pt>
                <c:pt idx="9">
                  <c:v>2652</c:v>
                </c:pt>
                <c:pt idx="10">
                  <c:v>3236</c:v>
                </c:pt>
                <c:pt idx="11">
                  <c:v>3836</c:v>
                </c:pt>
                <c:pt idx="12">
                  <c:v>2942</c:v>
                </c:pt>
                <c:pt idx="13">
                  <c:v>1819</c:v>
                </c:pt>
                <c:pt idx="14">
                  <c:v>2052</c:v>
                </c:pt>
                <c:pt idx="15">
                  <c:v>2169</c:v>
                </c:pt>
                <c:pt idx="16">
                  <c:v>2356</c:v>
                </c:pt>
                <c:pt idx="17">
                  <c:v>2863</c:v>
                </c:pt>
                <c:pt idx="18">
                  <c:v>3937</c:v>
                </c:pt>
                <c:pt idx="19">
                  <c:v>2927</c:v>
                </c:pt>
                <c:pt idx="20">
                  <c:v>1543</c:v>
                </c:pt>
                <c:pt idx="21">
                  <c:v>1451</c:v>
                </c:pt>
                <c:pt idx="22">
                  <c:v>1506</c:v>
                </c:pt>
                <c:pt idx="23">
                  <c:v>1840</c:v>
                </c:pt>
                <c:pt idx="24">
                  <c:v>2534</c:v>
                </c:pt>
                <c:pt idx="25">
                  <c:v>3548</c:v>
                </c:pt>
                <c:pt idx="26">
                  <c:v>2819</c:v>
                </c:pt>
                <c:pt idx="27">
                  <c:v>1941</c:v>
                </c:pt>
                <c:pt idx="28">
                  <c:v>2043</c:v>
                </c:pt>
                <c:pt idx="29">
                  <c:v>2090</c:v>
                </c:pt>
                <c:pt idx="30">
                  <c:v>2176</c:v>
                </c:pt>
                <c:pt idx="31">
                  <c:v>2899</c:v>
                </c:pt>
                <c:pt idx="32">
                  <c:v>4059</c:v>
                </c:pt>
                <c:pt idx="33">
                  <c:v>3339</c:v>
                </c:pt>
                <c:pt idx="34">
                  <c:v>2212</c:v>
                </c:pt>
                <c:pt idx="35">
                  <c:v>2353</c:v>
                </c:pt>
                <c:pt idx="36">
                  <c:v>2464</c:v>
                </c:pt>
                <c:pt idx="37">
                  <c:v>2453</c:v>
                </c:pt>
                <c:pt idx="38">
                  <c:v>3680</c:v>
                </c:pt>
                <c:pt idx="39">
                  <c:v>4883</c:v>
                </c:pt>
                <c:pt idx="40">
                  <c:v>3858</c:v>
                </c:pt>
                <c:pt idx="41">
                  <c:v>2468</c:v>
                </c:pt>
                <c:pt idx="42">
                  <c:v>2766</c:v>
                </c:pt>
                <c:pt idx="43">
                  <c:v>2987</c:v>
                </c:pt>
                <c:pt idx="44">
                  <c:v>3953</c:v>
                </c:pt>
                <c:pt idx="45">
                  <c:v>3977</c:v>
                </c:pt>
                <c:pt idx="46">
                  <c:v>5753</c:v>
                </c:pt>
                <c:pt idx="47">
                  <c:v>4466</c:v>
                </c:pt>
                <c:pt idx="48">
                  <c:v>2781</c:v>
                </c:pt>
                <c:pt idx="49">
                  <c:v>3240</c:v>
                </c:pt>
                <c:pt idx="50">
                  <c:v>3385</c:v>
                </c:pt>
                <c:pt idx="51">
                  <c:v>3588</c:v>
                </c:pt>
                <c:pt idx="52">
                  <c:v>4691</c:v>
                </c:pt>
                <c:pt idx="53">
                  <c:v>6176</c:v>
                </c:pt>
                <c:pt idx="54">
                  <c:v>4800</c:v>
                </c:pt>
                <c:pt idx="55">
                  <c:v>3252</c:v>
                </c:pt>
                <c:pt idx="56">
                  <c:v>3446</c:v>
                </c:pt>
                <c:pt idx="57">
                  <c:v>3678</c:v>
                </c:pt>
                <c:pt idx="58">
                  <c:v>4169</c:v>
                </c:pt>
                <c:pt idx="59">
                  <c:v>5795</c:v>
                </c:pt>
                <c:pt idx="60">
                  <c:v>7266</c:v>
                </c:pt>
                <c:pt idx="61">
                  <c:v>6022</c:v>
                </c:pt>
                <c:pt idx="62">
                  <c:v>3460</c:v>
                </c:pt>
                <c:pt idx="63">
                  <c:v>3369</c:v>
                </c:pt>
                <c:pt idx="64">
                  <c:v>3910</c:v>
                </c:pt>
                <c:pt idx="65">
                  <c:v>4264</c:v>
                </c:pt>
                <c:pt idx="66">
                  <c:v>5758</c:v>
                </c:pt>
                <c:pt idx="67">
                  <c:v>7342</c:v>
                </c:pt>
                <c:pt idx="68">
                  <c:v>5839</c:v>
                </c:pt>
                <c:pt idx="69">
                  <c:v>3338</c:v>
                </c:pt>
                <c:pt idx="70">
                  <c:v>3531</c:v>
                </c:pt>
                <c:pt idx="71">
                  <c:v>3775</c:v>
                </c:pt>
                <c:pt idx="72">
                  <c:v>4200</c:v>
                </c:pt>
                <c:pt idx="73">
                  <c:v>5628</c:v>
                </c:pt>
                <c:pt idx="74">
                  <c:v>7642</c:v>
                </c:pt>
                <c:pt idx="75">
                  <c:v>7307</c:v>
                </c:pt>
                <c:pt idx="76">
                  <c:v>5433</c:v>
                </c:pt>
                <c:pt idx="77">
                  <c:v>3800</c:v>
                </c:pt>
                <c:pt idx="78">
                  <c:v>3911</c:v>
                </c:pt>
                <c:pt idx="79">
                  <c:v>4463</c:v>
                </c:pt>
                <c:pt idx="80">
                  <c:v>6621</c:v>
                </c:pt>
                <c:pt idx="81">
                  <c:v>9401</c:v>
                </c:pt>
                <c:pt idx="82">
                  <c:v>7122</c:v>
                </c:pt>
                <c:pt idx="83">
                  <c:v>4245</c:v>
                </c:pt>
                <c:pt idx="84">
                  <c:v>4356</c:v>
                </c:pt>
                <c:pt idx="85">
                  <c:v>4652</c:v>
                </c:pt>
                <c:pt idx="86">
                  <c:v>4902</c:v>
                </c:pt>
                <c:pt idx="87">
                  <c:v>6580</c:v>
                </c:pt>
                <c:pt idx="88">
                  <c:v>10013</c:v>
                </c:pt>
                <c:pt idx="89">
                  <c:v>7258</c:v>
                </c:pt>
                <c:pt idx="90">
                  <c:v>4085</c:v>
                </c:pt>
                <c:pt idx="91">
                  <c:v>4078</c:v>
                </c:pt>
                <c:pt idx="92">
                  <c:v>4505</c:v>
                </c:pt>
                <c:pt idx="93">
                  <c:v>5258</c:v>
                </c:pt>
                <c:pt idx="94">
                  <c:v>7673</c:v>
                </c:pt>
                <c:pt idx="95">
                  <c:v>10875</c:v>
                </c:pt>
                <c:pt idx="96">
                  <c:v>8192</c:v>
                </c:pt>
                <c:pt idx="97">
                  <c:v>4354</c:v>
                </c:pt>
                <c:pt idx="98">
                  <c:v>4435</c:v>
                </c:pt>
                <c:pt idx="99">
                  <c:v>4569</c:v>
                </c:pt>
                <c:pt idx="100">
                  <c:v>4997</c:v>
                </c:pt>
                <c:pt idx="101">
                  <c:v>6960</c:v>
                </c:pt>
                <c:pt idx="102">
                  <c:v>10251</c:v>
                </c:pt>
                <c:pt idx="103">
                  <c:v>6984</c:v>
                </c:pt>
                <c:pt idx="104">
                  <c:v>3983</c:v>
                </c:pt>
                <c:pt idx="105">
                  <c:v>5222</c:v>
                </c:pt>
                <c:pt idx="106">
                  <c:v>4816</c:v>
                </c:pt>
                <c:pt idx="107">
                  <c:v>5311</c:v>
                </c:pt>
                <c:pt idx="108">
                  <c:v>7066</c:v>
                </c:pt>
                <c:pt idx="109">
                  <c:v>10406</c:v>
                </c:pt>
                <c:pt idx="110">
                  <c:v>7399</c:v>
                </c:pt>
                <c:pt idx="111">
                  <c:v>3987</c:v>
                </c:pt>
                <c:pt idx="112">
                  <c:v>5029</c:v>
                </c:pt>
                <c:pt idx="113">
                  <c:v>4642</c:v>
                </c:pt>
                <c:pt idx="114">
                  <c:v>5152</c:v>
                </c:pt>
                <c:pt idx="115">
                  <c:v>6786</c:v>
                </c:pt>
                <c:pt idx="116">
                  <c:v>10203</c:v>
                </c:pt>
                <c:pt idx="117">
                  <c:v>7245</c:v>
                </c:pt>
                <c:pt idx="118">
                  <c:v>2820</c:v>
                </c:pt>
                <c:pt idx="119">
                  <c:v>2611</c:v>
                </c:pt>
                <c:pt idx="120">
                  <c:v>2584</c:v>
                </c:pt>
                <c:pt idx="121">
                  <c:v>3113</c:v>
                </c:pt>
                <c:pt idx="122">
                  <c:v>5547</c:v>
                </c:pt>
                <c:pt idx="123">
                  <c:v>8475</c:v>
                </c:pt>
                <c:pt idx="124">
                  <c:v>5503</c:v>
                </c:pt>
                <c:pt idx="125">
                  <c:v>2815</c:v>
                </c:pt>
                <c:pt idx="126">
                  <c:v>2950</c:v>
                </c:pt>
                <c:pt idx="127">
                  <c:v>3043</c:v>
                </c:pt>
                <c:pt idx="128">
                  <c:v>3217</c:v>
                </c:pt>
                <c:pt idx="129">
                  <c:v>4816</c:v>
                </c:pt>
                <c:pt idx="130">
                  <c:v>6962</c:v>
                </c:pt>
                <c:pt idx="131">
                  <c:v>5174</c:v>
                </c:pt>
                <c:pt idx="132">
                  <c:v>2865</c:v>
                </c:pt>
                <c:pt idx="133">
                  <c:v>2776</c:v>
                </c:pt>
                <c:pt idx="134">
                  <c:v>2956</c:v>
                </c:pt>
                <c:pt idx="135">
                  <c:v>3470</c:v>
                </c:pt>
                <c:pt idx="136">
                  <c:v>4842</c:v>
                </c:pt>
                <c:pt idx="137">
                  <c:v>7545</c:v>
                </c:pt>
                <c:pt idx="138">
                  <c:v>4984</c:v>
                </c:pt>
                <c:pt idx="139">
                  <c:v>2673</c:v>
                </c:pt>
                <c:pt idx="140">
                  <c:v>2996</c:v>
                </c:pt>
                <c:pt idx="141">
                  <c:v>3445</c:v>
                </c:pt>
                <c:pt idx="142">
                  <c:v>4179</c:v>
                </c:pt>
                <c:pt idx="143">
                  <c:v>7117</c:v>
                </c:pt>
                <c:pt idx="144">
                  <c:v>10241</c:v>
                </c:pt>
                <c:pt idx="145">
                  <c:v>6811</c:v>
                </c:pt>
                <c:pt idx="146">
                  <c:v>2897</c:v>
                </c:pt>
                <c:pt idx="147">
                  <c:v>2874</c:v>
                </c:pt>
                <c:pt idx="148">
                  <c:v>2868</c:v>
                </c:pt>
                <c:pt idx="149">
                  <c:v>2967</c:v>
                </c:pt>
                <c:pt idx="150">
                  <c:v>4305</c:v>
                </c:pt>
                <c:pt idx="151">
                  <c:v>7157</c:v>
                </c:pt>
                <c:pt idx="152">
                  <c:v>5007</c:v>
                </c:pt>
                <c:pt idx="153">
                  <c:v>2345</c:v>
                </c:pt>
                <c:pt idx="154">
                  <c:v>2189</c:v>
                </c:pt>
                <c:pt idx="155">
                  <c:v>2588</c:v>
                </c:pt>
                <c:pt idx="156">
                  <c:v>2660</c:v>
                </c:pt>
                <c:pt idx="157">
                  <c:v>3895</c:v>
                </c:pt>
                <c:pt idx="158">
                  <c:v>5789</c:v>
                </c:pt>
                <c:pt idx="159">
                  <c:v>4619</c:v>
                </c:pt>
                <c:pt idx="160">
                  <c:v>2112</c:v>
                </c:pt>
                <c:pt idx="161">
                  <c:v>2056</c:v>
                </c:pt>
                <c:pt idx="162">
                  <c:v>2225</c:v>
                </c:pt>
                <c:pt idx="163">
                  <c:v>2426</c:v>
                </c:pt>
                <c:pt idx="164">
                  <c:v>3888</c:v>
                </c:pt>
                <c:pt idx="165">
                  <c:v>6084</c:v>
                </c:pt>
                <c:pt idx="166">
                  <c:v>4701</c:v>
                </c:pt>
                <c:pt idx="167">
                  <c:v>2684</c:v>
                </c:pt>
                <c:pt idx="168">
                  <c:v>3348</c:v>
                </c:pt>
                <c:pt idx="169">
                  <c:v>3274</c:v>
                </c:pt>
                <c:pt idx="170">
                  <c:v>3678</c:v>
                </c:pt>
                <c:pt idx="171">
                  <c:v>5613</c:v>
                </c:pt>
                <c:pt idx="172">
                  <c:v>8313</c:v>
                </c:pt>
                <c:pt idx="173">
                  <c:v>6437</c:v>
                </c:pt>
                <c:pt idx="174">
                  <c:v>3138</c:v>
                </c:pt>
                <c:pt idx="175">
                  <c:v>3400</c:v>
                </c:pt>
                <c:pt idx="176">
                  <c:v>3731</c:v>
                </c:pt>
                <c:pt idx="177">
                  <c:v>4162</c:v>
                </c:pt>
                <c:pt idx="178">
                  <c:v>6716</c:v>
                </c:pt>
                <c:pt idx="179">
                  <c:v>9029</c:v>
                </c:pt>
                <c:pt idx="180">
                  <c:v>7180</c:v>
                </c:pt>
                <c:pt idx="181">
                  <c:v>3362</c:v>
                </c:pt>
                <c:pt idx="182">
                  <c:v>4285</c:v>
                </c:pt>
                <c:pt idx="183">
                  <c:v>4664</c:v>
                </c:pt>
                <c:pt idx="184">
                  <c:v>6462</c:v>
                </c:pt>
                <c:pt idx="185">
                  <c:v>8742</c:v>
                </c:pt>
                <c:pt idx="186">
                  <c:v>12395</c:v>
                </c:pt>
                <c:pt idx="187">
                  <c:v>9451</c:v>
                </c:pt>
                <c:pt idx="188">
                  <c:v>4399</c:v>
                </c:pt>
                <c:pt idx="189">
                  <c:v>4708</c:v>
                </c:pt>
                <c:pt idx="190">
                  <c:v>5628</c:v>
                </c:pt>
                <c:pt idx="191">
                  <c:v>6664</c:v>
                </c:pt>
                <c:pt idx="192">
                  <c:v>9683</c:v>
                </c:pt>
                <c:pt idx="193">
                  <c:v>11505</c:v>
                </c:pt>
                <c:pt idx="194">
                  <c:v>8054</c:v>
                </c:pt>
                <c:pt idx="195">
                  <c:v>5415</c:v>
                </c:pt>
                <c:pt idx="196">
                  <c:v>6621</c:v>
                </c:pt>
                <c:pt idx="197">
                  <c:v>9784</c:v>
                </c:pt>
                <c:pt idx="198">
                  <c:v>6444</c:v>
                </c:pt>
                <c:pt idx="199">
                  <c:v>5502</c:v>
                </c:pt>
                <c:pt idx="200">
                  <c:v>6378</c:v>
                </c:pt>
                <c:pt idx="201">
                  <c:v>6172</c:v>
                </c:pt>
                <c:pt idx="202">
                  <c:v>4475</c:v>
                </c:pt>
                <c:pt idx="203">
                  <c:v>10577</c:v>
                </c:pt>
                <c:pt idx="204">
                  <c:v>8891</c:v>
                </c:pt>
                <c:pt idx="205">
                  <c:v>4363</c:v>
                </c:pt>
                <c:pt idx="206">
                  <c:v>5318</c:v>
                </c:pt>
                <c:pt idx="207">
                  <c:v>7013</c:v>
                </c:pt>
                <c:pt idx="208">
                  <c:v>5819</c:v>
                </c:pt>
                <c:pt idx="209">
                  <c:v>3557</c:v>
                </c:pt>
                <c:pt idx="210">
                  <c:v>3049</c:v>
                </c:pt>
                <c:pt idx="211">
                  <c:v>3084</c:v>
                </c:pt>
                <c:pt idx="212">
                  <c:v>3148</c:v>
                </c:pt>
                <c:pt idx="213">
                  <c:v>4198</c:v>
                </c:pt>
                <c:pt idx="214">
                  <c:v>6769</c:v>
                </c:pt>
                <c:pt idx="215">
                  <c:v>4991</c:v>
                </c:pt>
                <c:pt idx="216">
                  <c:v>2875</c:v>
                </c:pt>
                <c:pt idx="217">
                  <c:v>3017</c:v>
                </c:pt>
                <c:pt idx="218">
                  <c:v>2942</c:v>
                </c:pt>
                <c:pt idx="219">
                  <c:v>3192</c:v>
                </c:pt>
                <c:pt idx="220">
                  <c:v>4551</c:v>
                </c:pt>
                <c:pt idx="221">
                  <c:v>7193</c:v>
                </c:pt>
                <c:pt idx="222">
                  <c:v>5401</c:v>
                </c:pt>
                <c:pt idx="223">
                  <c:v>2598</c:v>
                </c:pt>
                <c:pt idx="224">
                  <c:v>2695</c:v>
                </c:pt>
                <c:pt idx="225">
                  <c:v>2852</c:v>
                </c:pt>
                <c:pt idx="226">
                  <c:v>3142</c:v>
                </c:pt>
                <c:pt idx="227">
                  <c:v>4603</c:v>
                </c:pt>
                <c:pt idx="228">
                  <c:v>7561</c:v>
                </c:pt>
                <c:pt idx="229">
                  <c:v>6027</c:v>
                </c:pt>
                <c:pt idx="230">
                  <c:v>2751</c:v>
                </c:pt>
                <c:pt idx="231">
                  <c:v>2556</c:v>
                </c:pt>
                <c:pt idx="232">
                  <c:v>2720</c:v>
                </c:pt>
                <c:pt idx="233">
                  <c:v>2839</c:v>
                </c:pt>
                <c:pt idx="234">
                  <c:v>4649</c:v>
                </c:pt>
                <c:pt idx="235">
                  <c:v>7318</c:v>
                </c:pt>
                <c:pt idx="236">
                  <c:v>5580</c:v>
                </c:pt>
                <c:pt idx="237">
                  <c:v>2560</c:v>
                </c:pt>
                <c:pt idx="238">
                  <c:v>2362</c:v>
                </c:pt>
                <c:pt idx="239">
                  <c:v>2528</c:v>
                </c:pt>
                <c:pt idx="240">
                  <c:v>2854</c:v>
                </c:pt>
                <c:pt idx="241">
                  <c:v>4118</c:v>
                </c:pt>
                <c:pt idx="242">
                  <c:v>7090</c:v>
                </c:pt>
                <c:pt idx="243">
                  <c:v>6194</c:v>
                </c:pt>
                <c:pt idx="244">
                  <c:v>2651</c:v>
                </c:pt>
                <c:pt idx="245">
                  <c:v>2472</c:v>
                </c:pt>
                <c:pt idx="246">
                  <c:v>2772</c:v>
                </c:pt>
                <c:pt idx="247">
                  <c:v>3103</c:v>
                </c:pt>
                <c:pt idx="248">
                  <c:v>5029</c:v>
                </c:pt>
                <c:pt idx="249">
                  <c:v>8469</c:v>
                </c:pt>
                <c:pt idx="250">
                  <c:v>6665</c:v>
                </c:pt>
                <c:pt idx="251">
                  <c:v>3122</c:v>
                </c:pt>
                <c:pt idx="252">
                  <c:v>3147</c:v>
                </c:pt>
                <c:pt idx="253">
                  <c:v>3116</c:v>
                </c:pt>
                <c:pt idx="254">
                  <c:v>3621</c:v>
                </c:pt>
                <c:pt idx="255">
                  <c:v>4864</c:v>
                </c:pt>
                <c:pt idx="256">
                  <c:v>8117</c:v>
                </c:pt>
                <c:pt idx="257">
                  <c:v>6108</c:v>
                </c:pt>
                <c:pt idx="258">
                  <c:v>2840</c:v>
                </c:pt>
                <c:pt idx="259">
                  <c:v>2816</c:v>
                </c:pt>
                <c:pt idx="260">
                  <c:v>3046</c:v>
                </c:pt>
                <c:pt idx="261">
                  <c:v>3493</c:v>
                </c:pt>
                <c:pt idx="262">
                  <c:v>5289</c:v>
                </c:pt>
                <c:pt idx="263">
                  <c:v>8745</c:v>
                </c:pt>
                <c:pt idx="264">
                  <c:v>6277</c:v>
                </c:pt>
                <c:pt idx="265">
                  <c:v>2862</c:v>
                </c:pt>
                <c:pt idx="266">
                  <c:v>2761</c:v>
                </c:pt>
                <c:pt idx="267">
                  <c:v>3310</c:v>
                </c:pt>
                <c:pt idx="268">
                  <c:v>3927</c:v>
                </c:pt>
                <c:pt idx="269">
                  <c:v>5154</c:v>
                </c:pt>
                <c:pt idx="270">
                  <c:v>8159</c:v>
                </c:pt>
                <c:pt idx="271">
                  <c:v>6108</c:v>
                </c:pt>
                <c:pt idx="272">
                  <c:v>3176</c:v>
                </c:pt>
                <c:pt idx="273">
                  <c:v>2793</c:v>
                </c:pt>
                <c:pt idx="274">
                  <c:v>2851</c:v>
                </c:pt>
                <c:pt idx="275">
                  <c:v>2944</c:v>
                </c:pt>
                <c:pt idx="276">
                  <c:v>4201</c:v>
                </c:pt>
                <c:pt idx="277">
                  <c:v>6382</c:v>
                </c:pt>
                <c:pt idx="278">
                  <c:v>4581</c:v>
                </c:pt>
                <c:pt idx="279">
                  <c:v>2770</c:v>
                </c:pt>
                <c:pt idx="280">
                  <c:v>2261</c:v>
                </c:pt>
                <c:pt idx="281">
                  <c:v>2164</c:v>
                </c:pt>
                <c:pt idx="282">
                  <c:v>2330</c:v>
                </c:pt>
                <c:pt idx="283">
                  <c:v>2368</c:v>
                </c:pt>
                <c:pt idx="284">
                  <c:v>1931</c:v>
                </c:pt>
                <c:pt idx="285">
                  <c:v>1395</c:v>
                </c:pt>
                <c:pt idx="286">
                  <c:v>1223</c:v>
                </c:pt>
                <c:pt idx="287">
                  <c:v>908</c:v>
                </c:pt>
                <c:pt idx="288">
                  <c:v>718</c:v>
                </c:pt>
                <c:pt idx="289">
                  <c:v>630</c:v>
                </c:pt>
                <c:pt idx="290">
                  <c:v>780</c:v>
                </c:pt>
                <c:pt idx="291">
                  <c:v>712</c:v>
                </c:pt>
                <c:pt idx="292">
                  <c:v>574</c:v>
                </c:pt>
                <c:pt idx="293">
                  <c:v>555</c:v>
                </c:pt>
                <c:pt idx="294">
                  <c:v>469</c:v>
                </c:pt>
                <c:pt idx="295">
                  <c:v>424</c:v>
                </c:pt>
                <c:pt idx="296">
                  <c:v>408</c:v>
                </c:pt>
                <c:pt idx="297">
                  <c:v>469</c:v>
                </c:pt>
                <c:pt idx="298">
                  <c:v>467</c:v>
                </c:pt>
                <c:pt idx="299">
                  <c:v>418</c:v>
                </c:pt>
                <c:pt idx="300">
                  <c:v>389</c:v>
                </c:pt>
                <c:pt idx="301">
                  <c:v>350</c:v>
                </c:pt>
                <c:pt idx="302">
                  <c:v>309</c:v>
                </c:pt>
                <c:pt idx="303">
                  <c:v>379</c:v>
                </c:pt>
                <c:pt idx="304">
                  <c:v>383</c:v>
                </c:pt>
                <c:pt idx="305">
                  <c:v>355</c:v>
                </c:pt>
                <c:pt idx="306">
                  <c:v>325</c:v>
                </c:pt>
                <c:pt idx="307">
                  <c:v>322</c:v>
                </c:pt>
                <c:pt idx="308">
                  <c:v>299</c:v>
                </c:pt>
                <c:pt idx="309">
                  <c:v>301</c:v>
                </c:pt>
                <c:pt idx="310">
                  <c:v>316</c:v>
                </c:pt>
                <c:pt idx="311">
                  <c:v>404</c:v>
                </c:pt>
                <c:pt idx="312">
                  <c:v>352</c:v>
                </c:pt>
                <c:pt idx="313">
                  <c:v>334</c:v>
                </c:pt>
                <c:pt idx="314">
                  <c:v>328</c:v>
                </c:pt>
                <c:pt idx="315">
                  <c:v>299</c:v>
                </c:pt>
                <c:pt idx="316">
                  <c:v>294</c:v>
                </c:pt>
                <c:pt idx="317">
                  <c:v>343</c:v>
                </c:pt>
                <c:pt idx="318">
                  <c:v>377</c:v>
                </c:pt>
                <c:pt idx="319">
                  <c:v>369</c:v>
                </c:pt>
                <c:pt idx="320">
                  <c:v>286</c:v>
                </c:pt>
                <c:pt idx="321">
                  <c:v>309</c:v>
                </c:pt>
                <c:pt idx="322">
                  <c:v>283</c:v>
                </c:pt>
                <c:pt idx="323">
                  <c:v>286</c:v>
                </c:pt>
                <c:pt idx="324">
                  <c:v>290</c:v>
                </c:pt>
                <c:pt idx="325">
                  <c:v>381</c:v>
                </c:pt>
                <c:pt idx="326">
                  <c:v>415</c:v>
                </c:pt>
                <c:pt idx="327">
                  <c:v>315</c:v>
                </c:pt>
                <c:pt idx="328">
                  <c:v>255</c:v>
                </c:pt>
                <c:pt idx="329">
                  <c:v>251</c:v>
                </c:pt>
                <c:pt idx="330">
                  <c:v>345</c:v>
                </c:pt>
                <c:pt idx="331">
                  <c:v>414</c:v>
                </c:pt>
                <c:pt idx="332">
                  <c:v>437</c:v>
                </c:pt>
                <c:pt idx="333">
                  <c:v>498</c:v>
                </c:pt>
                <c:pt idx="334">
                  <c:v>395</c:v>
                </c:pt>
                <c:pt idx="335">
                  <c:v>343</c:v>
                </c:pt>
                <c:pt idx="336">
                  <c:v>344</c:v>
                </c:pt>
                <c:pt idx="337">
                  <c:v>342</c:v>
                </c:pt>
                <c:pt idx="338">
                  <c:v>353</c:v>
                </c:pt>
                <c:pt idx="339">
                  <c:v>454</c:v>
                </c:pt>
                <c:pt idx="340">
                  <c:v>504</c:v>
                </c:pt>
                <c:pt idx="341">
                  <c:v>432</c:v>
                </c:pt>
                <c:pt idx="342">
                  <c:v>324</c:v>
                </c:pt>
                <c:pt idx="343">
                  <c:v>395</c:v>
                </c:pt>
                <c:pt idx="344">
                  <c:v>397</c:v>
                </c:pt>
                <c:pt idx="345">
                  <c:v>384</c:v>
                </c:pt>
                <c:pt idx="346">
                  <c:v>450</c:v>
                </c:pt>
                <c:pt idx="347">
                  <c:v>545</c:v>
                </c:pt>
                <c:pt idx="348">
                  <c:v>617</c:v>
                </c:pt>
                <c:pt idx="349">
                  <c:v>543</c:v>
                </c:pt>
                <c:pt idx="350">
                  <c:v>449</c:v>
                </c:pt>
                <c:pt idx="351">
                  <c:v>438</c:v>
                </c:pt>
                <c:pt idx="352">
                  <c:v>463</c:v>
                </c:pt>
                <c:pt idx="353">
                  <c:v>643</c:v>
                </c:pt>
                <c:pt idx="354">
                  <c:v>866</c:v>
                </c:pt>
                <c:pt idx="355">
                  <c:v>602</c:v>
                </c:pt>
                <c:pt idx="356">
                  <c:v>493</c:v>
                </c:pt>
                <c:pt idx="357">
                  <c:v>765</c:v>
                </c:pt>
                <c:pt idx="358">
                  <c:v>670</c:v>
                </c:pt>
                <c:pt idx="359">
                  <c:v>655</c:v>
                </c:pt>
                <c:pt idx="360">
                  <c:v>911</c:v>
                </c:pt>
                <c:pt idx="361">
                  <c:v>1197</c:v>
                </c:pt>
                <c:pt idx="362">
                  <c:v>899</c:v>
                </c:pt>
                <c:pt idx="363">
                  <c:v>664</c:v>
                </c:pt>
                <c:pt idx="364">
                  <c:v>684</c:v>
                </c:pt>
                <c:pt idx="365">
                  <c:v>652</c:v>
                </c:pt>
                <c:pt idx="366">
                  <c:v>638</c:v>
                </c:pt>
                <c:pt idx="367">
                  <c:v>850</c:v>
                </c:pt>
                <c:pt idx="368">
                  <c:v>1405</c:v>
                </c:pt>
                <c:pt idx="369">
                  <c:v>1096</c:v>
                </c:pt>
                <c:pt idx="370">
                  <c:v>725</c:v>
                </c:pt>
                <c:pt idx="371">
                  <c:v>738</c:v>
                </c:pt>
                <c:pt idx="372">
                  <c:v>799</c:v>
                </c:pt>
                <c:pt idx="373">
                  <c:v>871</c:v>
                </c:pt>
                <c:pt idx="374">
                  <c:v>1119</c:v>
                </c:pt>
                <c:pt idx="375">
                  <c:v>1710</c:v>
                </c:pt>
                <c:pt idx="376">
                  <c:v>1233</c:v>
                </c:pt>
                <c:pt idx="377">
                  <c:v>810</c:v>
                </c:pt>
                <c:pt idx="378">
                  <c:v>988</c:v>
                </c:pt>
                <c:pt idx="379">
                  <c:v>1140</c:v>
                </c:pt>
                <c:pt idx="380">
                  <c:v>1305</c:v>
                </c:pt>
                <c:pt idx="381">
                  <c:v>1678</c:v>
                </c:pt>
                <c:pt idx="382">
                  <c:v>1904</c:v>
                </c:pt>
                <c:pt idx="383">
                  <c:v>1478</c:v>
                </c:pt>
                <c:pt idx="384">
                  <c:v>936</c:v>
                </c:pt>
                <c:pt idx="385">
                  <c:v>932</c:v>
                </c:pt>
                <c:pt idx="386">
                  <c:v>1063</c:v>
                </c:pt>
                <c:pt idx="387">
                  <c:v>1016</c:v>
                </c:pt>
                <c:pt idx="388">
                  <c:v>1453</c:v>
                </c:pt>
                <c:pt idx="389">
                  <c:v>2340</c:v>
                </c:pt>
                <c:pt idx="390">
                  <c:v>1932</c:v>
                </c:pt>
                <c:pt idx="391">
                  <c:v>1081</c:v>
                </c:pt>
                <c:pt idx="392">
                  <c:v>1177</c:v>
                </c:pt>
                <c:pt idx="393">
                  <c:v>1330</c:v>
                </c:pt>
                <c:pt idx="394">
                  <c:v>1389</c:v>
                </c:pt>
                <c:pt idx="395">
                  <c:v>1999</c:v>
                </c:pt>
                <c:pt idx="396">
                  <c:v>3062</c:v>
                </c:pt>
                <c:pt idx="397">
                  <c:v>2197</c:v>
                </c:pt>
                <c:pt idx="398">
                  <c:v>1210</c:v>
                </c:pt>
                <c:pt idx="399">
                  <c:v>1234</c:v>
                </c:pt>
                <c:pt idx="400">
                  <c:v>1297</c:v>
                </c:pt>
                <c:pt idx="401">
                  <c:v>1572</c:v>
                </c:pt>
                <c:pt idx="402">
                  <c:v>2381</c:v>
                </c:pt>
                <c:pt idx="403">
                  <c:v>3555</c:v>
                </c:pt>
                <c:pt idx="404">
                  <c:v>2311</c:v>
                </c:pt>
                <c:pt idx="405">
                  <c:v>1457</c:v>
                </c:pt>
                <c:pt idx="406">
                  <c:v>1424</c:v>
                </c:pt>
                <c:pt idx="407">
                  <c:v>1641</c:v>
                </c:pt>
                <c:pt idx="408">
                  <c:v>1828</c:v>
                </c:pt>
                <c:pt idx="409">
                  <c:v>2612</c:v>
                </c:pt>
                <c:pt idx="410">
                  <c:v>4120</c:v>
                </c:pt>
                <c:pt idx="411">
                  <c:v>2849</c:v>
                </c:pt>
                <c:pt idx="412">
                  <c:v>1691</c:v>
                </c:pt>
                <c:pt idx="413">
                  <c:v>1733</c:v>
                </c:pt>
                <c:pt idx="414">
                  <c:v>1728</c:v>
                </c:pt>
                <c:pt idx="415">
                  <c:v>2136</c:v>
                </c:pt>
                <c:pt idx="416">
                  <c:v>4358</c:v>
                </c:pt>
                <c:pt idx="417">
                  <c:v>5286</c:v>
                </c:pt>
                <c:pt idx="418">
                  <c:v>3380</c:v>
                </c:pt>
                <c:pt idx="419">
                  <c:v>1899</c:v>
                </c:pt>
                <c:pt idx="420">
                  <c:v>1989</c:v>
                </c:pt>
                <c:pt idx="421">
                  <c:v>2306</c:v>
                </c:pt>
                <c:pt idx="422">
                  <c:v>2317</c:v>
                </c:pt>
                <c:pt idx="423">
                  <c:v>3600</c:v>
                </c:pt>
                <c:pt idx="424">
                  <c:v>5219</c:v>
                </c:pt>
                <c:pt idx="425">
                  <c:v>3645</c:v>
                </c:pt>
                <c:pt idx="426">
                  <c:v>2346</c:v>
                </c:pt>
                <c:pt idx="427">
                  <c:v>2370</c:v>
                </c:pt>
                <c:pt idx="428">
                  <c:v>2566</c:v>
                </c:pt>
                <c:pt idx="429">
                  <c:v>2447</c:v>
                </c:pt>
                <c:pt idx="430">
                  <c:v>3344</c:v>
                </c:pt>
                <c:pt idx="431">
                  <c:v>5263</c:v>
                </c:pt>
                <c:pt idx="432">
                  <c:v>3553</c:v>
                </c:pt>
                <c:pt idx="433">
                  <c:v>2276</c:v>
                </c:pt>
                <c:pt idx="434">
                  <c:v>2128</c:v>
                </c:pt>
                <c:pt idx="435">
                  <c:v>2789</c:v>
                </c:pt>
                <c:pt idx="436">
                  <c:v>2604</c:v>
                </c:pt>
                <c:pt idx="437">
                  <c:v>3576</c:v>
                </c:pt>
                <c:pt idx="438">
                  <c:v>5449</c:v>
                </c:pt>
                <c:pt idx="439">
                  <c:v>3847</c:v>
                </c:pt>
                <c:pt idx="440">
                  <c:v>2708</c:v>
                </c:pt>
                <c:pt idx="441">
                  <c:v>2924</c:v>
                </c:pt>
                <c:pt idx="442">
                  <c:v>3188</c:v>
                </c:pt>
                <c:pt idx="443">
                  <c:v>3529</c:v>
                </c:pt>
                <c:pt idx="444">
                  <c:v>4788</c:v>
                </c:pt>
                <c:pt idx="445">
                  <c:v>6990</c:v>
                </c:pt>
                <c:pt idx="446">
                  <c:v>6242</c:v>
                </c:pt>
                <c:pt idx="447">
                  <c:v>4381</c:v>
                </c:pt>
                <c:pt idx="448">
                  <c:v>2859</c:v>
                </c:pt>
                <c:pt idx="449">
                  <c:v>2893</c:v>
                </c:pt>
                <c:pt idx="450">
                  <c:v>3157</c:v>
                </c:pt>
                <c:pt idx="451">
                  <c:v>4393</c:v>
                </c:pt>
                <c:pt idx="452">
                  <c:v>6611</c:v>
                </c:pt>
                <c:pt idx="453">
                  <c:v>4441</c:v>
                </c:pt>
                <c:pt idx="454">
                  <c:v>2584</c:v>
                </c:pt>
                <c:pt idx="455">
                  <c:v>2772</c:v>
                </c:pt>
                <c:pt idx="456">
                  <c:v>2871</c:v>
                </c:pt>
                <c:pt idx="457">
                  <c:v>2976</c:v>
                </c:pt>
                <c:pt idx="458">
                  <c:v>4773</c:v>
                </c:pt>
                <c:pt idx="459">
                  <c:v>7709</c:v>
                </c:pt>
                <c:pt idx="460">
                  <c:v>5470</c:v>
                </c:pt>
                <c:pt idx="461">
                  <c:v>2571</c:v>
                </c:pt>
                <c:pt idx="462">
                  <c:v>2522</c:v>
                </c:pt>
                <c:pt idx="463">
                  <c:v>2628</c:v>
                </c:pt>
                <c:pt idx="464">
                  <c:v>2858</c:v>
                </c:pt>
                <c:pt idx="465">
                  <c:v>4322</c:v>
                </c:pt>
                <c:pt idx="466">
                  <c:v>6645</c:v>
                </c:pt>
                <c:pt idx="467">
                  <c:v>4430</c:v>
                </c:pt>
                <c:pt idx="468">
                  <c:v>2551</c:v>
                </c:pt>
                <c:pt idx="469">
                  <c:v>3092</c:v>
                </c:pt>
                <c:pt idx="470">
                  <c:v>3573</c:v>
                </c:pt>
                <c:pt idx="471">
                  <c:v>3659</c:v>
                </c:pt>
                <c:pt idx="472">
                  <c:v>5595</c:v>
                </c:pt>
                <c:pt idx="473">
                  <c:v>8318</c:v>
                </c:pt>
                <c:pt idx="474">
                  <c:v>5401</c:v>
                </c:pt>
                <c:pt idx="475">
                  <c:v>3537</c:v>
                </c:pt>
                <c:pt idx="476">
                  <c:v>3539</c:v>
                </c:pt>
                <c:pt idx="477">
                  <c:v>4169</c:v>
                </c:pt>
                <c:pt idx="478">
                  <c:v>4029</c:v>
                </c:pt>
                <c:pt idx="479">
                  <c:v>7258</c:v>
                </c:pt>
                <c:pt idx="480">
                  <c:v>8808</c:v>
                </c:pt>
                <c:pt idx="481">
                  <c:v>6692</c:v>
                </c:pt>
                <c:pt idx="482">
                  <c:v>3431</c:v>
                </c:pt>
                <c:pt idx="483">
                  <c:v>3436</c:v>
                </c:pt>
                <c:pt idx="484">
                  <c:v>3744</c:v>
                </c:pt>
                <c:pt idx="485">
                  <c:v>3819</c:v>
                </c:pt>
                <c:pt idx="486">
                  <c:v>5776</c:v>
                </c:pt>
                <c:pt idx="487">
                  <c:v>8658</c:v>
                </c:pt>
                <c:pt idx="488">
                  <c:v>5843</c:v>
                </c:pt>
                <c:pt idx="489">
                  <c:v>3642</c:v>
                </c:pt>
                <c:pt idx="490">
                  <c:v>3706</c:v>
                </c:pt>
                <c:pt idx="491">
                  <c:v>3677</c:v>
                </c:pt>
                <c:pt idx="492">
                  <c:v>3892</c:v>
                </c:pt>
                <c:pt idx="493">
                  <c:v>6175</c:v>
                </c:pt>
                <c:pt idx="494">
                  <c:v>6808</c:v>
                </c:pt>
                <c:pt idx="495">
                  <c:v>4456</c:v>
                </c:pt>
                <c:pt idx="496">
                  <c:v>2733</c:v>
                </c:pt>
                <c:pt idx="497">
                  <c:v>2771</c:v>
                </c:pt>
                <c:pt idx="498">
                  <c:v>3042</c:v>
                </c:pt>
                <c:pt idx="499">
                  <c:v>2680</c:v>
                </c:pt>
                <c:pt idx="500">
                  <c:v>3957</c:v>
                </c:pt>
                <c:pt idx="501">
                  <c:v>5657</c:v>
                </c:pt>
                <c:pt idx="502">
                  <c:v>3758</c:v>
                </c:pt>
                <c:pt idx="503">
                  <c:v>2875</c:v>
                </c:pt>
                <c:pt idx="504">
                  <c:v>2544</c:v>
                </c:pt>
                <c:pt idx="505">
                  <c:v>2781</c:v>
                </c:pt>
                <c:pt idx="506">
                  <c:v>2913</c:v>
                </c:pt>
                <c:pt idx="507">
                  <c:v>3884</c:v>
                </c:pt>
                <c:pt idx="508">
                  <c:v>5782</c:v>
                </c:pt>
                <c:pt idx="509">
                  <c:v>4245</c:v>
                </c:pt>
                <c:pt idx="510">
                  <c:v>2439</c:v>
                </c:pt>
                <c:pt idx="511">
                  <c:v>2651</c:v>
                </c:pt>
                <c:pt idx="512">
                  <c:v>3029</c:v>
                </c:pt>
                <c:pt idx="513">
                  <c:v>1637</c:v>
                </c:pt>
                <c:pt idx="514">
                  <c:v>1422</c:v>
                </c:pt>
                <c:pt idx="515">
                  <c:v>1572</c:v>
                </c:pt>
                <c:pt idx="516">
                  <c:v>1287</c:v>
                </c:pt>
                <c:pt idx="517">
                  <c:v>1141</c:v>
                </c:pt>
                <c:pt idx="518">
                  <c:v>1375</c:v>
                </c:pt>
                <c:pt idx="519">
                  <c:v>1046</c:v>
                </c:pt>
                <c:pt idx="520">
                  <c:v>1099</c:v>
                </c:pt>
                <c:pt idx="521">
                  <c:v>1345</c:v>
                </c:pt>
                <c:pt idx="522">
                  <c:v>1686</c:v>
                </c:pt>
                <c:pt idx="523">
                  <c:v>1143</c:v>
                </c:pt>
                <c:pt idx="524">
                  <c:v>860</c:v>
                </c:pt>
                <c:pt idx="525">
                  <c:v>709</c:v>
                </c:pt>
                <c:pt idx="526">
                  <c:v>710</c:v>
                </c:pt>
                <c:pt idx="527">
                  <c:v>741</c:v>
                </c:pt>
                <c:pt idx="528">
                  <c:v>1012</c:v>
                </c:pt>
                <c:pt idx="529">
                  <c:v>1181</c:v>
                </c:pt>
                <c:pt idx="530">
                  <c:v>963</c:v>
                </c:pt>
                <c:pt idx="531">
                  <c:v>769</c:v>
                </c:pt>
                <c:pt idx="532">
                  <c:v>683</c:v>
                </c:pt>
                <c:pt idx="533">
                  <c:v>656</c:v>
                </c:pt>
                <c:pt idx="534">
                  <c:v>794</c:v>
                </c:pt>
                <c:pt idx="535">
                  <c:v>1061</c:v>
                </c:pt>
                <c:pt idx="536">
                  <c:v>1246</c:v>
                </c:pt>
                <c:pt idx="537">
                  <c:v>960</c:v>
                </c:pt>
                <c:pt idx="538">
                  <c:v>785</c:v>
                </c:pt>
                <c:pt idx="539">
                  <c:v>806</c:v>
                </c:pt>
                <c:pt idx="540">
                  <c:v>1143</c:v>
                </c:pt>
                <c:pt idx="541">
                  <c:v>1562</c:v>
                </c:pt>
                <c:pt idx="542">
                  <c:v>2140</c:v>
                </c:pt>
                <c:pt idx="543">
                  <c:v>2918</c:v>
                </c:pt>
                <c:pt idx="544">
                  <c:v>2164</c:v>
                </c:pt>
                <c:pt idx="545">
                  <c:v>1372</c:v>
                </c:pt>
                <c:pt idx="546">
                  <c:v>1453</c:v>
                </c:pt>
                <c:pt idx="547">
                  <c:v>1599</c:v>
                </c:pt>
                <c:pt idx="548">
                  <c:v>1837</c:v>
                </c:pt>
                <c:pt idx="549">
                  <c:v>2992</c:v>
                </c:pt>
                <c:pt idx="550">
                  <c:v>3640</c:v>
                </c:pt>
                <c:pt idx="551">
                  <c:v>2760</c:v>
                </c:pt>
                <c:pt idx="552">
                  <c:v>1800</c:v>
                </c:pt>
                <c:pt idx="553">
                  <c:v>1817</c:v>
                </c:pt>
                <c:pt idx="554">
                  <c:v>1438</c:v>
                </c:pt>
                <c:pt idx="555">
                  <c:v>1340</c:v>
                </c:pt>
                <c:pt idx="556">
                  <c:v>1746</c:v>
                </c:pt>
                <c:pt idx="557">
                  <c:v>1985</c:v>
                </c:pt>
                <c:pt idx="558">
                  <c:v>1398</c:v>
                </c:pt>
                <c:pt idx="559">
                  <c:v>1220</c:v>
                </c:pt>
                <c:pt idx="560">
                  <c:v>1205</c:v>
                </c:pt>
                <c:pt idx="561">
                  <c:v>1299</c:v>
                </c:pt>
                <c:pt idx="562">
                  <c:v>1772</c:v>
                </c:pt>
                <c:pt idx="563">
                  <c:v>3476</c:v>
                </c:pt>
                <c:pt idx="564">
                  <c:v>1646</c:v>
                </c:pt>
                <c:pt idx="565">
                  <c:v>1232</c:v>
                </c:pt>
                <c:pt idx="566">
                  <c:v>983</c:v>
                </c:pt>
                <c:pt idx="567">
                  <c:v>1048</c:v>
                </c:pt>
                <c:pt idx="568">
                  <c:v>1045</c:v>
                </c:pt>
                <c:pt idx="569">
                  <c:v>1948</c:v>
                </c:pt>
                <c:pt idx="570">
                  <c:v>1936</c:v>
                </c:pt>
                <c:pt idx="571">
                  <c:v>1015</c:v>
                </c:pt>
                <c:pt idx="572">
                  <c:v>1039</c:v>
                </c:pt>
                <c:pt idx="573">
                  <c:v>922</c:v>
                </c:pt>
                <c:pt idx="574">
                  <c:v>838</c:v>
                </c:pt>
                <c:pt idx="575">
                  <c:v>786</c:v>
                </c:pt>
                <c:pt idx="576">
                  <c:v>814</c:v>
                </c:pt>
                <c:pt idx="577">
                  <c:v>993</c:v>
                </c:pt>
                <c:pt idx="578">
                  <c:v>1152</c:v>
                </c:pt>
                <c:pt idx="579">
                  <c:v>972</c:v>
                </c:pt>
                <c:pt idx="580">
                  <c:v>727</c:v>
                </c:pt>
                <c:pt idx="581">
                  <c:v>642</c:v>
                </c:pt>
                <c:pt idx="582">
                  <c:v>711</c:v>
                </c:pt>
                <c:pt idx="583">
                  <c:v>756</c:v>
                </c:pt>
                <c:pt idx="584">
                  <c:v>847</c:v>
                </c:pt>
                <c:pt idx="585">
                  <c:v>901</c:v>
                </c:pt>
                <c:pt idx="586">
                  <c:v>809</c:v>
                </c:pt>
                <c:pt idx="587">
                  <c:v>677</c:v>
                </c:pt>
                <c:pt idx="588">
                  <c:v>610</c:v>
                </c:pt>
                <c:pt idx="589">
                  <c:v>598</c:v>
                </c:pt>
                <c:pt idx="590">
                  <c:v>579</c:v>
                </c:pt>
                <c:pt idx="591">
                  <c:v>764</c:v>
                </c:pt>
                <c:pt idx="592">
                  <c:v>902</c:v>
                </c:pt>
                <c:pt idx="593">
                  <c:v>906</c:v>
                </c:pt>
                <c:pt idx="594">
                  <c:v>716</c:v>
                </c:pt>
                <c:pt idx="595">
                  <c:v>633</c:v>
                </c:pt>
                <c:pt idx="596">
                  <c:v>632</c:v>
                </c:pt>
                <c:pt idx="597">
                  <c:v>688</c:v>
                </c:pt>
                <c:pt idx="598">
                  <c:v>888</c:v>
                </c:pt>
                <c:pt idx="599">
                  <c:v>1128</c:v>
                </c:pt>
                <c:pt idx="600">
                  <c:v>865</c:v>
                </c:pt>
                <c:pt idx="601">
                  <c:v>687</c:v>
                </c:pt>
                <c:pt idx="602">
                  <c:v>686</c:v>
                </c:pt>
                <c:pt idx="603">
                  <c:v>810</c:v>
                </c:pt>
                <c:pt idx="604">
                  <c:v>921</c:v>
                </c:pt>
                <c:pt idx="605">
                  <c:v>1057</c:v>
                </c:pt>
                <c:pt idx="606">
                  <c:v>1421</c:v>
                </c:pt>
                <c:pt idx="607">
                  <c:v>1256</c:v>
                </c:pt>
                <c:pt idx="608">
                  <c:v>2017</c:v>
                </c:pt>
                <c:pt idx="609">
                  <c:v>1149</c:v>
                </c:pt>
                <c:pt idx="610">
                  <c:v>1150</c:v>
                </c:pt>
                <c:pt idx="611">
                  <c:v>1016</c:v>
                </c:pt>
                <c:pt idx="612">
                  <c:v>1300</c:v>
                </c:pt>
                <c:pt idx="613">
                  <c:v>1586</c:v>
                </c:pt>
                <c:pt idx="614">
                  <c:v>1374</c:v>
                </c:pt>
                <c:pt idx="615">
                  <c:v>1080</c:v>
                </c:pt>
                <c:pt idx="616">
                  <c:v>1020</c:v>
                </c:pt>
                <c:pt idx="617">
                  <c:v>1077</c:v>
                </c:pt>
                <c:pt idx="618">
                  <c:v>1004</c:v>
                </c:pt>
                <c:pt idx="619">
                  <c:v>1245</c:v>
                </c:pt>
                <c:pt idx="620">
                  <c:v>1521</c:v>
                </c:pt>
                <c:pt idx="621">
                  <c:v>1142</c:v>
                </c:pt>
                <c:pt idx="622">
                  <c:v>970</c:v>
                </c:pt>
                <c:pt idx="623">
                  <c:v>936</c:v>
                </c:pt>
                <c:pt idx="624">
                  <c:v>925</c:v>
                </c:pt>
                <c:pt idx="625">
                  <c:v>873</c:v>
                </c:pt>
                <c:pt idx="626">
                  <c:v>1302</c:v>
                </c:pt>
                <c:pt idx="627">
                  <c:v>1545</c:v>
                </c:pt>
                <c:pt idx="628">
                  <c:v>1226</c:v>
                </c:pt>
                <c:pt idx="629">
                  <c:v>1054</c:v>
                </c:pt>
                <c:pt idx="630">
                  <c:v>926</c:v>
                </c:pt>
                <c:pt idx="631">
                  <c:v>1129</c:v>
                </c:pt>
                <c:pt idx="632">
                  <c:v>1027</c:v>
                </c:pt>
                <c:pt idx="633">
                  <c:v>1520</c:v>
                </c:pt>
                <c:pt idx="634">
                  <c:v>1634</c:v>
                </c:pt>
                <c:pt idx="635">
                  <c:v>1290</c:v>
                </c:pt>
                <c:pt idx="636">
                  <c:v>985</c:v>
                </c:pt>
                <c:pt idx="637">
                  <c:v>1010</c:v>
                </c:pt>
                <c:pt idx="638">
                  <c:v>1103</c:v>
                </c:pt>
                <c:pt idx="639">
                  <c:v>1004</c:v>
                </c:pt>
                <c:pt idx="640">
                  <c:v>1425</c:v>
                </c:pt>
                <c:pt idx="641">
                  <c:v>1750</c:v>
                </c:pt>
                <c:pt idx="642">
                  <c:v>1472</c:v>
                </c:pt>
                <c:pt idx="643">
                  <c:v>1054</c:v>
                </c:pt>
                <c:pt idx="644">
                  <c:v>1022</c:v>
                </c:pt>
                <c:pt idx="645">
                  <c:v>1242</c:v>
                </c:pt>
                <c:pt idx="646">
                  <c:v>1171</c:v>
                </c:pt>
                <c:pt idx="647">
                  <c:v>1631</c:v>
                </c:pt>
                <c:pt idx="648">
                  <c:v>2005</c:v>
                </c:pt>
                <c:pt idx="649">
                  <c:v>1622</c:v>
                </c:pt>
                <c:pt idx="650">
                  <c:v>2051</c:v>
                </c:pt>
                <c:pt idx="651">
                  <c:v>1238</c:v>
                </c:pt>
                <c:pt idx="652">
                  <c:v>1174</c:v>
                </c:pt>
                <c:pt idx="653">
                  <c:v>1274</c:v>
                </c:pt>
                <c:pt idx="654">
                  <c:v>1737</c:v>
                </c:pt>
                <c:pt idx="655">
                  <c:v>2131</c:v>
                </c:pt>
                <c:pt idx="656">
                  <c:v>1719</c:v>
                </c:pt>
                <c:pt idx="657">
                  <c:v>1322</c:v>
                </c:pt>
                <c:pt idx="658">
                  <c:v>1799</c:v>
                </c:pt>
                <c:pt idx="659">
                  <c:v>2125</c:v>
                </c:pt>
                <c:pt idx="660">
                  <c:v>2545</c:v>
                </c:pt>
                <c:pt idx="661">
                  <c:v>2788</c:v>
                </c:pt>
                <c:pt idx="662">
                  <c:v>3096</c:v>
                </c:pt>
                <c:pt idx="663">
                  <c:v>3026</c:v>
                </c:pt>
                <c:pt idx="664">
                  <c:v>2827</c:v>
                </c:pt>
                <c:pt idx="665">
                  <c:v>1881</c:v>
                </c:pt>
                <c:pt idx="666">
                  <c:v>2008</c:v>
                </c:pt>
                <c:pt idx="667">
                  <c:v>1807</c:v>
                </c:pt>
                <c:pt idx="668">
                  <c:v>2467</c:v>
                </c:pt>
                <c:pt idx="669">
                  <c:v>3123</c:v>
                </c:pt>
                <c:pt idx="670">
                  <c:v>2534</c:v>
                </c:pt>
                <c:pt idx="671">
                  <c:v>2609</c:v>
                </c:pt>
                <c:pt idx="672">
                  <c:v>2140</c:v>
                </c:pt>
                <c:pt idx="673">
                  <c:v>2079</c:v>
                </c:pt>
                <c:pt idx="674">
                  <c:v>2477</c:v>
                </c:pt>
                <c:pt idx="675">
                  <c:v>3328</c:v>
                </c:pt>
                <c:pt idx="676">
                  <c:v>4827</c:v>
                </c:pt>
                <c:pt idx="677">
                  <c:v>3208</c:v>
                </c:pt>
                <c:pt idx="678">
                  <c:v>2030</c:v>
                </c:pt>
                <c:pt idx="679">
                  <c:v>1966</c:v>
                </c:pt>
                <c:pt idx="680">
                  <c:v>1993</c:v>
                </c:pt>
                <c:pt idx="681">
                  <c:v>2138</c:v>
                </c:pt>
                <c:pt idx="682">
                  <c:v>3537</c:v>
                </c:pt>
                <c:pt idx="683">
                  <c:v>4943</c:v>
                </c:pt>
                <c:pt idx="684">
                  <c:v>3090</c:v>
                </c:pt>
                <c:pt idx="685">
                  <c:v>2099</c:v>
                </c:pt>
                <c:pt idx="686">
                  <c:v>1923</c:v>
                </c:pt>
                <c:pt idx="687">
                  <c:v>2062</c:v>
                </c:pt>
                <c:pt idx="688">
                  <c:v>2113</c:v>
                </c:pt>
                <c:pt idx="689">
                  <c:v>3581</c:v>
                </c:pt>
                <c:pt idx="690">
                  <c:v>4911</c:v>
                </c:pt>
                <c:pt idx="691">
                  <c:v>4485</c:v>
                </c:pt>
                <c:pt idx="692">
                  <c:v>2937</c:v>
                </c:pt>
                <c:pt idx="693">
                  <c:v>2160</c:v>
                </c:pt>
                <c:pt idx="694">
                  <c:v>2225</c:v>
                </c:pt>
                <c:pt idx="695">
                  <c:v>2099</c:v>
                </c:pt>
                <c:pt idx="696">
                  <c:v>3241</c:v>
                </c:pt>
                <c:pt idx="697">
                  <c:v>4478</c:v>
                </c:pt>
                <c:pt idx="698">
                  <c:v>3383</c:v>
                </c:pt>
                <c:pt idx="699">
                  <c:v>2104</c:v>
                </c:pt>
                <c:pt idx="700">
                  <c:v>2088</c:v>
                </c:pt>
                <c:pt idx="701">
                  <c:v>2127</c:v>
                </c:pt>
                <c:pt idx="702">
                  <c:v>3275</c:v>
                </c:pt>
                <c:pt idx="703">
                  <c:v>3853</c:v>
                </c:pt>
                <c:pt idx="704">
                  <c:v>5602</c:v>
                </c:pt>
                <c:pt idx="705">
                  <c:v>3766</c:v>
                </c:pt>
                <c:pt idx="706">
                  <c:v>3104</c:v>
                </c:pt>
                <c:pt idx="707">
                  <c:v>2712</c:v>
                </c:pt>
                <c:pt idx="708">
                  <c:v>2944</c:v>
                </c:pt>
                <c:pt idx="709">
                  <c:v>3244</c:v>
                </c:pt>
                <c:pt idx="710">
                  <c:v>5617</c:v>
                </c:pt>
                <c:pt idx="711">
                  <c:v>7652</c:v>
                </c:pt>
                <c:pt idx="712">
                  <c:v>5712</c:v>
                </c:pt>
                <c:pt idx="713">
                  <c:v>3104</c:v>
                </c:pt>
                <c:pt idx="714">
                  <c:v>3039</c:v>
                </c:pt>
                <c:pt idx="715">
                  <c:v>3325</c:v>
                </c:pt>
                <c:pt idx="716">
                  <c:v>3761</c:v>
                </c:pt>
                <c:pt idx="717">
                  <c:v>6216</c:v>
                </c:pt>
                <c:pt idx="718">
                  <c:v>9243</c:v>
                </c:pt>
                <c:pt idx="719">
                  <c:v>8197</c:v>
                </c:pt>
                <c:pt idx="720">
                  <c:v>5433</c:v>
                </c:pt>
                <c:pt idx="721">
                  <c:v>3663</c:v>
                </c:pt>
                <c:pt idx="722">
                  <c:v>3741</c:v>
                </c:pt>
                <c:pt idx="723">
                  <c:v>3772</c:v>
                </c:pt>
                <c:pt idx="724">
                  <c:v>5335</c:v>
                </c:pt>
                <c:pt idx="725">
                  <c:v>7227</c:v>
                </c:pt>
                <c:pt idx="726">
                  <c:v>4957</c:v>
                </c:pt>
                <c:pt idx="727">
                  <c:v>3014</c:v>
                </c:pt>
                <c:pt idx="728">
                  <c:v>3117</c:v>
                </c:pt>
                <c:pt idx="729">
                  <c:v>3228</c:v>
                </c:pt>
                <c:pt idx="730">
                  <c:v>3466</c:v>
                </c:pt>
                <c:pt idx="731">
                  <c:v>5377</c:v>
                </c:pt>
                <c:pt idx="732">
                  <c:v>7413</c:v>
                </c:pt>
                <c:pt idx="733">
                  <c:v>6141</c:v>
                </c:pt>
                <c:pt idx="734">
                  <c:v>3284</c:v>
                </c:pt>
                <c:pt idx="735">
                  <c:v>3573</c:v>
                </c:pt>
                <c:pt idx="736">
                  <c:v>4310</c:v>
                </c:pt>
                <c:pt idx="737">
                  <c:v>4222</c:v>
                </c:pt>
                <c:pt idx="738">
                  <c:v>7367</c:v>
                </c:pt>
                <c:pt idx="739">
                  <c:v>7672</c:v>
                </c:pt>
                <c:pt idx="740">
                  <c:v>4985</c:v>
                </c:pt>
                <c:pt idx="741">
                  <c:v>3690</c:v>
                </c:pt>
                <c:pt idx="742">
                  <c:v>3898</c:v>
                </c:pt>
                <c:pt idx="743">
                  <c:v>3795</c:v>
                </c:pt>
                <c:pt idx="744">
                  <c:v>4168</c:v>
                </c:pt>
                <c:pt idx="745">
                  <c:v>5996</c:v>
                </c:pt>
                <c:pt idx="746">
                  <c:v>8913</c:v>
                </c:pt>
                <c:pt idx="747">
                  <c:v>6493</c:v>
                </c:pt>
                <c:pt idx="748">
                  <c:v>3643</c:v>
                </c:pt>
                <c:pt idx="749">
                  <c:v>4503</c:v>
                </c:pt>
                <c:pt idx="750">
                  <c:v>4019</c:v>
                </c:pt>
                <c:pt idx="751">
                  <c:v>4183</c:v>
                </c:pt>
                <c:pt idx="752">
                  <c:v>6046</c:v>
                </c:pt>
                <c:pt idx="753">
                  <c:v>9881</c:v>
                </c:pt>
                <c:pt idx="754">
                  <c:v>6558</c:v>
                </c:pt>
                <c:pt idx="755">
                  <c:v>3742</c:v>
                </c:pt>
                <c:pt idx="756">
                  <c:v>4021</c:v>
                </c:pt>
                <c:pt idx="757">
                  <c:v>4568</c:v>
                </c:pt>
                <c:pt idx="758">
                  <c:v>4204</c:v>
                </c:pt>
                <c:pt idx="759">
                  <c:v>5667</c:v>
                </c:pt>
                <c:pt idx="760">
                  <c:v>7315</c:v>
                </c:pt>
                <c:pt idx="761">
                  <c:v>8312</c:v>
                </c:pt>
                <c:pt idx="762">
                  <c:v>5371</c:v>
                </c:pt>
                <c:pt idx="763">
                  <c:v>3568</c:v>
                </c:pt>
                <c:pt idx="764">
                  <c:v>3536</c:v>
                </c:pt>
                <c:pt idx="765">
                  <c:v>3784</c:v>
                </c:pt>
                <c:pt idx="766">
                  <c:v>5488</c:v>
                </c:pt>
                <c:pt idx="767">
                  <c:v>8488</c:v>
                </c:pt>
                <c:pt idx="768">
                  <c:v>6212</c:v>
                </c:pt>
                <c:pt idx="769">
                  <c:v>3895</c:v>
                </c:pt>
                <c:pt idx="770">
                  <c:v>4851</c:v>
                </c:pt>
                <c:pt idx="771">
                  <c:v>4887</c:v>
                </c:pt>
                <c:pt idx="772">
                  <c:v>5038</c:v>
                </c:pt>
                <c:pt idx="773">
                  <c:v>6189</c:v>
                </c:pt>
                <c:pt idx="774">
                  <c:v>8516</c:v>
                </c:pt>
                <c:pt idx="775">
                  <c:v>7490</c:v>
                </c:pt>
                <c:pt idx="776">
                  <c:v>3707</c:v>
                </c:pt>
                <c:pt idx="777">
                  <c:v>3879</c:v>
                </c:pt>
                <c:pt idx="778">
                  <c:v>4590</c:v>
                </c:pt>
                <c:pt idx="779">
                  <c:v>4387</c:v>
                </c:pt>
                <c:pt idx="780">
                  <c:v>6203</c:v>
                </c:pt>
                <c:pt idx="781">
                  <c:v>8959</c:v>
                </c:pt>
                <c:pt idx="782">
                  <c:v>6407</c:v>
                </c:pt>
                <c:pt idx="783">
                  <c:v>3666</c:v>
                </c:pt>
                <c:pt idx="784">
                  <c:v>3819</c:v>
                </c:pt>
                <c:pt idx="785">
                  <c:v>4003</c:v>
                </c:pt>
                <c:pt idx="786">
                  <c:v>4501</c:v>
                </c:pt>
                <c:pt idx="787">
                  <c:v>6375</c:v>
                </c:pt>
                <c:pt idx="788">
                  <c:v>9452</c:v>
                </c:pt>
                <c:pt idx="789">
                  <c:v>6668</c:v>
                </c:pt>
                <c:pt idx="790">
                  <c:v>4122</c:v>
                </c:pt>
                <c:pt idx="791">
                  <c:v>4007</c:v>
                </c:pt>
                <c:pt idx="792">
                  <c:v>3966</c:v>
                </c:pt>
                <c:pt idx="793">
                  <c:v>4402</c:v>
                </c:pt>
                <c:pt idx="794">
                  <c:v>5622</c:v>
                </c:pt>
                <c:pt idx="795">
                  <c:v>7720</c:v>
                </c:pt>
                <c:pt idx="796">
                  <c:v>6000</c:v>
                </c:pt>
                <c:pt idx="797">
                  <c:v>3582</c:v>
                </c:pt>
                <c:pt idx="798">
                  <c:v>3709</c:v>
                </c:pt>
                <c:pt idx="799">
                  <c:v>3865</c:v>
                </c:pt>
                <c:pt idx="800">
                  <c:v>4123</c:v>
                </c:pt>
                <c:pt idx="801">
                  <c:v>5666</c:v>
                </c:pt>
                <c:pt idx="802">
                  <c:v>8367</c:v>
                </c:pt>
                <c:pt idx="803">
                  <c:v>6206</c:v>
                </c:pt>
                <c:pt idx="804">
                  <c:v>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3-4DF7-874E-ADFC0A2EA29C}"/>
            </c:ext>
          </c:extLst>
        </c:ser>
        <c:ser>
          <c:idx val="1"/>
          <c:order val="1"/>
          <c:tx>
            <c:strRef>
              <c:f>'Forecasts Results'!$C$1</c:f>
              <c:strCache>
                <c:ptCount val="1"/>
                <c:pt idx="0">
                  <c:v>Forecasts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'Forecasts Results'!$A$2:$A$806</c:f>
              <c:numCache>
                <c:formatCode>m/d/yyyy</c:formatCode>
                <c:ptCount val="805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  <c:pt idx="730">
                  <c:v>44357</c:v>
                </c:pt>
                <c:pt idx="731">
                  <c:v>44358</c:v>
                </c:pt>
                <c:pt idx="732">
                  <c:v>44359</c:v>
                </c:pt>
                <c:pt idx="733">
                  <c:v>44360</c:v>
                </c:pt>
                <c:pt idx="734">
                  <c:v>44361</c:v>
                </c:pt>
                <c:pt idx="735">
                  <c:v>44362</c:v>
                </c:pt>
                <c:pt idx="736">
                  <c:v>44363</c:v>
                </c:pt>
                <c:pt idx="737">
                  <c:v>44364</c:v>
                </c:pt>
                <c:pt idx="738">
                  <c:v>44365</c:v>
                </c:pt>
                <c:pt idx="739">
                  <c:v>44366</c:v>
                </c:pt>
                <c:pt idx="740">
                  <c:v>44367</c:v>
                </c:pt>
                <c:pt idx="741">
                  <c:v>44368</c:v>
                </c:pt>
                <c:pt idx="742">
                  <c:v>44369</c:v>
                </c:pt>
                <c:pt idx="743">
                  <c:v>44370</c:v>
                </c:pt>
                <c:pt idx="744">
                  <c:v>44371</c:v>
                </c:pt>
                <c:pt idx="745">
                  <c:v>44372</c:v>
                </c:pt>
                <c:pt idx="746">
                  <c:v>44373</c:v>
                </c:pt>
                <c:pt idx="747">
                  <c:v>44374</c:v>
                </c:pt>
                <c:pt idx="748">
                  <c:v>44375</c:v>
                </c:pt>
                <c:pt idx="749">
                  <c:v>44376</c:v>
                </c:pt>
                <c:pt idx="750">
                  <c:v>44377</c:v>
                </c:pt>
                <c:pt idx="751">
                  <c:v>44378</c:v>
                </c:pt>
                <c:pt idx="752">
                  <c:v>44379</c:v>
                </c:pt>
                <c:pt idx="753">
                  <c:v>44380</c:v>
                </c:pt>
                <c:pt idx="754">
                  <c:v>44381</c:v>
                </c:pt>
                <c:pt idx="755">
                  <c:v>44382</c:v>
                </c:pt>
                <c:pt idx="756">
                  <c:v>44383</c:v>
                </c:pt>
                <c:pt idx="757">
                  <c:v>44384</c:v>
                </c:pt>
                <c:pt idx="758">
                  <c:v>44385</c:v>
                </c:pt>
                <c:pt idx="759">
                  <c:v>44386</c:v>
                </c:pt>
                <c:pt idx="760">
                  <c:v>44387</c:v>
                </c:pt>
                <c:pt idx="761">
                  <c:v>44388</c:v>
                </c:pt>
                <c:pt idx="762">
                  <c:v>44389</c:v>
                </c:pt>
                <c:pt idx="763">
                  <c:v>44390</c:v>
                </c:pt>
                <c:pt idx="764">
                  <c:v>44391</c:v>
                </c:pt>
                <c:pt idx="765">
                  <c:v>44392</c:v>
                </c:pt>
                <c:pt idx="766">
                  <c:v>44393</c:v>
                </c:pt>
                <c:pt idx="767">
                  <c:v>44394</c:v>
                </c:pt>
                <c:pt idx="768">
                  <c:v>44395</c:v>
                </c:pt>
                <c:pt idx="769">
                  <c:v>44396</c:v>
                </c:pt>
                <c:pt idx="770">
                  <c:v>44397</c:v>
                </c:pt>
                <c:pt idx="771">
                  <c:v>44398</c:v>
                </c:pt>
                <c:pt idx="772">
                  <c:v>44399</c:v>
                </c:pt>
                <c:pt idx="773">
                  <c:v>44400</c:v>
                </c:pt>
                <c:pt idx="774">
                  <c:v>44401</c:v>
                </c:pt>
                <c:pt idx="775">
                  <c:v>44402</c:v>
                </c:pt>
                <c:pt idx="776">
                  <c:v>44403</c:v>
                </c:pt>
                <c:pt idx="777">
                  <c:v>44404</c:v>
                </c:pt>
                <c:pt idx="778">
                  <c:v>44405</c:v>
                </c:pt>
                <c:pt idx="779">
                  <c:v>44406</c:v>
                </c:pt>
                <c:pt idx="780">
                  <c:v>44407</c:v>
                </c:pt>
                <c:pt idx="781">
                  <c:v>44408</c:v>
                </c:pt>
                <c:pt idx="782">
                  <c:v>44409</c:v>
                </c:pt>
                <c:pt idx="783">
                  <c:v>44410</c:v>
                </c:pt>
                <c:pt idx="784">
                  <c:v>44411</c:v>
                </c:pt>
                <c:pt idx="785">
                  <c:v>44412</c:v>
                </c:pt>
                <c:pt idx="786">
                  <c:v>44413</c:v>
                </c:pt>
                <c:pt idx="787">
                  <c:v>44414</c:v>
                </c:pt>
                <c:pt idx="788">
                  <c:v>44415</c:v>
                </c:pt>
                <c:pt idx="789">
                  <c:v>44416</c:v>
                </c:pt>
                <c:pt idx="790">
                  <c:v>44417</c:v>
                </c:pt>
                <c:pt idx="791">
                  <c:v>44418</c:v>
                </c:pt>
                <c:pt idx="792">
                  <c:v>44419</c:v>
                </c:pt>
                <c:pt idx="793">
                  <c:v>44420</c:v>
                </c:pt>
                <c:pt idx="794">
                  <c:v>44421</c:v>
                </c:pt>
                <c:pt idx="795">
                  <c:v>44422</c:v>
                </c:pt>
                <c:pt idx="796">
                  <c:v>44423</c:v>
                </c:pt>
                <c:pt idx="797">
                  <c:v>44424</c:v>
                </c:pt>
                <c:pt idx="798">
                  <c:v>44425</c:v>
                </c:pt>
                <c:pt idx="799">
                  <c:v>44426</c:v>
                </c:pt>
                <c:pt idx="800">
                  <c:v>44427</c:v>
                </c:pt>
                <c:pt idx="801">
                  <c:v>44428</c:v>
                </c:pt>
                <c:pt idx="802">
                  <c:v>44429</c:v>
                </c:pt>
                <c:pt idx="803">
                  <c:v>44430</c:v>
                </c:pt>
                <c:pt idx="804">
                  <c:v>44431</c:v>
                </c:pt>
              </c:numCache>
            </c:numRef>
          </c:cat>
          <c:val>
            <c:numRef>
              <c:f>'Forecasts Results'!$C$2:$C$806</c:f>
              <c:numCache>
                <c:formatCode>General</c:formatCode>
                <c:ptCount val="805"/>
                <c:pt idx="730" formatCode="#,##0">
                  <c:v>4799.6150421474531</c:v>
                </c:pt>
                <c:pt idx="731" formatCode="#,##0">
                  <c:v>6586.0313562564506</c:v>
                </c:pt>
                <c:pt idx="732" formatCode="#,##0">
                  <c:v>7276.4991471025787</c:v>
                </c:pt>
                <c:pt idx="733" formatCode="#,##0">
                  <c:v>6923.0454158205293</c:v>
                </c:pt>
                <c:pt idx="734" formatCode="#,##0">
                  <c:v>4164.0814846322528</c:v>
                </c:pt>
                <c:pt idx="735" formatCode="#,##0">
                  <c:v>3837.4703151706785</c:v>
                </c:pt>
                <c:pt idx="736" formatCode="#,##0">
                  <c:v>3718.9294634643265</c:v>
                </c:pt>
                <c:pt idx="737" formatCode="#,##0">
                  <c:v>3807.194095562214</c:v>
                </c:pt>
                <c:pt idx="738" formatCode="#,##0">
                  <c:v>5409.8704694725166</c:v>
                </c:pt>
                <c:pt idx="739" formatCode="#,##0">
                  <c:v>5834.8404800466542</c:v>
                </c:pt>
                <c:pt idx="740" formatCode="#,##0">
                  <c:v>4815.7769183239352</c:v>
                </c:pt>
                <c:pt idx="741" formatCode="#,##0">
                  <c:v>2671.6294681235699</c:v>
                </c:pt>
                <c:pt idx="742" formatCode="#,##0">
                  <c:v>2759.0875085532844</c:v>
                </c:pt>
                <c:pt idx="743" formatCode="#,##0">
                  <c:v>2697.7373778477299</c:v>
                </c:pt>
                <c:pt idx="744" formatCode="#,##0">
                  <c:v>3004.3338849330544</c:v>
                </c:pt>
                <c:pt idx="745" formatCode="#,##0">
                  <c:v>4741.194625509057</c:v>
                </c:pt>
                <c:pt idx="746" formatCode="#,##0">
                  <c:v>5501.5078940886488</c:v>
                </c:pt>
                <c:pt idx="747" formatCode="#,##0">
                  <c:v>4988.0272240157838</c:v>
                </c:pt>
                <c:pt idx="748" formatCode="#,##0">
                  <c:v>2690.6119557695956</c:v>
                </c:pt>
                <c:pt idx="749" formatCode="#,##0">
                  <c:v>2807.3115492370689</c:v>
                </c:pt>
                <c:pt idx="750" formatCode="#,##0">
                  <c:v>2725.9981827752554</c:v>
                </c:pt>
                <c:pt idx="751" formatCode="#,##0">
                  <c:v>3047.8888107175699</c:v>
                </c:pt>
                <c:pt idx="752" formatCode="#,##0">
                  <c:v>4827.5915865878442</c:v>
                </c:pt>
                <c:pt idx="753" formatCode="#,##0">
                  <c:v>5848.499183363635</c:v>
                </c:pt>
                <c:pt idx="754" formatCode="#,##0">
                  <c:v>5066.7897459497781</c:v>
                </c:pt>
                <c:pt idx="755" formatCode="#,##0">
                  <c:v>2624.9465119359115</c:v>
                </c:pt>
                <c:pt idx="756" formatCode="#,##0">
                  <c:v>2774.4033576366942</c:v>
                </c:pt>
                <c:pt idx="757" formatCode="#,##0">
                  <c:v>2875.7681729113797</c:v>
                </c:pt>
                <c:pt idx="758" formatCode="#,##0">
                  <c:v>3280.0591093001622</c:v>
                </c:pt>
                <c:pt idx="759" formatCode="#,##0">
                  <c:v>4878.3568996889289</c:v>
                </c:pt>
                <c:pt idx="760" formatCode="#,##0">
                  <c:v>5079.2067084933988</c:v>
                </c:pt>
                <c:pt idx="761" formatCode="#,##0">
                  <c:v>5142.4667675587416</c:v>
                </c:pt>
                <c:pt idx="762" formatCode="#,##0">
                  <c:v>3156.4656747214131</c:v>
                </c:pt>
                <c:pt idx="763" formatCode="#,##0">
                  <c:v>2513.1727891426308</c:v>
                </c:pt>
                <c:pt idx="764" formatCode="#,##0">
                  <c:v>2620.0733565478199</c:v>
                </c:pt>
                <c:pt idx="765" formatCode="#,##0">
                  <c:v>2974.0219909849325</c:v>
                </c:pt>
                <c:pt idx="766" formatCode="#,##0">
                  <c:v>4561.7899115471255</c:v>
                </c:pt>
                <c:pt idx="767" formatCode="#,##0">
                  <c:v>5341.1160738287699</c:v>
                </c:pt>
                <c:pt idx="768" formatCode="#,##0">
                  <c:v>5153.4602859911465</c:v>
                </c:pt>
                <c:pt idx="769" formatCode="#,##0">
                  <c:v>2844.4500665496716</c:v>
                </c:pt>
                <c:pt idx="770" formatCode="#,##0">
                  <c:v>2852.2646177560969</c:v>
                </c:pt>
                <c:pt idx="771" formatCode="#,##0">
                  <c:v>2977.1533842014383</c:v>
                </c:pt>
                <c:pt idx="772" formatCode="#,##0">
                  <c:v>2988.5805174398556</c:v>
                </c:pt>
                <c:pt idx="773" formatCode="#,##0">
                  <c:v>4841.0005902001512</c:v>
                </c:pt>
                <c:pt idx="774" formatCode="#,##0">
                  <c:v>5309.2188069674885</c:v>
                </c:pt>
                <c:pt idx="775" formatCode="#,##0">
                  <c:v>5300.9129317585248</c:v>
                </c:pt>
                <c:pt idx="776" formatCode="#,##0">
                  <c:v>2660.320605901225</c:v>
                </c:pt>
                <c:pt idx="777" formatCode="#,##0">
                  <c:v>2806.2908658670412</c:v>
                </c:pt>
                <c:pt idx="778" formatCode="#,##0">
                  <c:v>2990.049233512399</c:v>
                </c:pt>
                <c:pt idx="779" formatCode="#,##0">
                  <c:v>3266.6936749150755</c:v>
                </c:pt>
                <c:pt idx="780" formatCode="#,##0">
                  <c:v>4864.601099372846</c:v>
                </c:pt>
                <c:pt idx="781" formatCode="#,##0">
                  <c:v>5442.8505543775964</c:v>
                </c:pt>
                <c:pt idx="782" formatCode="#,##0">
                  <c:v>5126.4235639295694</c:v>
                </c:pt>
                <c:pt idx="783" formatCode="#,##0">
                  <c:v>2643.7334516896622</c:v>
                </c:pt>
                <c:pt idx="784" formatCode="#,##0">
                  <c:v>2669.3058303201701</c:v>
                </c:pt>
                <c:pt idx="785" formatCode="#,##0">
                  <c:v>2654.5148864744338</c:v>
                </c:pt>
                <c:pt idx="786" formatCode="#,##0">
                  <c:v>3083.1076169881403</c:v>
                </c:pt>
                <c:pt idx="787" formatCode="#,##0">
                  <c:v>4705.182207974116</c:v>
                </c:pt>
                <c:pt idx="788" formatCode="#,##0">
                  <c:v>5362.776575411277</c:v>
                </c:pt>
                <c:pt idx="789" formatCode="#,##0">
                  <c:v>4850.6373483021334</c:v>
                </c:pt>
                <c:pt idx="790" formatCode="#,##0">
                  <c:v>2622.3270108172987</c:v>
                </c:pt>
                <c:pt idx="791" formatCode="#,##0">
                  <c:v>2785.2301850192657</c:v>
                </c:pt>
                <c:pt idx="792" formatCode="#,##0">
                  <c:v>2726.5145261614748</c:v>
                </c:pt>
                <c:pt idx="793" formatCode="#,##0">
                  <c:v>3031.1682055261012</c:v>
                </c:pt>
                <c:pt idx="794" formatCode="#,##0">
                  <c:v>4652.9557913301733</c:v>
                </c:pt>
                <c:pt idx="795" formatCode="#,##0">
                  <c:v>5061.5182391857124</c:v>
                </c:pt>
                <c:pt idx="796" formatCode="#,##0">
                  <c:v>4645.5316641514182</c:v>
                </c:pt>
                <c:pt idx="797" formatCode="#,##0">
                  <c:v>2413.3257617864751</c:v>
                </c:pt>
                <c:pt idx="798" formatCode="#,##0">
                  <c:v>2612.4849303051401</c:v>
                </c:pt>
                <c:pt idx="799" formatCode="#,##0">
                  <c:v>2601.7785918487762</c:v>
                </c:pt>
                <c:pt idx="800" formatCode="#,##0">
                  <c:v>2653.1860190694847</c:v>
                </c:pt>
                <c:pt idx="801" formatCode="#,##0">
                  <c:v>4443.2527014522893</c:v>
                </c:pt>
                <c:pt idx="802" formatCode="#,##0">
                  <c:v>4988.0289179269912</c:v>
                </c:pt>
                <c:pt idx="803" formatCode="#,##0">
                  <c:v>4567.8917409760579</c:v>
                </c:pt>
                <c:pt idx="804" formatCode="#,##0">
                  <c:v>2456.6102348852855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3-4DF7-874E-ADFC0A2E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212096"/>
        <c:axId val="1871217504"/>
      </c:lineChart>
      <c:dateAx>
        <c:axId val="1871212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17504"/>
        <c:crosses val="autoZero"/>
        <c:auto val="1"/>
        <c:lblOffset val="100"/>
        <c:baseTimeUnit val="days"/>
      </c:dateAx>
      <c:valAx>
        <c:axId val="18712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'Sign up by offer value'!$B$3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value'!$B$4:$B$746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67.337369123429994</c:v>
                </c:pt>
                <c:pt idx="470">
                  <c:v>92.518858978129856</c:v>
                </c:pt>
                <c:pt idx="471">
                  <c:v>137.81087698635974</c:v>
                </c:pt>
                <c:pt idx="472">
                  <c:v>165.13853288035989</c:v>
                </c:pt>
                <c:pt idx="473">
                  <c:v>233.9285021369501</c:v>
                </c:pt>
                <c:pt idx="474">
                  <c:v>192.36867373164978</c:v>
                </c:pt>
                <c:pt idx="475">
                  <c:v>108.50967983067994</c:v>
                </c:pt>
                <c:pt idx="476">
                  <c:v>21.425604806368028</c:v>
                </c:pt>
                <c:pt idx="477">
                  <c:v>9.4303199208300157</c:v>
                </c:pt>
                <c:pt idx="478">
                  <c:v>12.595037774161</c:v>
                </c:pt>
                <c:pt idx="479">
                  <c:v>5.9916313251200961</c:v>
                </c:pt>
                <c:pt idx="480">
                  <c:v>10.921835698456988</c:v>
                </c:pt>
                <c:pt idx="481">
                  <c:v>2.1841285927550018</c:v>
                </c:pt>
                <c:pt idx="482">
                  <c:v>1.6490203170297004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5-4AA8-BE8D-A7C5ED7F2F81}"/>
            </c:ext>
          </c:extLst>
        </c:ser>
        <c:ser>
          <c:idx val="1"/>
          <c:order val="1"/>
          <c:tx>
            <c:strRef>
              <c:f>'Sign up by offer value'!$C$3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value'!$C$4:$C$746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5958.9794621430501</c:v>
                </c:pt>
                <c:pt idx="459">
                  <c:v>4476.3416671416599</c:v>
                </c:pt>
                <c:pt idx="460">
                  <c:v>2338.5996756458999</c:v>
                </c:pt>
                <c:pt idx="461">
                  <c:v>2538.05731620914</c:v>
                </c:pt>
                <c:pt idx="462">
                  <c:v>1558.3530054212699</c:v>
                </c:pt>
                <c:pt idx="463">
                  <c:v>399.697514235764</c:v>
                </c:pt>
                <c:pt idx="464">
                  <c:v>293.23121810603402</c:v>
                </c:pt>
                <c:pt idx="465">
                  <c:v>369.43221653257399</c:v>
                </c:pt>
                <c:pt idx="466">
                  <c:v>124.80482065492201</c:v>
                </c:pt>
                <c:pt idx="467">
                  <c:v>20.913202504741189</c:v>
                </c:pt>
                <c:pt idx="468">
                  <c:v>35.851545918660008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6664.2614490044107</c:v>
                </c:pt>
                <c:pt idx="582">
                  <c:v>8558.1328801132986</c:v>
                </c:pt>
                <c:pt idx="583">
                  <c:v>10682.6801224465</c:v>
                </c:pt>
                <c:pt idx="584">
                  <c:v>12727.8444164869</c:v>
                </c:pt>
                <c:pt idx="585">
                  <c:v>15095.471132680599</c:v>
                </c:pt>
                <c:pt idx="586">
                  <c:v>16236.594252146002</c:v>
                </c:pt>
                <c:pt idx="587">
                  <c:v>15143.732524544801</c:v>
                </c:pt>
                <c:pt idx="588">
                  <c:v>8970.1275406023997</c:v>
                </c:pt>
                <c:pt idx="589">
                  <c:v>8693.2465285909002</c:v>
                </c:pt>
                <c:pt idx="590">
                  <c:v>8354.9621686089013</c:v>
                </c:pt>
                <c:pt idx="591">
                  <c:v>11359.106426410599</c:v>
                </c:pt>
                <c:pt idx="592">
                  <c:v>15721.932658623802</c:v>
                </c:pt>
                <c:pt idx="593">
                  <c:v>13034.276295461499</c:v>
                </c:pt>
                <c:pt idx="594">
                  <c:v>11933.247112129</c:v>
                </c:pt>
                <c:pt idx="595">
                  <c:v>2338.6062302891105</c:v>
                </c:pt>
                <c:pt idx="596">
                  <c:v>1033.9571525628201</c:v>
                </c:pt>
                <c:pt idx="597">
                  <c:v>919.06939175549996</c:v>
                </c:pt>
                <c:pt idx="598">
                  <c:v>992.57787121079014</c:v>
                </c:pt>
                <c:pt idx="599">
                  <c:v>1130.9493633627901</c:v>
                </c:pt>
                <c:pt idx="600">
                  <c:v>726.70122800502986</c:v>
                </c:pt>
                <c:pt idx="601">
                  <c:v>391.50029388987093</c:v>
                </c:pt>
                <c:pt idx="602">
                  <c:v>336.42443413497108</c:v>
                </c:pt>
                <c:pt idx="603">
                  <c:v>279.64760156497601</c:v>
                </c:pt>
                <c:pt idx="604">
                  <c:v>286.85776235096506</c:v>
                </c:pt>
                <c:pt idx="605">
                  <c:v>246.40190045363198</c:v>
                </c:pt>
                <c:pt idx="606">
                  <c:v>189.92061127383502</c:v>
                </c:pt>
                <c:pt idx="607">
                  <c:v>99.229743616147005</c:v>
                </c:pt>
                <c:pt idx="608">
                  <c:v>17.246811064634102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5-4AA8-BE8D-A7C5ED7F2F81}"/>
            </c:ext>
          </c:extLst>
        </c:ser>
        <c:ser>
          <c:idx val="2"/>
          <c:order val="2"/>
          <c:tx>
            <c:strRef>
              <c:f>'Sign up by offer value'!$D$3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value'!$D$4:$D$746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16712</c:v>
                </c:pt>
                <c:pt idx="29">
                  <c:v>20521.5</c:v>
                </c:pt>
                <c:pt idx="30">
                  <c:v>22493</c:v>
                </c:pt>
                <c:pt idx="31">
                  <c:v>25512</c:v>
                </c:pt>
                <c:pt idx="32">
                  <c:v>32181</c:v>
                </c:pt>
                <c:pt idx="33">
                  <c:v>51961</c:v>
                </c:pt>
                <c:pt idx="34">
                  <c:v>49567</c:v>
                </c:pt>
                <c:pt idx="35">
                  <c:v>13657</c:v>
                </c:pt>
                <c:pt idx="36">
                  <c:v>6009.5</c:v>
                </c:pt>
                <c:pt idx="37">
                  <c:v>5170</c:v>
                </c:pt>
                <c:pt idx="38">
                  <c:v>4756</c:v>
                </c:pt>
                <c:pt idx="39">
                  <c:v>5821</c:v>
                </c:pt>
                <c:pt idx="40">
                  <c:v>6021</c:v>
                </c:pt>
                <c:pt idx="41">
                  <c:v>5013.5</c:v>
                </c:pt>
                <c:pt idx="42">
                  <c:v>2661</c:v>
                </c:pt>
                <c:pt idx="43">
                  <c:v>2574</c:v>
                </c:pt>
                <c:pt idx="44">
                  <c:v>3020.5</c:v>
                </c:pt>
                <c:pt idx="45">
                  <c:v>3135.5</c:v>
                </c:pt>
                <c:pt idx="46">
                  <c:v>3697.5</c:v>
                </c:pt>
                <c:pt idx="47">
                  <c:v>3153.5</c:v>
                </c:pt>
                <c:pt idx="48">
                  <c:v>2164.5</c:v>
                </c:pt>
                <c:pt idx="49">
                  <c:v>1412.5</c:v>
                </c:pt>
                <c:pt idx="50">
                  <c:v>1055</c:v>
                </c:pt>
                <c:pt idx="51">
                  <c:v>1415.5</c:v>
                </c:pt>
                <c:pt idx="52">
                  <c:v>1245.5</c:v>
                </c:pt>
                <c:pt idx="53">
                  <c:v>2058</c:v>
                </c:pt>
                <c:pt idx="54">
                  <c:v>1524.5</c:v>
                </c:pt>
                <c:pt idx="55">
                  <c:v>1356</c:v>
                </c:pt>
                <c:pt idx="56">
                  <c:v>1534</c:v>
                </c:pt>
                <c:pt idx="57">
                  <c:v>1334</c:v>
                </c:pt>
                <c:pt idx="58">
                  <c:v>1372</c:v>
                </c:pt>
                <c:pt idx="59">
                  <c:v>1535</c:v>
                </c:pt>
                <c:pt idx="60">
                  <c:v>2666</c:v>
                </c:pt>
                <c:pt idx="61">
                  <c:v>3618</c:v>
                </c:pt>
                <c:pt idx="62">
                  <c:v>3243.5</c:v>
                </c:pt>
                <c:pt idx="63">
                  <c:v>2087.5</c:v>
                </c:pt>
                <c:pt idx="64">
                  <c:v>2733.5</c:v>
                </c:pt>
                <c:pt idx="65">
                  <c:v>2917</c:v>
                </c:pt>
                <c:pt idx="66">
                  <c:v>2926</c:v>
                </c:pt>
                <c:pt idx="67">
                  <c:v>3426</c:v>
                </c:pt>
                <c:pt idx="68">
                  <c:v>4966</c:v>
                </c:pt>
                <c:pt idx="69">
                  <c:v>4037.5</c:v>
                </c:pt>
                <c:pt idx="70">
                  <c:v>2246.5</c:v>
                </c:pt>
                <c:pt idx="71">
                  <c:v>2703</c:v>
                </c:pt>
                <c:pt idx="72">
                  <c:v>2221.5</c:v>
                </c:pt>
                <c:pt idx="73">
                  <c:v>2137.5</c:v>
                </c:pt>
                <c:pt idx="74">
                  <c:v>2908.5</c:v>
                </c:pt>
                <c:pt idx="75">
                  <c:v>3292</c:v>
                </c:pt>
                <c:pt idx="76">
                  <c:v>2182</c:v>
                </c:pt>
                <c:pt idx="77">
                  <c:v>1077</c:v>
                </c:pt>
                <c:pt idx="78">
                  <c:v>1037</c:v>
                </c:pt>
                <c:pt idx="79">
                  <c:v>790</c:v>
                </c:pt>
                <c:pt idx="80">
                  <c:v>780.5</c:v>
                </c:pt>
                <c:pt idx="81">
                  <c:v>270.5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5-4AA8-BE8D-A7C5ED7F2F81}"/>
            </c:ext>
          </c:extLst>
        </c:ser>
        <c:ser>
          <c:idx val="3"/>
          <c:order val="3"/>
          <c:tx>
            <c:strRef>
              <c:f>'Sign up by offer value'!$E$3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value'!$E$4:$E$746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106.49036318452193</c:v>
                </c:pt>
                <c:pt idx="302">
                  <c:v>168.17708512515094</c:v>
                </c:pt>
                <c:pt idx="303">
                  <c:v>189.02433730560006</c:v>
                </c:pt>
                <c:pt idx="304">
                  <c:v>191.87045871142982</c:v>
                </c:pt>
                <c:pt idx="305">
                  <c:v>155.76585488937008</c:v>
                </c:pt>
                <c:pt idx="306">
                  <c:v>179.78115806044002</c:v>
                </c:pt>
                <c:pt idx="307">
                  <c:v>152.5366695448439</c:v>
                </c:pt>
                <c:pt idx="308">
                  <c:v>176.50716806699006</c:v>
                </c:pt>
                <c:pt idx="309">
                  <c:v>143.2996052263411</c:v>
                </c:pt>
                <c:pt idx="310">
                  <c:v>250.45722516607998</c:v>
                </c:pt>
                <c:pt idx="311">
                  <c:v>232.16240450145006</c:v>
                </c:pt>
                <c:pt idx="312">
                  <c:v>211.39364174362004</c:v>
                </c:pt>
                <c:pt idx="313">
                  <c:v>155.482881270044</c:v>
                </c:pt>
                <c:pt idx="314">
                  <c:v>180.66111174083994</c:v>
                </c:pt>
                <c:pt idx="315">
                  <c:v>52.470747623613988</c:v>
                </c:pt>
                <c:pt idx="316">
                  <c:v>21.776768816605298</c:v>
                </c:pt>
                <c:pt idx="317">
                  <c:v>15.676122354373902</c:v>
                </c:pt>
                <c:pt idx="318">
                  <c:v>30.138130740636996</c:v>
                </c:pt>
                <c:pt idx="319">
                  <c:v>8.3683969164131042</c:v>
                </c:pt>
                <c:pt idx="320">
                  <c:v>3.3529611880402985</c:v>
                </c:pt>
                <c:pt idx="321">
                  <c:v>156.70494985441599</c:v>
                </c:pt>
                <c:pt idx="322">
                  <c:v>185.81679235534011</c:v>
                </c:pt>
                <c:pt idx="323">
                  <c:v>169.51432699861107</c:v>
                </c:pt>
                <c:pt idx="324">
                  <c:v>267.59969638968983</c:v>
                </c:pt>
                <c:pt idx="325">
                  <c:v>433.76162280604967</c:v>
                </c:pt>
                <c:pt idx="326">
                  <c:v>321.99674301534992</c:v>
                </c:pt>
                <c:pt idx="327">
                  <c:v>212.98848392387004</c:v>
                </c:pt>
                <c:pt idx="328">
                  <c:v>275.64641068172</c:v>
                </c:pt>
                <c:pt idx="329">
                  <c:v>251.61165889486006</c:v>
                </c:pt>
                <c:pt idx="330">
                  <c:v>210.03781014179003</c:v>
                </c:pt>
                <c:pt idx="331">
                  <c:v>264.78985446697993</c:v>
                </c:pt>
                <c:pt idx="332">
                  <c:v>523.76657996314998</c:v>
                </c:pt>
                <c:pt idx="333">
                  <c:v>468.59234625206</c:v>
                </c:pt>
                <c:pt idx="334">
                  <c:v>273.08365055189006</c:v>
                </c:pt>
                <c:pt idx="335">
                  <c:v>64.282128724199026</c:v>
                </c:pt>
                <c:pt idx="336">
                  <c:v>21.801131199208015</c:v>
                </c:pt>
                <c:pt idx="337">
                  <c:v>18.259645519414903</c:v>
                </c:pt>
                <c:pt idx="338">
                  <c:v>14.927875580223997</c:v>
                </c:pt>
                <c:pt idx="339">
                  <c:v>6.0761462649929001</c:v>
                </c:pt>
                <c:pt idx="340">
                  <c:v>13.2570830109835</c:v>
                </c:pt>
                <c:pt idx="341">
                  <c:v>7.7417956320788974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1020.9235168107498</c:v>
                </c:pt>
                <c:pt idx="534">
                  <c:v>1065.3263118471605</c:v>
                </c:pt>
                <c:pt idx="535">
                  <c:v>1034.7512498975502</c:v>
                </c:pt>
                <c:pt idx="536">
                  <c:v>1296.3254971056904</c:v>
                </c:pt>
                <c:pt idx="537">
                  <c:v>1721.6757491631488</c:v>
                </c:pt>
                <c:pt idx="538">
                  <c:v>1560.8723065956892</c:v>
                </c:pt>
                <c:pt idx="539">
                  <c:v>1216.3846205877398</c:v>
                </c:pt>
                <c:pt idx="540">
                  <c:v>1107.4628782111899</c:v>
                </c:pt>
                <c:pt idx="541">
                  <c:v>1075.4036935427532</c:v>
                </c:pt>
                <c:pt idx="542">
                  <c:v>1134.0660255320927</c:v>
                </c:pt>
                <c:pt idx="543">
                  <c:v>1450.4550231760609</c:v>
                </c:pt>
                <c:pt idx="544">
                  <c:v>1735.3263188075284</c:v>
                </c:pt>
                <c:pt idx="545">
                  <c:v>1355.8518449992389</c:v>
                </c:pt>
                <c:pt idx="546">
                  <c:v>1054.733986142734</c:v>
                </c:pt>
                <c:pt idx="547">
                  <c:v>249.04465312714001</c:v>
                </c:pt>
                <c:pt idx="548">
                  <c:v>138.95979003698994</c:v>
                </c:pt>
                <c:pt idx="549">
                  <c:v>96.672385967105924</c:v>
                </c:pt>
                <c:pt idx="550">
                  <c:v>70.720869901198</c:v>
                </c:pt>
                <c:pt idx="551">
                  <c:v>65.760858906040028</c:v>
                </c:pt>
                <c:pt idx="552">
                  <c:v>25.379451642339006</c:v>
                </c:pt>
                <c:pt idx="553">
                  <c:v>6.9344200340018034</c:v>
                </c:pt>
                <c:pt idx="554">
                  <c:v>1205.3156561419</c:v>
                </c:pt>
                <c:pt idx="555">
                  <c:v>1090.8297156179597</c:v>
                </c:pt>
                <c:pt idx="556">
                  <c:v>1731.7161376470394</c:v>
                </c:pt>
                <c:pt idx="557">
                  <c:v>2180.6394064479991</c:v>
                </c:pt>
                <c:pt idx="558">
                  <c:v>1671.9942130422205</c:v>
                </c:pt>
                <c:pt idx="559">
                  <c:v>1145.19994131359</c:v>
                </c:pt>
                <c:pt idx="560">
                  <c:v>1258.38141640092</c:v>
                </c:pt>
                <c:pt idx="561">
                  <c:v>1302.2430113931696</c:v>
                </c:pt>
                <c:pt idx="562">
                  <c:v>1209.5798725909199</c:v>
                </c:pt>
                <c:pt idx="563">
                  <c:v>1719.3071087586195</c:v>
                </c:pt>
                <c:pt idx="564">
                  <c:v>2300.1624671718</c:v>
                </c:pt>
                <c:pt idx="565">
                  <c:v>1876.463256962501</c:v>
                </c:pt>
                <c:pt idx="566">
                  <c:v>1241.4793869001796</c:v>
                </c:pt>
                <c:pt idx="567">
                  <c:v>696.98238705092967</c:v>
                </c:pt>
                <c:pt idx="568">
                  <c:v>725.571832194168</c:v>
                </c:pt>
                <c:pt idx="569">
                  <c:v>660.40470535431098</c:v>
                </c:pt>
                <c:pt idx="570">
                  <c:v>961.33678249317666</c:v>
                </c:pt>
                <c:pt idx="571">
                  <c:v>1173.8548090874178</c:v>
                </c:pt>
                <c:pt idx="572">
                  <c:v>980.48896659483785</c:v>
                </c:pt>
                <c:pt idx="573">
                  <c:v>700.35894121046908</c:v>
                </c:pt>
                <c:pt idx="574">
                  <c:v>726.84130224861985</c:v>
                </c:pt>
                <c:pt idx="575">
                  <c:v>660.61844094047569</c:v>
                </c:pt>
                <c:pt idx="576">
                  <c:v>781.33266051909914</c:v>
                </c:pt>
                <c:pt idx="577">
                  <c:v>1075.7906184042065</c:v>
                </c:pt>
                <c:pt idx="578">
                  <c:v>1373.7741258119895</c:v>
                </c:pt>
                <c:pt idx="579">
                  <c:v>1080.5472279200733</c:v>
                </c:pt>
                <c:pt idx="580">
                  <c:v>890.16440910504411</c:v>
                </c:pt>
                <c:pt idx="581">
                  <c:v>196.38636114688995</c:v>
                </c:pt>
                <c:pt idx="582">
                  <c:v>152.60813711834601</c:v>
                </c:pt>
                <c:pt idx="583">
                  <c:v>165.10203310898896</c:v>
                </c:pt>
                <c:pt idx="584">
                  <c:v>106.37790217598911</c:v>
                </c:pt>
                <c:pt idx="585">
                  <c:v>92.305453287178011</c:v>
                </c:pt>
                <c:pt idx="586">
                  <c:v>36.460073758602988</c:v>
                </c:pt>
                <c:pt idx="587">
                  <c:v>30.618205113710999</c:v>
                </c:pt>
                <c:pt idx="588">
                  <c:v>29.881479492508987</c:v>
                </c:pt>
                <c:pt idx="589">
                  <c:v>14.490298993289102</c:v>
                </c:pt>
                <c:pt idx="590">
                  <c:v>16.728388652384098</c:v>
                </c:pt>
                <c:pt idx="591">
                  <c:v>11.543958238576707</c:v>
                </c:pt>
                <c:pt idx="592">
                  <c:v>13.2430350272518</c:v>
                </c:pt>
                <c:pt idx="593">
                  <c:v>5.1831554359206002</c:v>
                </c:pt>
                <c:pt idx="594">
                  <c:v>3.4627677440876017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5-4AA8-BE8D-A7C5ED7F2F81}"/>
            </c:ext>
          </c:extLst>
        </c:ser>
        <c:ser>
          <c:idx val="4"/>
          <c:order val="4"/>
          <c:tx>
            <c:strRef>
              <c:f>'Sign up by offer value'!$F$3</c:f>
              <c:strCache>
                <c:ptCount val="1"/>
                <c:pt idx="0">
                  <c:v>3.5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value'!$F$4:$F$746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326.66971632603008</c:v>
                </c:pt>
                <c:pt idx="470">
                  <c:v>408.62496048674006</c:v>
                </c:pt>
                <c:pt idx="471">
                  <c:v>497.00468889055992</c:v>
                </c:pt>
                <c:pt idx="472">
                  <c:v>718.38041912937979</c:v>
                </c:pt>
                <c:pt idx="473">
                  <c:v>1049.9065948990301</c:v>
                </c:pt>
                <c:pt idx="474">
                  <c:v>798.85665373861002</c:v>
                </c:pt>
                <c:pt idx="475">
                  <c:v>509.66667799258994</c:v>
                </c:pt>
                <c:pt idx="476">
                  <c:v>95.041785423117005</c:v>
                </c:pt>
                <c:pt idx="477">
                  <c:v>68.785862951934007</c:v>
                </c:pt>
                <c:pt idx="478">
                  <c:v>52.022982110665993</c:v>
                </c:pt>
                <c:pt idx="479">
                  <c:v>40.85203176218198</c:v>
                </c:pt>
                <c:pt idx="480">
                  <c:v>16.928845332608098</c:v>
                </c:pt>
                <c:pt idx="481">
                  <c:v>10.920642963775101</c:v>
                </c:pt>
                <c:pt idx="482">
                  <c:v>14.291509414256993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5-4AA8-BE8D-A7C5ED7F2F81}"/>
            </c:ext>
          </c:extLst>
        </c:ser>
        <c:ser>
          <c:idx val="5"/>
          <c:order val="5"/>
          <c:tx>
            <c:strRef>
              <c:f>'Sign up by offer value'!$G$3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value'!$G$4:$G$746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16.958484499379892</c:v>
                </c:pt>
                <c:pt idx="275">
                  <c:v>26.152381970320008</c:v>
                </c:pt>
                <c:pt idx="276">
                  <c:v>52.971833793750989</c:v>
                </c:pt>
                <c:pt idx="277">
                  <c:v>59.020486919017003</c:v>
                </c:pt>
                <c:pt idx="278">
                  <c:v>76.056851628055995</c:v>
                </c:pt>
                <c:pt idx="279">
                  <c:v>97.673219479675026</c:v>
                </c:pt>
                <c:pt idx="280">
                  <c:v>127.88016218386599</c:v>
                </c:pt>
                <c:pt idx="281">
                  <c:v>69.491873584664006</c:v>
                </c:pt>
                <c:pt idx="282">
                  <c:v>136.12792491029199</c:v>
                </c:pt>
                <c:pt idx="283">
                  <c:v>82.653013528872975</c:v>
                </c:pt>
                <c:pt idx="284">
                  <c:v>82.006237029916008</c:v>
                </c:pt>
                <c:pt idx="285">
                  <c:v>88.801049218550986</c:v>
                </c:pt>
                <c:pt idx="286">
                  <c:v>72.862632662163037</c:v>
                </c:pt>
                <c:pt idx="287">
                  <c:v>94.044785962094977</c:v>
                </c:pt>
                <c:pt idx="288">
                  <c:v>57.392695746398005</c:v>
                </c:pt>
                <c:pt idx="289">
                  <c:v>104.36067047716898</c:v>
                </c:pt>
                <c:pt idx="290">
                  <c:v>89.503119986964009</c:v>
                </c:pt>
                <c:pt idx="291">
                  <c:v>105.64099973130504</c:v>
                </c:pt>
                <c:pt idx="292">
                  <c:v>69.007397593022006</c:v>
                </c:pt>
                <c:pt idx="293">
                  <c:v>57.492596459187013</c:v>
                </c:pt>
                <c:pt idx="294">
                  <c:v>98.635959688727041</c:v>
                </c:pt>
                <c:pt idx="295">
                  <c:v>37.288177726755009</c:v>
                </c:pt>
                <c:pt idx="296">
                  <c:v>71.12648077730006</c:v>
                </c:pt>
                <c:pt idx="297">
                  <c:v>42.341023760180008</c:v>
                </c:pt>
                <c:pt idx="298">
                  <c:v>35.362736117558995</c:v>
                </c:pt>
                <c:pt idx="299">
                  <c:v>23.402960968694003</c:v>
                </c:pt>
                <c:pt idx="300">
                  <c:v>4.000516638148639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283.64157590135903</c:v>
                </c:pt>
                <c:pt idx="322">
                  <c:v>321.6758156133601</c:v>
                </c:pt>
                <c:pt idx="323">
                  <c:v>252.33269100348002</c:v>
                </c:pt>
                <c:pt idx="324">
                  <c:v>451.59692155035009</c:v>
                </c:pt>
                <c:pt idx="325">
                  <c:v>538.66931263242986</c:v>
                </c:pt>
                <c:pt idx="326">
                  <c:v>417.9207095265499</c:v>
                </c:pt>
                <c:pt idx="327">
                  <c:v>340.55677889819003</c:v>
                </c:pt>
                <c:pt idx="328">
                  <c:v>321.58951997297004</c:v>
                </c:pt>
                <c:pt idx="329">
                  <c:v>392.55683694069012</c:v>
                </c:pt>
                <c:pt idx="330">
                  <c:v>372.18761893549004</c:v>
                </c:pt>
                <c:pt idx="331">
                  <c:v>410.82820247549012</c:v>
                </c:pt>
                <c:pt idx="332">
                  <c:v>874.8094294868697</c:v>
                </c:pt>
                <c:pt idx="333">
                  <c:v>688.68071478708998</c:v>
                </c:pt>
                <c:pt idx="334">
                  <c:v>460.90056033299993</c:v>
                </c:pt>
                <c:pt idx="335">
                  <c:v>77.663268193384965</c:v>
                </c:pt>
                <c:pt idx="336">
                  <c:v>38.57123212167501</c:v>
                </c:pt>
                <c:pt idx="337">
                  <c:v>34.306000672839986</c:v>
                </c:pt>
                <c:pt idx="338">
                  <c:v>32.064110530516388</c:v>
                </c:pt>
                <c:pt idx="339">
                  <c:v>39.218762255862998</c:v>
                </c:pt>
                <c:pt idx="340">
                  <c:v>8.8380797504126036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969.09658662647053</c:v>
                </c:pt>
                <c:pt idx="477">
                  <c:v>1242.5833307446201</c:v>
                </c:pt>
                <c:pt idx="478">
                  <c:v>1415.5727237481096</c:v>
                </c:pt>
                <c:pt idx="479">
                  <c:v>2439.1386430806597</c:v>
                </c:pt>
                <c:pt idx="480">
                  <c:v>3118.7301836944007</c:v>
                </c:pt>
                <c:pt idx="481">
                  <c:v>2554.3383892269303</c:v>
                </c:pt>
                <c:pt idx="482">
                  <c:v>1458.8333071322395</c:v>
                </c:pt>
                <c:pt idx="483">
                  <c:v>1719.9809404543303</c:v>
                </c:pt>
                <c:pt idx="484">
                  <c:v>2534.7250687410706</c:v>
                </c:pt>
                <c:pt idx="485">
                  <c:v>2361.071951086833</c:v>
                </c:pt>
                <c:pt idx="486">
                  <c:v>3011.9353310042461</c:v>
                </c:pt>
                <c:pt idx="487">
                  <c:v>3496.2210186274506</c:v>
                </c:pt>
                <c:pt idx="488">
                  <c:v>2495.09035945192</c:v>
                </c:pt>
                <c:pt idx="489">
                  <c:v>2279.6716924056072</c:v>
                </c:pt>
                <c:pt idx="490">
                  <c:v>2070.7895131020127</c:v>
                </c:pt>
                <c:pt idx="491">
                  <c:v>2276.9713734775196</c:v>
                </c:pt>
                <c:pt idx="492">
                  <c:v>3342.6571867965995</c:v>
                </c:pt>
                <c:pt idx="493">
                  <c:v>6964.7282704903009</c:v>
                </c:pt>
                <c:pt idx="494">
                  <c:v>3040.6510895712017</c:v>
                </c:pt>
                <c:pt idx="495">
                  <c:v>2006.5418612544809</c:v>
                </c:pt>
                <c:pt idx="496">
                  <c:v>1793.2476626992293</c:v>
                </c:pt>
                <c:pt idx="497">
                  <c:v>1881.8893046416197</c:v>
                </c:pt>
                <c:pt idx="498">
                  <c:v>1825.0517254732795</c:v>
                </c:pt>
                <c:pt idx="499">
                  <c:v>3455.9517870505006</c:v>
                </c:pt>
                <c:pt idx="500">
                  <c:v>3375.8364125239987</c:v>
                </c:pt>
                <c:pt idx="501">
                  <c:v>1861.9226440984494</c:v>
                </c:pt>
                <c:pt idx="502">
                  <c:v>1811.2025439034996</c:v>
                </c:pt>
                <c:pt idx="503">
                  <c:v>1602.45229465188</c:v>
                </c:pt>
                <c:pt idx="504">
                  <c:v>1549.79012681109</c:v>
                </c:pt>
                <c:pt idx="505">
                  <c:v>1400.2775185692499</c:v>
                </c:pt>
                <c:pt idx="506">
                  <c:v>1467.4115126511697</c:v>
                </c:pt>
                <c:pt idx="507">
                  <c:v>1796.7957143094791</c:v>
                </c:pt>
                <c:pt idx="508">
                  <c:v>2109.8451670058203</c:v>
                </c:pt>
                <c:pt idx="509">
                  <c:v>1725.7184204626892</c:v>
                </c:pt>
                <c:pt idx="510">
                  <c:v>1381.5186948528999</c:v>
                </c:pt>
                <c:pt idx="511">
                  <c:v>1157.4281364735307</c:v>
                </c:pt>
                <c:pt idx="512">
                  <c:v>1542.4914321612296</c:v>
                </c:pt>
                <c:pt idx="513">
                  <c:v>1691.6948146512905</c:v>
                </c:pt>
                <c:pt idx="514">
                  <c:v>1964.4244641124196</c:v>
                </c:pt>
                <c:pt idx="515">
                  <c:v>2075.7575587155607</c:v>
                </c:pt>
                <c:pt idx="516">
                  <c:v>2005.8082991442807</c:v>
                </c:pt>
                <c:pt idx="517">
                  <c:v>1596.9396298381598</c:v>
                </c:pt>
                <c:pt idx="518">
                  <c:v>340.26821670257004</c:v>
                </c:pt>
                <c:pt idx="519">
                  <c:v>176.71615095285597</c:v>
                </c:pt>
                <c:pt idx="520">
                  <c:v>73.99976048932399</c:v>
                </c:pt>
                <c:pt idx="521">
                  <c:v>89.234202178885994</c:v>
                </c:pt>
                <c:pt idx="522">
                  <c:v>50.023044323790003</c:v>
                </c:pt>
                <c:pt idx="523">
                  <c:v>27.541860818049983</c:v>
                </c:pt>
                <c:pt idx="524">
                  <c:v>15.2123474680456</c:v>
                </c:pt>
                <c:pt idx="525">
                  <c:v>286.16057340697301</c:v>
                </c:pt>
                <c:pt idx="526">
                  <c:v>1005.1821213417902</c:v>
                </c:pt>
                <c:pt idx="527">
                  <c:v>1253.4318805796404</c:v>
                </c:pt>
                <c:pt idx="528">
                  <c:v>1454.9944539034996</c:v>
                </c:pt>
                <c:pt idx="529">
                  <c:v>1752.3551196167805</c:v>
                </c:pt>
                <c:pt idx="530">
                  <c:v>2293.8839262810397</c:v>
                </c:pt>
                <c:pt idx="531">
                  <c:v>2017.3633477172802</c:v>
                </c:pt>
                <c:pt idx="532">
                  <c:v>3827.2668999195103</c:v>
                </c:pt>
                <c:pt idx="533">
                  <c:v>439.49303822506289</c:v>
                </c:pt>
                <c:pt idx="534">
                  <c:v>210.09650737392997</c:v>
                </c:pt>
                <c:pt idx="535">
                  <c:v>117.81821162199881</c:v>
                </c:pt>
                <c:pt idx="536">
                  <c:v>130.26100191277899</c:v>
                </c:pt>
                <c:pt idx="537">
                  <c:v>94.252322034478908</c:v>
                </c:pt>
                <c:pt idx="538">
                  <c:v>54.25644680812092</c:v>
                </c:pt>
                <c:pt idx="539">
                  <c:v>15.477089894377396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5-4AA8-BE8D-A7C5ED7F2F81}"/>
            </c:ext>
          </c:extLst>
        </c:ser>
        <c:ser>
          <c:idx val="6"/>
          <c:order val="6"/>
          <c:tx>
            <c:strRef>
              <c:f>'Sign up by offer value'!$H$3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value'!$H$4:$H$746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9852</c:v>
                </c:pt>
                <c:pt idx="98">
                  <c:v>10931.5</c:v>
                </c:pt>
                <c:pt idx="99">
                  <c:v>10964.5</c:v>
                </c:pt>
                <c:pt idx="100">
                  <c:v>11124</c:v>
                </c:pt>
                <c:pt idx="101">
                  <c:v>14293</c:v>
                </c:pt>
                <c:pt idx="102">
                  <c:v>27771.5</c:v>
                </c:pt>
                <c:pt idx="103">
                  <c:v>43106.5</c:v>
                </c:pt>
                <c:pt idx="104">
                  <c:v>36807</c:v>
                </c:pt>
                <c:pt idx="105">
                  <c:v>16557</c:v>
                </c:pt>
                <c:pt idx="106">
                  <c:v>17449.5</c:v>
                </c:pt>
                <c:pt idx="107">
                  <c:v>18844</c:v>
                </c:pt>
                <c:pt idx="108">
                  <c:v>19042</c:v>
                </c:pt>
                <c:pt idx="109">
                  <c:v>27494.5</c:v>
                </c:pt>
                <c:pt idx="110">
                  <c:v>41505</c:v>
                </c:pt>
                <c:pt idx="111">
                  <c:v>37968.5</c:v>
                </c:pt>
                <c:pt idx="112">
                  <c:v>17656</c:v>
                </c:pt>
                <c:pt idx="113">
                  <c:v>17916.5</c:v>
                </c:pt>
                <c:pt idx="114">
                  <c:v>16995.5</c:v>
                </c:pt>
                <c:pt idx="115">
                  <c:v>20790</c:v>
                </c:pt>
                <c:pt idx="116">
                  <c:v>28123.5</c:v>
                </c:pt>
                <c:pt idx="117">
                  <c:v>49641</c:v>
                </c:pt>
                <c:pt idx="118">
                  <c:v>37499.5</c:v>
                </c:pt>
                <c:pt idx="119">
                  <c:v>16941</c:v>
                </c:pt>
                <c:pt idx="120">
                  <c:v>17153</c:v>
                </c:pt>
                <c:pt idx="121">
                  <c:v>19380.5</c:v>
                </c:pt>
                <c:pt idx="122">
                  <c:v>23167</c:v>
                </c:pt>
                <c:pt idx="123">
                  <c:v>38005</c:v>
                </c:pt>
                <c:pt idx="124">
                  <c:v>52137.5</c:v>
                </c:pt>
                <c:pt idx="125">
                  <c:v>36853.5</c:v>
                </c:pt>
                <c:pt idx="126">
                  <c:v>16264</c:v>
                </c:pt>
                <c:pt idx="127">
                  <c:v>16451.5</c:v>
                </c:pt>
                <c:pt idx="128">
                  <c:v>18138</c:v>
                </c:pt>
                <c:pt idx="129">
                  <c:v>16260</c:v>
                </c:pt>
                <c:pt idx="130">
                  <c:v>24798.5</c:v>
                </c:pt>
                <c:pt idx="131">
                  <c:v>38087.5</c:v>
                </c:pt>
                <c:pt idx="132">
                  <c:v>29398</c:v>
                </c:pt>
                <c:pt idx="133">
                  <c:v>15939</c:v>
                </c:pt>
                <c:pt idx="134">
                  <c:v>11959.5</c:v>
                </c:pt>
                <c:pt idx="135">
                  <c:v>15043.5</c:v>
                </c:pt>
                <c:pt idx="136">
                  <c:v>16285</c:v>
                </c:pt>
                <c:pt idx="137">
                  <c:v>22231.5</c:v>
                </c:pt>
                <c:pt idx="138">
                  <c:v>33522</c:v>
                </c:pt>
                <c:pt idx="139">
                  <c:v>26948.5</c:v>
                </c:pt>
                <c:pt idx="140">
                  <c:v>15023.5</c:v>
                </c:pt>
                <c:pt idx="141">
                  <c:v>13759</c:v>
                </c:pt>
                <c:pt idx="142">
                  <c:v>14898.5</c:v>
                </c:pt>
                <c:pt idx="143">
                  <c:v>15045.5</c:v>
                </c:pt>
                <c:pt idx="144">
                  <c:v>21601</c:v>
                </c:pt>
                <c:pt idx="145">
                  <c:v>32668.5</c:v>
                </c:pt>
                <c:pt idx="146">
                  <c:v>30058</c:v>
                </c:pt>
                <c:pt idx="147">
                  <c:v>15903</c:v>
                </c:pt>
                <c:pt idx="148">
                  <c:v>20442</c:v>
                </c:pt>
                <c:pt idx="149">
                  <c:v>21210.5</c:v>
                </c:pt>
                <c:pt idx="150">
                  <c:v>23742</c:v>
                </c:pt>
                <c:pt idx="151">
                  <c:v>37496</c:v>
                </c:pt>
                <c:pt idx="152">
                  <c:v>55040.5</c:v>
                </c:pt>
                <c:pt idx="153">
                  <c:v>43433</c:v>
                </c:pt>
                <c:pt idx="154">
                  <c:v>22062.5</c:v>
                </c:pt>
                <c:pt idx="155">
                  <c:v>9057.5</c:v>
                </c:pt>
                <c:pt idx="156">
                  <c:v>4907</c:v>
                </c:pt>
                <c:pt idx="157">
                  <c:v>4826</c:v>
                </c:pt>
                <c:pt idx="158">
                  <c:v>5955</c:v>
                </c:pt>
                <c:pt idx="159">
                  <c:v>5461</c:v>
                </c:pt>
                <c:pt idx="160">
                  <c:v>3372.5</c:v>
                </c:pt>
                <c:pt idx="161">
                  <c:v>891</c:v>
                </c:pt>
                <c:pt idx="162">
                  <c:v>1284</c:v>
                </c:pt>
                <c:pt idx="163">
                  <c:v>986</c:v>
                </c:pt>
                <c:pt idx="164">
                  <c:v>695.5</c:v>
                </c:pt>
                <c:pt idx="165">
                  <c:v>153.5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838.45295670941005</c:v>
                </c:pt>
                <c:pt idx="351">
                  <c:v>1015.5914060211899</c:v>
                </c:pt>
                <c:pt idx="352">
                  <c:v>1463.4507625222004</c:v>
                </c:pt>
                <c:pt idx="353">
                  <c:v>2350.9311094993709</c:v>
                </c:pt>
                <c:pt idx="354">
                  <c:v>2140.6999864294003</c:v>
                </c:pt>
                <c:pt idx="355">
                  <c:v>1144.8118721466799</c:v>
                </c:pt>
                <c:pt idx="356">
                  <c:v>1315.4000943173905</c:v>
                </c:pt>
                <c:pt idx="357">
                  <c:v>1220.2014093222706</c:v>
                </c:pt>
                <c:pt idx="358">
                  <c:v>1672.9107355186798</c:v>
                </c:pt>
                <c:pt idx="359">
                  <c:v>2143.5191044488902</c:v>
                </c:pt>
                <c:pt idx="360">
                  <c:v>3354.6704696643392</c:v>
                </c:pt>
                <c:pt idx="361">
                  <c:v>2670.8414315150994</c:v>
                </c:pt>
                <c:pt idx="362">
                  <c:v>1434.4651632056402</c:v>
                </c:pt>
                <c:pt idx="363">
                  <c:v>1327.8782473216797</c:v>
                </c:pt>
                <c:pt idx="364">
                  <c:v>1477.5993095541794</c:v>
                </c:pt>
                <c:pt idx="365">
                  <c:v>1797.4113269263098</c:v>
                </c:pt>
                <c:pt idx="366">
                  <c:v>2602.8354648827899</c:v>
                </c:pt>
                <c:pt idx="367">
                  <c:v>664.72905842941964</c:v>
                </c:pt>
                <c:pt idx="368">
                  <c:v>208.98527500752402</c:v>
                </c:pt>
                <c:pt idx="369">
                  <c:v>103.90402804966601</c:v>
                </c:pt>
                <c:pt idx="370">
                  <c:v>68.810063138782994</c:v>
                </c:pt>
                <c:pt idx="371">
                  <c:v>50.563877817312004</c:v>
                </c:pt>
                <c:pt idx="372">
                  <c:v>32.426205650294008</c:v>
                </c:pt>
                <c:pt idx="373">
                  <c:v>21.990517501203897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873.12354260691018</c:v>
                </c:pt>
                <c:pt idx="568">
                  <c:v>1021.62845127421</c:v>
                </c:pt>
                <c:pt idx="569">
                  <c:v>967.22990031979998</c:v>
                </c:pt>
                <c:pt idx="570">
                  <c:v>1453.6577408002995</c:v>
                </c:pt>
                <c:pt idx="571">
                  <c:v>1881.3041695369302</c:v>
                </c:pt>
                <c:pt idx="572">
                  <c:v>1567.7368014451704</c:v>
                </c:pt>
                <c:pt idx="573">
                  <c:v>1189.50772947926</c:v>
                </c:pt>
                <c:pt idx="574">
                  <c:v>1299.13441393118</c:v>
                </c:pt>
                <c:pt idx="575">
                  <c:v>1262.6570201294298</c:v>
                </c:pt>
                <c:pt idx="576">
                  <c:v>1312.1040288628001</c:v>
                </c:pt>
                <c:pt idx="577">
                  <c:v>1841.1220963884998</c:v>
                </c:pt>
                <c:pt idx="578">
                  <c:v>2620.1087795273697</c:v>
                </c:pt>
                <c:pt idx="579">
                  <c:v>1986.9446051531995</c:v>
                </c:pt>
                <c:pt idx="580">
                  <c:v>1413.4202654866294</c:v>
                </c:pt>
                <c:pt idx="581">
                  <c:v>335.48748811854409</c:v>
                </c:pt>
                <c:pt idx="582">
                  <c:v>268.8404829202409</c:v>
                </c:pt>
                <c:pt idx="583">
                  <c:v>260.27964266883998</c:v>
                </c:pt>
                <c:pt idx="584">
                  <c:v>223.338094470584</c:v>
                </c:pt>
                <c:pt idx="585">
                  <c:v>134.64041500932598</c:v>
                </c:pt>
                <c:pt idx="586">
                  <c:v>105.26367841907</c:v>
                </c:pt>
                <c:pt idx="587">
                  <c:v>78.900759331486995</c:v>
                </c:pt>
                <c:pt idx="588">
                  <c:v>34.555815835184006</c:v>
                </c:pt>
                <c:pt idx="589">
                  <c:v>26.638499349094104</c:v>
                </c:pt>
                <c:pt idx="590">
                  <c:v>19.0357526044371</c:v>
                </c:pt>
                <c:pt idx="591">
                  <c:v>21.356322741365986</c:v>
                </c:pt>
                <c:pt idx="592">
                  <c:v>23.038434166331797</c:v>
                </c:pt>
                <c:pt idx="593">
                  <c:v>16.7006684872199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5-4AA8-BE8D-A7C5ED7F2F81}"/>
            </c:ext>
          </c:extLst>
        </c:ser>
        <c:ser>
          <c:idx val="7"/>
          <c:order val="7"/>
          <c:tx>
            <c:strRef>
              <c:f>'Sign up by offer value'!$I$3</c:f>
              <c:strCache>
                <c:ptCount val="1"/>
                <c:pt idx="0">
                  <c:v>5.5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value'!$I$4:$I$746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106.5</c:v>
                </c:pt>
                <c:pt idx="176">
                  <c:v>1195</c:v>
                </c:pt>
                <c:pt idx="177">
                  <c:v>3318.5</c:v>
                </c:pt>
                <c:pt idx="178">
                  <c:v>2952</c:v>
                </c:pt>
                <c:pt idx="179">
                  <c:v>3649.5</c:v>
                </c:pt>
                <c:pt idx="180">
                  <c:v>4356.5</c:v>
                </c:pt>
                <c:pt idx="181">
                  <c:v>5527.5</c:v>
                </c:pt>
                <c:pt idx="182">
                  <c:v>3233</c:v>
                </c:pt>
                <c:pt idx="183">
                  <c:v>7661</c:v>
                </c:pt>
                <c:pt idx="184">
                  <c:v>7064.5</c:v>
                </c:pt>
                <c:pt idx="185">
                  <c:v>3952</c:v>
                </c:pt>
                <c:pt idx="186">
                  <c:v>4926.5</c:v>
                </c:pt>
                <c:pt idx="187">
                  <c:v>5536</c:v>
                </c:pt>
                <c:pt idx="188">
                  <c:v>4260.5</c:v>
                </c:pt>
                <c:pt idx="189">
                  <c:v>3076</c:v>
                </c:pt>
                <c:pt idx="190">
                  <c:v>2768.5</c:v>
                </c:pt>
                <c:pt idx="191">
                  <c:v>2060.5</c:v>
                </c:pt>
                <c:pt idx="192">
                  <c:v>2026.5</c:v>
                </c:pt>
                <c:pt idx="193">
                  <c:v>2261.5</c:v>
                </c:pt>
                <c:pt idx="194">
                  <c:v>3306</c:v>
                </c:pt>
                <c:pt idx="195">
                  <c:v>1951</c:v>
                </c:pt>
                <c:pt idx="196">
                  <c:v>2498.5</c:v>
                </c:pt>
                <c:pt idx="197">
                  <c:v>5856</c:v>
                </c:pt>
                <c:pt idx="198">
                  <c:v>5924.5</c:v>
                </c:pt>
                <c:pt idx="199">
                  <c:v>7036.5</c:v>
                </c:pt>
                <c:pt idx="200">
                  <c:v>9633</c:v>
                </c:pt>
                <c:pt idx="201">
                  <c:v>15478.5</c:v>
                </c:pt>
                <c:pt idx="202">
                  <c:v>13892</c:v>
                </c:pt>
                <c:pt idx="203">
                  <c:v>6693</c:v>
                </c:pt>
                <c:pt idx="204">
                  <c:v>2065.5</c:v>
                </c:pt>
                <c:pt idx="205">
                  <c:v>1094</c:v>
                </c:pt>
                <c:pt idx="206">
                  <c:v>1132</c:v>
                </c:pt>
                <c:pt idx="207">
                  <c:v>948.5</c:v>
                </c:pt>
                <c:pt idx="208">
                  <c:v>1696.5</c:v>
                </c:pt>
                <c:pt idx="209">
                  <c:v>1126</c:v>
                </c:pt>
                <c:pt idx="210">
                  <c:v>510</c:v>
                </c:pt>
                <c:pt idx="211">
                  <c:v>524.5</c:v>
                </c:pt>
                <c:pt idx="212">
                  <c:v>520.5</c:v>
                </c:pt>
                <c:pt idx="213">
                  <c:v>61.5</c:v>
                </c:pt>
                <c:pt idx="214">
                  <c:v>137.5</c:v>
                </c:pt>
                <c:pt idx="215">
                  <c:v>11521.535284781396</c:v>
                </c:pt>
                <c:pt idx="216">
                  <c:v>9509.0615202594963</c:v>
                </c:pt>
                <c:pt idx="217">
                  <c:v>4052.5121281738011</c:v>
                </c:pt>
                <c:pt idx="218">
                  <c:v>3822.1035952766997</c:v>
                </c:pt>
                <c:pt idx="219">
                  <c:v>4324.0651513688008</c:v>
                </c:pt>
                <c:pt idx="220">
                  <c:v>4916.7557425987015</c:v>
                </c:pt>
                <c:pt idx="221">
                  <c:v>6970.820753358501</c:v>
                </c:pt>
                <c:pt idx="222">
                  <c:v>11390.197540295696</c:v>
                </c:pt>
                <c:pt idx="223">
                  <c:v>10386.918606362899</c:v>
                </c:pt>
                <c:pt idx="224">
                  <c:v>2850.7655326757003</c:v>
                </c:pt>
                <c:pt idx="225">
                  <c:v>602.57343381369014</c:v>
                </c:pt>
                <c:pt idx="226">
                  <c:v>591.31509666069996</c:v>
                </c:pt>
                <c:pt idx="227">
                  <c:v>423.51906496601714</c:v>
                </c:pt>
                <c:pt idx="228">
                  <c:v>519.31292381572007</c:v>
                </c:pt>
                <c:pt idx="229">
                  <c:v>441.42950475607006</c:v>
                </c:pt>
                <c:pt idx="230">
                  <c:v>154.20033273540503</c:v>
                </c:pt>
                <c:pt idx="231">
                  <c:v>14.999880000960001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356.65821920270002</c:v>
                </c:pt>
                <c:pt idx="322">
                  <c:v>445.18105806825997</c:v>
                </c:pt>
                <c:pt idx="323">
                  <c:v>433.03988453320994</c:v>
                </c:pt>
                <c:pt idx="324">
                  <c:v>640.47653862729021</c:v>
                </c:pt>
                <c:pt idx="325">
                  <c:v>869.71320925920008</c:v>
                </c:pt>
                <c:pt idx="326">
                  <c:v>576.1125853932499</c:v>
                </c:pt>
                <c:pt idx="327">
                  <c:v>565.8833155663699</c:v>
                </c:pt>
                <c:pt idx="328">
                  <c:v>622.4939235930799</c:v>
                </c:pt>
                <c:pt idx="329">
                  <c:v>526.26044498123997</c:v>
                </c:pt>
                <c:pt idx="330">
                  <c:v>405.07426939882998</c:v>
                </c:pt>
                <c:pt idx="331">
                  <c:v>662.89133061154007</c:v>
                </c:pt>
                <c:pt idx="332">
                  <c:v>1088.2332043020701</c:v>
                </c:pt>
                <c:pt idx="333">
                  <c:v>866.42246108891959</c:v>
                </c:pt>
                <c:pt idx="334">
                  <c:v>575.70516887474992</c:v>
                </c:pt>
                <c:pt idx="335">
                  <c:v>969.41268312178113</c:v>
                </c:pt>
                <c:pt idx="336">
                  <c:v>990.56190548124391</c:v>
                </c:pt>
                <c:pt idx="337">
                  <c:v>1072.0926214500892</c:v>
                </c:pt>
                <c:pt idx="338">
                  <c:v>1444.6124962918689</c:v>
                </c:pt>
                <c:pt idx="339">
                  <c:v>2386.323110948294</c:v>
                </c:pt>
                <c:pt idx="340">
                  <c:v>1977.5196393230935</c:v>
                </c:pt>
                <c:pt idx="341">
                  <c:v>1215.9610174464201</c:v>
                </c:pt>
                <c:pt idx="342">
                  <c:v>1292.0883382617799</c:v>
                </c:pt>
                <c:pt idx="343">
                  <c:v>1429.5208499896899</c:v>
                </c:pt>
                <c:pt idx="344">
                  <c:v>1766.4995115050897</c:v>
                </c:pt>
                <c:pt idx="345">
                  <c:v>2222.67436922656</c:v>
                </c:pt>
                <c:pt idx="346">
                  <c:v>2734.5825335381005</c:v>
                </c:pt>
                <c:pt idx="347">
                  <c:v>2539.3790900989497</c:v>
                </c:pt>
                <c:pt idx="348">
                  <c:v>1460.2283647418203</c:v>
                </c:pt>
                <c:pt idx="349">
                  <c:v>1282.1682374251004</c:v>
                </c:pt>
                <c:pt idx="350">
                  <c:v>1423.4665744047602</c:v>
                </c:pt>
                <c:pt idx="351">
                  <c:v>1106.0590480988508</c:v>
                </c:pt>
                <c:pt idx="352">
                  <c:v>1502.8193076372058</c:v>
                </c:pt>
                <c:pt idx="353">
                  <c:v>2763.1897027862983</c:v>
                </c:pt>
                <c:pt idx="354">
                  <c:v>2676.4136653325595</c:v>
                </c:pt>
                <c:pt idx="355">
                  <c:v>1216.8854767515759</c:v>
                </c:pt>
                <c:pt idx="356">
                  <c:v>1224.9983577121777</c:v>
                </c:pt>
                <c:pt idx="357">
                  <c:v>1345.2811676536294</c:v>
                </c:pt>
                <c:pt idx="358">
                  <c:v>1580.1738549193797</c:v>
                </c:pt>
                <c:pt idx="359">
                  <c:v>2222.3464155534593</c:v>
                </c:pt>
                <c:pt idx="360">
                  <c:v>3629.4737910160802</c:v>
                </c:pt>
                <c:pt idx="361">
                  <c:v>2917.2482800816197</c:v>
                </c:pt>
                <c:pt idx="362">
                  <c:v>1549.2441499332099</c:v>
                </c:pt>
                <c:pt idx="363">
                  <c:v>1379.6631426171994</c:v>
                </c:pt>
                <c:pt idx="364">
                  <c:v>1683.1345316729994</c:v>
                </c:pt>
                <c:pt idx="365">
                  <c:v>1964.8674619225403</c:v>
                </c:pt>
                <c:pt idx="366">
                  <c:v>2406.4950413190008</c:v>
                </c:pt>
                <c:pt idx="367">
                  <c:v>691.71933791900983</c:v>
                </c:pt>
                <c:pt idx="368">
                  <c:v>200.18591290633503</c:v>
                </c:pt>
                <c:pt idx="369">
                  <c:v>69.068806397838017</c:v>
                </c:pt>
                <c:pt idx="370">
                  <c:v>45.503428849838897</c:v>
                </c:pt>
                <c:pt idx="371">
                  <c:v>58.738666731078013</c:v>
                </c:pt>
                <c:pt idx="372">
                  <c:v>48.364510122471913</c:v>
                </c:pt>
                <c:pt idx="373">
                  <c:v>21.447237595797596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632.87940351117004</c:v>
                </c:pt>
                <c:pt idx="477">
                  <c:v>729.46298211123985</c:v>
                </c:pt>
                <c:pt idx="478">
                  <c:v>824.15355870053986</c:v>
                </c:pt>
                <c:pt idx="479">
                  <c:v>1537.1313738840799</c:v>
                </c:pt>
                <c:pt idx="480">
                  <c:v>1969.7524122126206</c:v>
                </c:pt>
                <c:pt idx="481">
                  <c:v>1448.6232891447698</c:v>
                </c:pt>
                <c:pt idx="482">
                  <c:v>861.33827892849013</c:v>
                </c:pt>
                <c:pt idx="483">
                  <c:v>1008.5492846617999</c:v>
                </c:pt>
                <c:pt idx="484">
                  <c:v>203.84152650715293</c:v>
                </c:pt>
                <c:pt idx="485">
                  <c:v>104.89952956168702</c:v>
                </c:pt>
                <c:pt idx="486">
                  <c:v>119.57372243467501</c:v>
                </c:pt>
                <c:pt idx="487">
                  <c:v>37.522582524849895</c:v>
                </c:pt>
                <c:pt idx="488">
                  <c:v>14.342770140559203</c:v>
                </c:pt>
                <c:pt idx="489">
                  <c:v>9.2625283869252968</c:v>
                </c:pt>
                <c:pt idx="490">
                  <c:v>2.1866837519557096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B5-4AA8-BE8D-A7C5ED7F2F81}"/>
            </c:ext>
          </c:extLst>
        </c:ser>
        <c:ser>
          <c:idx val="8"/>
          <c:order val="8"/>
          <c:tx>
            <c:strRef>
              <c:f>'Sign up by offer value'!$J$3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value'!$J$4:$J$746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528.12531651346012</c:v>
                </c:pt>
                <c:pt idx="470">
                  <c:v>715.36903459874975</c:v>
                </c:pt>
                <c:pt idx="471">
                  <c:v>1214.2853980243699</c:v>
                </c:pt>
                <c:pt idx="472">
                  <c:v>1651.9413507998397</c:v>
                </c:pt>
                <c:pt idx="473">
                  <c:v>2192.3867913546292</c:v>
                </c:pt>
                <c:pt idx="474">
                  <c:v>1628.20401945196</c:v>
                </c:pt>
                <c:pt idx="475">
                  <c:v>858.21292229719984</c:v>
                </c:pt>
                <c:pt idx="476">
                  <c:v>212.60792461703102</c:v>
                </c:pt>
                <c:pt idx="477">
                  <c:v>114.273288452407</c:v>
                </c:pt>
                <c:pt idx="478">
                  <c:v>72.83217495493102</c:v>
                </c:pt>
                <c:pt idx="479">
                  <c:v>112.75160766362299</c:v>
                </c:pt>
                <c:pt idx="480">
                  <c:v>82.459859523348996</c:v>
                </c:pt>
                <c:pt idx="481">
                  <c:v>37.130186076835301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4653.6630752600504</c:v>
                </c:pt>
                <c:pt idx="603">
                  <c:v>4756.9349824812107</c:v>
                </c:pt>
                <c:pt idx="604">
                  <c:v>5375.7309794450794</c:v>
                </c:pt>
                <c:pt idx="605">
                  <c:v>9117.9197353445015</c:v>
                </c:pt>
                <c:pt idx="606">
                  <c:v>14210.504846341799</c:v>
                </c:pt>
                <c:pt idx="607">
                  <c:v>9735.0863260453989</c:v>
                </c:pt>
                <c:pt idx="608">
                  <c:v>6093.2271049252995</c:v>
                </c:pt>
                <c:pt idx="609">
                  <c:v>5980.6104207999997</c:v>
                </c:pt>
                <c:pt idx="610">
                  <c:v>5993.8874426201019</c:v>
                </c:pt>
                <c:pt idx="611">
                  <c:v>6323.995756192302</c:v>
                </c:pt>
                <c:pt idx="612">
                  <c:v>10417.867792467197</c:v>
                </c:pt>
                <c:pt idx="613">
                  <c:v>15226.051921923798</c:v>
                </c:pt>
                <c:pt idx="614">
                  <c:v>14550.391282329201</c:v>
                </c:pt>
                <c:pt idx="615">
                  <c:v>9910.4434564003022</c:v>
                </c:pt>
                <c:pt idx="616">
                  <c:v>7045.7088543561404</c:v>
                </c:pt>
                <c:pt idx="617">
                  <c:v>7285.6741276846597</c:v>
                </c:pt>
                <c:pt idx="618">
                  <c:v>7189.0593626357004</c:v>
                </c:pt>
                <c:pt idx="619">
                  <c:v>10675.682065507772</c:v>
                </c:pt>
                <c:pt idx="620">
                  <c:v>16119.54070980914</c:v>
                </c:pt>
                <c:pt idx="621">
                  <c:v>12555.018831098358</c:v>
                </c:pt>
                <c:pt idx="622">
                  <c:v>7580.8770248162318</c:v>
                </c:pt>
                <c:pt idx="623">
                  <c:v>7037.9816816255607</c:v>
                </c:pt>
                <c:pt idx="624">
                  <c:v>7152.3000208319863</c:v>
                </c:pt>
                <c:pt idx="625">
                  <c:v>11245.255715444855</c:v>
                </c:pt>
                <c:pt idx="626">
                  <c:v>12931.507756005127</c:v>
                </c:pt>
                <c:pt idx="627">
                  <c:v>19726.722934001937</c:v>
                </c:pt>
                <c:pt idx="628">
                  <c:v>14184.307830958754</c:v>
                </c:pt>
                <c:pt idx="629">
                  <c:v>10629.85695916963</c:v>
                </c:pt>
                <c:pt idx="630">
                  <c:v>9097.4642913511016</c:v>
                </c:pt>
                <c:pt idx="631">
                  <c:v>9300.796171460901</c:v>
                </c:pt>
                <c:pt idx="632">
                  <c:v>10955.5367879531</c:v>
                </c:pt>
                <c:pt idx="633">
                  <c:v>19248.768867080602</c:v>
                </c:pt>
                <c:pt idx="634">
                  <c:v>27290.519944791595</c:v>
                </c:pt>
                <c:pt idx="635">
                  <c:v>24190.175210298796</c:v>
                </c:pt>
                <c:pt idx="636">
                  <c:v>10899.007495629801</c:v>
                </c:pt>
                <c:pt idx="637">
                  <c:v>10457.670561977699</c:v>
                </c:pt>
                <c:pt idx="638">
                  <c:v>11027.557652130698</c:v>
                </c:pt>
                <c:pt idx="639">
                  <c:v>12989.644090054702</c:v>
                </c:pt>
                <c:pt idx="640">
                  <c:v>21886.948562714599</c:v>
                </c:pt>
                <c:pt idx="641">
                  <c:v>35953.397547231609</c:v>
                </c:pt>
                <c:pt idx="642">
                  <c:v>33732.506726991604</c:v>
                </c:pt>
                <c:pt idx="643">
                  <c:v>21701.958796402694</c:v>
                </c:pt>
                <c:pt idx="644">
                  <c:v>13119.739299147657</c:v>
                </c:pt>
                <c:pt idx="645">
                  <c:v>12808.853654488968</c:v>
                </c:pt>
                <c:pt idx="646">
                  <c:v>13038.959621654478</c:v>
                </c:pt>
                <c:pt idx="647">
                  <c:v>18699.661568276526</c:v>
                </c:pt>
                <c:pt idx="648">
                  <c:v>27977.394639957151</c:v>
                </c:pt>
                <c:pt idx="649">
                  <c:v>20354.843762994096</c:v>
                </c:pt>
                <c:pt idx="650">
                  <c:v>10966.268769157228</c:v>
                </c:pt>
                <c:pt idx="651">
                  <c:v>10601.501565647228</c:v>
                </c:pt>
                <c:pt idx="652">
                  <c:v>10983.612612106201</c:v>
                </c:pt>
                <c:pt idx="653">
                  <c:v>11840.018147049792</c:v>
                </c:pt>
                <c:pt idx="654">
                  <c:v>18436.066804900296</c:v>
                </c:pt>
                <c:pt idx="655">
                  <c:v>27275.011342549809</c:v>
                </c:pt>
                <c:pt idx="656">
                  <c:v>25232.315771220423</c:v>
                </c:pt>
                <c:pt idx="657">
                  <c:v>12245.036624997741</c:v>
                </c:pt>
                <c:pt idx="658">
                  <c:v>11630.913790235099</c:v>
                </c:pt>
                <c:pt idx="659">
                  <c:v>14341.517623631498</c:v>
                </c:pt>
                <c:pt idx="660">
                  <c:v>14728.645008754003</c:v>
                </c:pt>
                <c:pt idx="661">
                  <c:v>25928.015617048404</c:v>
                </c:pt>
                <c:pt idx="662">
                  <c:v>28691.430597495804</c:v>
                </c:pt>
                <c:pt idx="663">
                  <c:v>19499.162769958399</c:v>
                </c:pt>
                <c:pt idx="664">
                  <c:v>13154.191905030701</c:v>
                </c:pt>
                <c:pt idx="665">
                  <c:v>13669.172131278203</c:v>
                </c:pt>
                <c:pt idx="666">
                  <c:v>13202.405396567101</c:v>
                </c:pt>
                <c:pt idx="667">
                  <c:v>14571.544776196904</c:v>
                </c:pt>
                <c:pt idx="668">
                  <c:v>20857.0038070839</c:v>
                </c:pt>
                <c:pt idx="669">
                  <c:v>32027.289644646196</c:v>
                </c:pt>
                <c:pt idx="670">
                  <c:v>26535.340330813597</c:v>
                </c:pt>
                <c:pt idx="671">
                  <c:v>13751.0038405374</c:v>
                </c:pt>
                <c:pt idx="672">
                  <c:v>16072.142756846995</c:v>
                </c:pt>
                <c:pt idx="673">
                  <c:v>14393.568212067003</c:v>
                </c:pt>
                <c:pt idx="674">
                  <c:v>14454.566950459401</c:v>
                </c:pt>
                <c:pt idx="675">
                  <c:v>21114.9486626078</c:v>
                </c:pt>
                <c:pt idx="676">
                  <c:v>37552.932580700697</c:v>
                </c:pt>
                <c:pt idx="677">
                  <c:v>28653.447157746108</c:v>
                </c:pt>
                <c:pt idx="678">
                  <c:v>13684.922543938705</c:v>
                </c:pt>
                <c:pt idx="679">
                  <c:v>14499.056693441999</c:v>
                </c:pt>
                <c:pt idx="680">
                  <c:v>16142.516263317899</c:v>
                </c:pt>
                <c:pt idx="681">
                  <c:v>16303.4198788998</c:v>
                </c:pt>
                <c:pt idx="682">
                  <c:v>19827.657881898696</c:v>
                </c:pt>
                <c:pt idx="683">
                  <c:v>32405.252831903505</c:v>
                </c:pt>
                <c:pt idx="684">
                  <c:v>37466.841007426003</c:v>
                </c:pt>
                <c:pt idx="685">
                  <c:v>29540.179692508187</c:v>
                </c:pt>
                <c:pt idx="686">
                  <c:v>13139.296182357679</c:v>
                </c:pt>
                <c:pt idx="687">
                  <c:v>12057.338655533951</c:v>
                </c:pt>
                <c:pt idx="688">
                  <c:v>12836.219374283759</c:v>
                </c:pt>
                <c:pt idx="689">
                  <c:v>18850.590666511209</c:v>
                </c:pt>
                <c:pt idx="690">
                  <c:v>32259.988845389242</c:v>
                </c:pt>
                <c:pt idx="691">
                  <c:v>24678.408398863819</c:v>
                </c:pt>
                <c:pt idx="692">
                  <c:v>13494.177420363705</c:v>
                </c:pt>
                <c:pt idx="693">
                  <c:v>17653.418415571752</c:v>
                </c:pt>
                <c:pt idx="694">
                  <c:v>17590.532523555259</c:v>
                </c:pt>
                <c:pt idx="695">
                  <c:v>17993.646561351208</c:v>
                </c:pt>
                <c:pt idx="696">
                  <c:v>21759.665061878462</c:v>
                </c:pt>
                <c:pt idx="697">
                  <c:v>32550.163628372658</c:v>
                </c:pt>
                <c:pt idx="698">
                  <c:v>32488.96284599592</c:v>
                </c:pt>
                <c:pt idx="699">
                  <c:v>12781.582308600484</c:v>
                </c:pt>
                <c:pt idx="700">
                  <c:v>12680.031047755099</c:v>
                </c:pt>
                <c:pt idx="701">
                  <c:v>15376.517938527002</c:v>
                </c:pt>
                <c:pt idx="702">
                  <c:v>15199.239219943996</c:v>
                </c:pt>
                <c:pt idx="703">
                  <c:v>21851.834002044692</c:v>
                </c:pt>
                <c:pt idx="704">
                  <c:v>34713.740762338901</c:v>
                </c:pt>
                <c:pt idx="705">
                  <c:v>26931.904439648293</c:v>
                </c:pt>
                <c:pt idx="706">
                  <c:v>12417.797194770901</c:v>
                </c:pt>
                <c:pt idx="707">
                  <c:v>12041.195371684098</c:v>
                </c:pt>
                <c:pt idx="708">
                  <c:v>12387.298104451402</c:v>
                </c:pt>
                <c:pt idx="709">
                  <c:v>14102.318836777202</c:v>
                </c:pt>
                <c:pt idx="710">
                  <c:v>20694.953079020401</c:v>
                </c:pt>
                <c:pt idx="711">
                  <c:v>34008.324804554693</c:v>
                </c:pt>
                <c:pt idx="712">
                  <c:v>25988.407053877789</c:v>
                </c:pt>
                <c:pt idx="713">
                  <c:v>13509.854703119501</c:v>
                </c:pt>
                <c:pt idx="714">
                  <c:v>12868.603597414603</c:v>
                </c:pt>
                <c:pt idx="715">
                  <c:v>12661.616847952402</c:v>
                </c:pt>
                <c:pt idx="716">
                  <c:v>13705.173141513995</c:v>
                </c:pt>
                <c:pt idx="717">
                  <c:v>18201.624203350904</c:v>
                </c:pt>
                <c:pt idx="718">
                  <c:v>26976.636798106701</c:v>
                </c:pt>
                <c:pt idx="719">
                  <c:v>23873.687657594899</c:v>
                </c:pt>
                <c:pt idx="720">
                  <c:v>11581.121660852401</c:v>
                </c:pt>
                <c:pt idx="721">
                  <c:v>10846.896685642998</c:v>
                </c:pt>
                <c:pt idx="722">
                  <c:v>11958.726697838898</c:v>
                </c:pt>
                <c:pt idx="723">
                  <c:v>12693.646991496702</c:v>
                </c:pt>
                <c:pt idx="724">
                  <c:v>17931.013173766303</c:v>
                </c:pt>
                <c:pt idx="725">
                  <c:v>29972.078418583609</c:v>
                </c:pt>
                <c:pt idx="726">
                  <c:v>24449.235057789905</c:v>
                </c:pt>
                <c:pt idx="727">
                  <c:v>11950.272605068498</c:v>
                </c:pt>
                <c:pt idx="728">
                  <c:v>11660.825112639403</c:v>
                </c:pt>
                <c:pt idx="729">
                  <c:v>11606.776323917504</c:v>
                </c:pt>
                <c:pt idx="730">
                  <c:v>13670.659042514104</c:v>
                </c:pt>
                <c:pt idx="731">
                  <c:v>22563.711350406207</c:v>
                </c:pt>
                <c:pt idx="732">
                  <c:v>33881.263790947007</c:v>
                </c:pt>
                <c:pt idx="733">
                  <c:v>33420.104024096494</c:v>
                </c:pt>
                <c:pt idx="734">
                  <c:v>21788.276824914996</c:v>
                </c:pt>
                <c:pt idx="735">
                  <c:v>14806.725294779004</c:v>
                </c:pt>
                <c:pt idx="736">
                  <c:v>13611.8534554178</c:v>
                </c:pt>
                <c:pt idx="737">
                  <c:v>14780.022629369701</c:v>
                </c:pt>
                <c:pt idx="738">
                  <c:v>22328.951120165701</c:v>
                </c:pt>
                <c:pt idx="739">
                  <c:v>35659.091994528993</c:v>
                </c:pt>
                <c:pt idx="740">
                  <c:v>29956.313169817513</c:v>
                </c:pt>
                <c:pt idx="741">
                  <c:v>13891.676244976898</c:v>
                </c:pt>
                <c:pt idx="742">
                  <c:v>13663.188462997903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5-4AA8-BE8D-A7C5ED7F2F81}"/>
            </c:ext>
          </c:extLst>
        </c:ser>
        <c:ser>
          <c:idx val="9"/>
          <c:order val="9"/>
          <c:tx>
            <c:strRef>
              <c:f>'Sign up by offer value'!$K$3</c:f>
              <c:strCache>
                <c:ptCount val="1"/>
                <c:pt idx="0">
                  <c:v>6.5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value'!$K$4:$K$746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756.48866200943985</c:v>
                </c:pt>
                <c:pt idx="477">
                  <c:v>946.9150649915498</c:v>
                </c:pt>
                <c:pt idx="478">
                  <c:v>1239.2421949098498</c:v>
                </c:pt>
                <c:pt idx="479">
                  <c:v>1858.4950983008803</c:v>
                </c:pt>
                <c:pt idx="480">
                  <c:v>2344.9181244586798</c:v>
                </c:pt>
                <c:pt idx="481">
                  <c:v>1910.5664865124595</c:v>
                </c:pt>
                <c:pt idx="482">
                  <c:v>1137.2743453114501</c:v>
                </c:pt>
                <c:pt idx="483">
                  <c:v>1395.9026378543299</c:v>
                </c:pt>
                <c:pt idx="484">
                  <c:v>257.57149409191902</c:v>
                </c:pt>
                <c:pt idx="485">
                  <c:v>102.67943369794699</c:v>
                </c:pt>
                <c:pt idx="486">
                  <c:v>134.45155886663997</c:v>
                </c:pt>
                <c:pt idx="487">
                  <c:v>81.114994575780003</c:v>
                </c:pt>
                <c:pt idx="488">
                  <c:v>36.960215362209595</c:v>
                </c:pt>
                <c:pt idx="489">
                  <c:v>16.890492940863695</c:v>
                </c:pt>
                <c:pt idx="490">
                  <c:v>7.1067221938560703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4628.3516351325889</c:v>
                </c:pt>
                <c:pt idx="596">
                  <c:v>4849.1463958587501</c:v>
                </c:pt>
                <c:pt idx="597">
                  <c:v>6075.0499487490606</c:v>
                </c:pt>
                <c:pt idx="598">
                  <c:v>8428.0016756666519</c:v>
                </c:pt>
                <c:pt idx="599">
                  <c:v>11141.583381810397</c:v>
                </c:pt>
                <c:pt idx="600">
                  <c:v>6837.6184235578876</c:v>
                </c:pt>
                <c:pt idx="601">
                  <c:v>3893.5610289086349</c:v>
                </c:pt>
                <c:pt idx="602">
                  <c:v>1178.5015675570999</c:v>
                </c:pt>
                <c:pt idx="603">
                  <c:v>505.45270359630308</c:v>
                </c:pt>
                <c:pt idx="604">
                  <c:v>402.55458453359699</c:v>
                </c:pt>
                <c:pt idx="605">
                  <c:v>470.9964265192699</c:v>
                </c:pt>
                <c:pt idx="606">
                  <c:v>412.496257956362</c:v>
                </c:pt>
                <c:pt idx="607">
                  <c:v>103.822430748583</c:v>
                </c:pt>
                <c:pt idx="608">
                  <c:v>16.6719173624797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5-4AA8-BE8D-A7C5ED7F2F81}"/>
            </c:ext>
          </c:extLst>
        </c:ser>
        <c:ser>
          <c:idx val="10"/>
          <c:order val="10"/>
          <c:tx>
            <c:strRef>
              <c:f>'Sign up by offer value'!$L$3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value'!$L$4:$L$746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12547.5</c:v>
                </c:pt>
                <c:pt idx="36">
                  <c:v>21173.5</c:v>
                </c:pt>
                <c:pt idx="37">
                  <c:v>24204.5</c:v>
                </c:pt>
                <c:pt idx="38">
                  <c:v>28188</c:v>
                </c:pt>
                <c:pt idx="39">
                  <c:v>43311.5</c:v>
                </c:pt>
                <c:pt idx="40">
                  <c:v>58967.5</c:v>
                </c:pt>
                <c:pt idx="41">
                  <c:v>62033.5</c:v>
                </c:pt>
                <c:pt idx="42">
                  <c:v>30662.5</c:v>
                </c:pt>
                <c:pt idx="43">
                  <c:v>24431</c:v>
                </c:pt>
                <c:pt idx="44">
                  <c:v>23569.5</c:v>
                </c:pt>
                <c:pt idx="45">
                  <c:v>27046</c:v>
                </c:pt>
                <c:pt idx="46">
                  <c:v>37400.5</c:v>
                </c:pt>
                <c:pt idx="47">
                  <c:v>48519.5</c:v>
                </c:pt>
                <c:pt idx="48">
                  <c:v>44263.5</c:v>
                </c:pt>
                <c:pt idx="49">
                  <c:v>21681</c:v>
                </c:pt>
                <c:pt idx="50">
                  <c:v>21123</c:v>
                </c:pt>
                <c:pt idx="51">
                  <c:v>24502.5</c:v>
                </c:pt>
                <c:pt idx="52">
                  <c:v>27588.5</c:v>
                </c:pt>
                <c:pt idx="53">
                  <c:v>36740</c:v>
                </c:pt>
                <c:pt idx="54">
                  <c:v>50999.5</c:v>
                </c:pt>
                <c:pt idx="55">
                  <c:v>54079</c:v>
                </c:pt>
                <c:pt idx="56">
                  <c:v>40117.5</c:v>
                </c:pt>
                <c:pt idx="57">
                  <c:v>23260.5</c:v>
                </c:pt>
                <c:pt idx="58">
                  <c:v>21791.5</c:v>
                </c:pt>
                <c:pt idx="59">
                  <c:v>26145.5</c:v>
                </c:pt>
                <c:pt idx="60">
                  <c:v>36892.5</c:v>
                </c:pt>
                <c:pt idx="61">
                  <c:v>52475</c:v>
                </c:pt>
                <c:pt idx="62">
                  <c:v>44871</c:v>
                </c:pt>
                <c:pt idx="63">
                  <c:v>23786</c:v>
                </c:pt>
                <c:pt idx="64">
                  <c:v>22529.5</c:v>
                </c:pt>
                <c:pt idx="65">
                  <c:v>24636</c:v>
                </c:pt>
                <c:pt idx="66">
                  <c:v>25508.5</c:v>
                </c:pt>
                <c:pt idx="67">
                  <c:v>33573</c:v>
                </c:pt>
                <c:pt idx="68">
                  <c:v>50476</c:v>
                </c:pt>
                <c:pt idx="69">
                  <c:v>42673</c:v>
                </c:pt>
                <c:pt idx="70">
                  <c:v>20860</c:v>
                </c:pt>
                <c:pt idx="71">
                  <c:v>19086.5</c:v>
                </c:pt>
                <c:pt idx="72">
                  <c:v>22742</c:v>
                </c:pt>
                <c:pt idx="73">
                  <c:v>26348.5</c:v>
                </c:pt>
                <c:pt idx="74">
                  <c:v>36539.5</c:v>
                </c:pt>
                <c:pt idx="75">
                  <c:v>55164</c:v>
                </c:pt>
                <c:pt idx="76">
                  <c:v>50934.5</c:v>
                </c:pt>
                <c:pt idx="77">
                  <c:v>23951.5</c:v>
                </c:pt>
                <c:pt idx="78">
                  <c:v>22940</c:v>
                </c:pt>
                <c:pt idx="79">
                  <c:v>25228</c:v>
                </c:pt>
                <c:pt idx="80">
                  <c:v>25829.5</c:v>
                </c:pt>
                <c:pt idx="81">
                  <c:v>34855.5</c:v>
                </c:pt>
                <c:pt idx="82">
                  <c:v>50949.5</c:v>
                </c:pt>
                <c:pt idx="83">
                  <c:v>41772.5</c:v>
                </c:pt>
                <c:pt idx="84">
                  <c:v>21546.5</c:v>
                </c:pt>
                <c:pt idx="85">
                  <c:v>27395</c:v>
                </c:pt>
                <c:pt idx="86">
                  <c:v>24872.5</c:v>
                </c:pt>
                <c:pt idx="87">
                  <c:v>29042.5</c:v>
                </c:pt>
                <c:pt idx="88">
                  <c:v>38818.5</c:v>
                </c:pt>
                <c:pt idx="89">
                  <c:v>62700</c:v>
                </c:pt>
                <c:pt idx="90">
                  <c:v>52323.5</c:v>
                </c:pt>
                <c:pt idx="91">
                  <c:v>24976</c:v>
                </c:pt>
                <c:pt idx="92">
                  <c:v>31463.5</c:v>
                </c:pt>
                <c:pt idx="93">
                  <c:v>26174</c:v>
                </c:pt>
                <c:pt idx="94">
                  <c:v>29500.5</c:v>
                </c:pt>
                <c:pt idx="95">
                  <c:v>34824</c:v>
                </c:pt>
                <c:pt idx="96">
                  <c:v>54942</c:v>
                </c:pt>
                <c:pt idx="97">
                  <c:v>36472.5</c:v>
                </c:pt>
                <c:pt idx="98">
                  <c:v>5105.5</c:v>
                </c:pt>
                <c:pt idx="99">
                  <c:v>4743</c:v>
                </c:pt>
                <c:pt idx="100">
                  <c:v>3256</c:v>
                </c:pt>
                <c:pt idx="101">
                  <c:v>2942</c:v>
                </c:pt>
                <c:pt idx="102">
                  <c:v>3594</c:v>
                </c:pt>
                <c:pt idx="103">
                  <c:v>4771</c:v>
                </c:pt>
                <c:pt idx="104">
                  <c:v>2300.5</c:v>
                </c:pt>
                <c:pt idx="105">
                  <c:v>881.5</c:v>
                </c:pt>
                <c:pt idx="106">
                  <c:v>807</c:v>
                </c:pt>
                <c:pt idx="107">
                  <c:v>448.5</c:v>
                </c:pt>
                <c:pt idx="108">
                  <c:v>156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2430.9954885081306</c:v>
                </c:pt>
                <c:pt idx="225">
                  <c:v>4634.7735857511707</c:v>
                </c:pt>
                <c:pt idx="226">
                  <c:v>5185.7442547350001</c:v>
                </c:pt>
                <c:pt idx="227">
                  <c:v>5900.4315689307987</c:v>
                </c:pt>
                <c:pt idx="228">
                  <c:v>9492.8060239449005</c:v>
                </c:pt>
                <c:pt idx="229">
                  <c:v>15272.342726787698</c:v>
                </c:pt>
                <c:pt idx="230">
                  <c:v>12482.998810970897</c:v>
                </c:pt>
                <c:pt idx="231">
                  <c:v>6085.151318789498</c:v>
                </c:pt>
                <c:pt idx="232">
                  <c:v>6089.3889760666989</c:v>
                </c:pt>
                <c:pt idx="233">
                  <c:v>5883.9848009568996</c:v>
                </c:pt>
                <c:pt idx="234">
                  <c:v>6910.7538420174005</c:v>
                </c:pt>
                <c:pt idx="235">
                  <c:v>9779.5934354501005</c:v>
                </c:pt>
                <c:pt idx="236">
                  <c:v>15888.543693495198</c:v>
                </c:pt>
                <c:pt idx="237">
                  <c:v>12593.367712002804</c:v>
                </c:pt>
                <c:pt idx="238">
                  <c:v>6135.3311434627976</c:v>
                </c:pt>
                <c:pt idx="239">
                  <c:v>5992.9096283126</c:v>
                </c:pt>
                <c:pt idx="240">
                  <c:v>6563.8012432415999</c:v>
                </c:pt>
                <c:pt idx="241">
                  <c:v>7365.9592653295003</c:v>
                </c:pt>
                <c:pt idx="242">
                  <c:v>10793.6540416069</c:v>
                </c:pt>
                <c:pt idx="243">
                  <c:v>17332.522618253199</c:v>
                </c:pt>
                <c:pt idx="244">
                  <c:v>12706.745498834403</c:v>
                </c:pt>
                <c:pt idx="245">
                  <c:v>6020.6300183880994</c:v>
                </c:pt>
                <c:pt idx="246">
                  <c:v>5664.1056058265003</c:v>
                </c:pt>
                <c:pt idx="247">
                  <c:v>7020.0270626629008</c:v>
                </c:pt>
                <c:pt idx="248">
                  <c:v>7964.6213593437988</c:v>
                </c:pt>
                <c:pt idx="249">
                  <c:v>10112.859976491298</c:v>
                </c:pt>
                <c:pt idx="250">
                  <c:v>15342.197363668496</c:v>
                </c:pt>
                <c:pt idx="251">
                  <c:v>11864.457716434303</c:v>
                </c:pt>
                <c:pt idx="252">
                  <c:v>5997.0936410475006</c:v>
                </c:pt>
                <c:pt idx="253">
                  <c:v>5747.7313995356999</c:v>
                </c:pt>
                <c:pt idx="254">
                  <c:v>5808.9687780074</c:v>
                </c:pt>
                <c:pt idx="255">
                  <c:v>5979.9317161802974</c:v>
                </c:pt>
                <c:pt idx="256">
                  <c:v>8008.4536499767</c:v>
                </c:pt>
                <c:pt idx="257">
                  <c:v>11905.262203308503</c:v>
                </c:pt>
                <c:pt idx="258">
                  <c:v>8360.5025920331973</c:v>
                </c:pt>
                <c:pt idx="259">
                  <c:v>5648.1541947201986</c:v>
                </c:pt>
                <c:pt idx="260">
                  <c:v>4691.1228929213994</c:v>
                </c:pt>
                <c:pt idx="261">
                  <c:v>4351.065479631201</c:v>
                </c:pt>
                <c:pt idx="262">
                  <c:v>4638.9741032616985</c:v>
                </c:pt>
                <c:pt idx="263">
                  <c:v>4152.7605237743301</c:v>
                </c:pt>
                <c:pt idx="264">
                  <c:v>1696.6639168884958</c:v>
                </c:pt>
                <c:pt idx="265">
                  <c:v>1028.6427440873363</c:v>
                </c:pt>
                <c:pt idx="266">
                  <c:v>944.78800915519173</c:v>
                </c:pt>
                <c:pt idx="267">
                  <c:v>859.97072301563571</c:v>
                </c:pt>
                <c:pt idx="268">
                  <c:v>654.4056275636284</c:v>
                </c:pt>
                <c:pt idx="269">
                  <c:v>674.98952696997628</c:v>
                </c:pt>
                <c:pt idx="270">
                  <c:v>935.89561748449717</c:v>
                </c:pt>
                <c:pt idx="271">
                  <c:v>643.64661565915901</c:v>
                </c:pt>
                <c:pt idx="272">
                  <c:v>364.14287357875253</c:v>
                </c:pt>
                <c:pt idx="273">
                  <c:v>206.44644341309453</c:v>
                </c:pt>
                <c:pt idx="274">
                  <c:v>142.97217055307863</c:v>
                </c:pt>
                <c:pt idx="275">
                  <c:v>65.380954925800509</c:v>
                </c:pt>
                <c:pt idx="276">
                  <c:v>83.160083160083019</c:v>
                </c:pt>
                <c:pt idx="277">
                  <c:v>36.910738540876267</c:v>
                </c:pt>
                <c:pt idx="278">
                  <c:v>7.9462650851329002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1115.88296273431</c:v>
                </c:pt>
                <c:pt idx="336">
                  <c:v>1244.9088837064</c:v>
                </c:pt>
                <c:pt idx="337">
                  <c:v>1461.0556801824405</c:v>
                </c:pt>
                <c:pt idx="338">
                  <c:v>1928.8492177357398</c:v>
                </c:pt>
                <c:pt idx="339">
                  <c:v>2943.2036880763699</c:v>
                </c:pt>
                <c:pt idx="340">
                  <c:v>2549.2321298608103</c:v>
                </c:pt>
                <c:pt idx="341">
                  <c:v>1645.62643710156</c:v>
                </c:pt>
                <c:pt idx="342">
                  <c:v>1744.7197704888699</c:v>
                </c:pt>
                <c:pt idx="343">
                  <c:v>1951.3491872162499</c:v>
                </c:pt>
                <c:pt idx="344">
                  <c:v>2191.2112031967704</c:v>
                </c:pt>
                <c:pt idx="345">
                  <c:v>2616.3079036295803</c:v>
                </c:pt>
                <c:pt idx="346">
                  <c:v>3389.4771536309991</c:v>
                </c:pt>
                <c:pt idx="347">
                  <c:v>2951.2444086768191</c:v>
                </c:pt>
                <c:pt idx="348">
                  <c:v>1715.0264309069498</c:v>
                </c:pt>
                <c:pt idx="349">
                  <c:v>1812.2296412963001</c:v>
                </c:pt>
                <c:pt idx="350">
                  <c:v>534.23355666629004</c:v>
                </c:pt>
                <c:pt idx="351">
                  <c:v>185.34847560261704</c:v>
                </c:pt>
                <c:pt idx="352">
                  <c:v>176.34043685847899</c:v>
                </c:pt>
                <c:pt idx="353">
                  <c:v>135.38947779612599</c:v>
                </c:pt>
                <c:pt idx="354">
                  <c:v>74.39476527341202</c:v>
                </c:pt>
                <c:pt idx="355">
                  <c:v>43.108593863989</c:v>
                </c:pt>
                <c:pt idx="356">
                  <c:v>13.368403110827401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12207.643197679696</c:v>
                </c:pt>
                <c:pt idx="368">
                  <c:v>10579.605632654198</c:v>
                </c:pt>
                <c:pt idx="369">
                  <c:v>6052.312856434899</c:v>
                </c:pt>
                <c:pt idx="370">
                  <c:v>5994.1273135588981</c:v>
                </c:pt>
                <c:pt idx="371">
                  <c:v>6530.9914013755988</c:v>
                </c:pt>
                <c:pt idx="372">
                  <c:v>7639.5213431283009</c:v>
                </c:pt>
                <c:pt idx="373">
                  <c:v>10557.8550665205</c:v>
                </c:pt>
                <c:pt idx="374">
                  <c:v>18480.510203747501</c:v>
                </c:pt>
                <c:pt idx="375">
                  <c:v>14339.595749400098</c:v>
                </c:pt>
                <c:pt idx="376">
                  <c:v>7091.8385023015999</c:v>
                </c:pt>
                <c:pt idx="377">
                  <c:v>7246.1493032414</c:v>
                </c:pt>
                <c:pt idx="378">
                  <c:v>6946.1247097045016</c:v>
                </c:pt>
                <c:pt idx="379">
                  <c:v>8510.8019900935014</c:v>
                </c:pt>
                <c:pt idx="380">
                  <c:v>17463.713472072101</c:v>
                </c:pt>
                <c:pt idx="381">
                  <c:v>22707.869574143697</c:v>
                </c:pt>
                <c:pt idx="382">
                  <c:v>15779.870184307601</c:v>
                </c:pt>
                <c:pt idx="383">
                  <c:v>8017.6742114341996</c:v>
                </c:pt>
                <c:pt idx="384">
                  <c:v>7606.0894137844989</c:v>
                </c:pt>
                <c:pt idx="385">
                  <c:v>8988.5025606900999</c:v>
                </c:pt>
                <c:pt idx="386">
                  <c:v>9634.9027534057968</c:v>
                </c:pt>
                <c:pt idx="387">
                  <c:v>14157.274532156502</c:v>
                </c:pt>
                <c:pt idx="388">
                  <c:v>21237.2663387133</c:v>
                </c:pt>
                <c:pt idx="389">
                  <c:v>17223.617115067696</c:v>
                </c:pt>
                <c:pt idx="390">
                  <c:v>9431.4760214413</c:v>
                </c:pt>
                <c:pt idx="391">
                  <c:v>9956.0294666916998</c:v>
                </c:pt>
                <c:pt idx="392">
                  <c:v>10069.3477629144</c:v>
                </c:pt>
                <c:pt idx="393">
                  <c:v>9746.9973677813978</c:v>
                </c:pt>
                <c:pt idx="394">
                  <c:v>12866.903320263198</c:v>
                </c:pt>
                <c:pt idx="395">
                  <c:v>21394.115789084601</c:v>
                </c:pt>
                <c:pt idx="396">
                  <c:v>16436.670033821003</c:v>
                </c:pt>
                <c:pt idx="397">
                  <c:v>9250.1037385613017</c:v>
                </c:pt>
                <c:pt idx="398">
                  <c:v>8651.6502186182024</c:v>
                </c:pt>
                <c:pt idx="399">
                  <c:v>10965.391953863102</c:v>
                </c:pt>
                <c:pt idx="400">
                  <c:v>11013.1964991401</c:v>
                </c:pt>
                <c:pt idx="401">
                  <c:v>14563.517888495702</c:v>
                </c:pt>
                <c:pt idx="402">
                  <c:v>22165.070532929698</c:v>
                </c:pt>
                <c:pt idx="403">
                  <c:v>17185.034600519604</c:v>
                </c:pt>
                <c:pt idx="404">
                  <c:v>10634.192735155299</c:v>
                </c:pt>
                <c:pt idx="405">
                  <c:v>11140.367180387901</c:v>
                </c:pt>
                <c:pt idx="406">
                  <c:v>11806.414152448</c:v>
                </c:pt>
                <c:pt idx="407">
                  <c:v>13706.327322444198</c:v>
                </c:pt>
                <c:pt idx="408">
                  <c:v>17552.966514671301</c:v>
                </c:pt>
                <c:pt idx="409">
                  <c:v>27697.665384503191</c:v>
                </c:pt>
                <c:pt idx="410">
                  <c:v>27139.697511153609</c:v>
                </c:pt>
                <c:pt idx="411">
                  <c:v>18075.692575475201</c:v>
                </c:pt>
                <c:pt idx="412">
                  <c:v>11473.769460692904</c:v>
                </c:pt>
                <c:pt idx="413">
                  <c:v>11422.3151725793</c:v>
                </c:pt>
                <c:pt idx="414">
                  <c:v>11937.801453969496</c:v>
                </c:pt>
                <c:pt idx="415">
                  <c:v>15658.737871839101</c:v>
                </c:pt>
                <c:pt idx="416">
                  <c:v>27099.350445967306</c:v>
                </c:pt>
                <c:pt idx="417">
                  <c:v>21133.781820144104</c:v>
                </c:pt>
                <c:pt idx="418">
                  <c:v>10358.193994550798</c:v>
                </c:pt>
                <c:pt idx="419">
                  <c:v>10852.922748298199</c:v>
                </c:pt>
                <c:pt idx="420">
                  <c:v>11305.7084570394</c:v>
                </c:pt>
                <c:pt idx="421">
                  <c:v>12465.407449485097</c:v>
                </c:pt>
                <c:pt idx="422">
                  <c:v>17637.3814228964</c:v>
                </c:pt>
                <c:pt idx="423">
                  <c:v>29137.290561126698</c:v>
                </c:pt>
                <c:pt idx="424">
                  <c:v>23729.242472046099</c:v>
                </c:pt>
                <c:pt idx="425">
                  <c:v>2921.8320763724896</c:v>
                </c:pt>
                <c:pt idx="426">
                  <c:v>1316.4268866618499</c:v>
                </c:pt>
                <c:pt idx="427">
                  <c:v>1010.1548350656799</c:v>
                </c:pt>
                <c:pt idx="428">
                  <c:v>1018.45193288619</c:v>
                </c:pt>
                <c:pt idx="429">
                  <c:v>794.43579436254026</c:v>
                </c:pt>
                <c:pt idx="430">
                  <c:v>739.29184752428</c:v>
                </c:pt>
                <c:pt idx="431">
                  <c:v>187.61766405201701</c:v>
                </c:pt>
                <c:pt idx="432">
                  <c:v>2715.2949995859508</c:v>
                </c:pt>
                <c:pt idx="433">
                  <c:v>9488.3227023316394</c:v>
                </c:pt>
                <c:pt idx="434">
                  <c:v>11346.71709828213</c:v>
                </c:pt>
                <c:pt idx="435">
                  <c:v>12553.427710721518</c:v>
                </c:pt>
                <c:pt idx="436">
                  <c:v>18063.611145166862</c:v>
                </c:pt>
                <c:pt idx="437">
                  <c:v>28417.185498458803</c:v>
                </c:pt>
                <c:pt idx="438">
                  <c:v>20207.83557291059</c:v>
                </c:pt>
                <c:pt idx="439">
                  <c:v>12138.02724758369</c:v>
                </c:pt>
                <c:pt idx="440">
                  <c:v>12027.426624830401</c:v>
                </c:pt>
                <c:pt idx="441">
                  <c:v>13881.831578114699</c:v>
                </c:pt>
                <c:pt idx="442">
                  <c:v>13028.342557011099</c:v>
                </c:pt>
                <c:pt idx="443">
                  <c:v>23405.909709353895</c:v>
                </c:pt>
                <c:pt idx="444">
                  <c:v>29106.663263916191</c:v>
                </c:pt>
                <c:pt idx="445">
                  <c:v>24850.020318061303</c:v>
                </c:pt>
                <c:pt idx="446">
                  <c:v>11223.152941469703</c:v>
                </c:pt>
                <c:pt idx="447">
                  <c:v>11069.6148669754</c:v>
                </c:pt>
                <c:pt idx="448">
                  <c:v>11592.095092286101</c:v>
                </c:pt>
                <c:pt idx="449">
                  <c:v>11418.443612708299</c:v>
                </c:pt>
                <c:pt idx="450">
                  <c:v>17802.227498070602</c:v>
                </c:pt>
                <c:pt idx="451">
                  <c:v>27433.508458375603</c:v>
                </c:pt>
                <c:pt idx="452">
                  <c:v>20835.974672028606</c:v>
                </c:pt>
                <c:pt idx="453">
                  <c:v>11719.486606291201</c:v>
                </c:pt>
                <c:pt idx="454">
                  <c:v>11489.187218167001</c:v>
                </c:pt>
                <c:pt idx="455">
                  <c:v>11106.424119416199</c:v>
                </c:pt>
                <c:pt idx="456">
                  <c:v>11962.287482266598</c:v>
                </c:pt>
                <c:pt idx="457">
                  <c:v>18644.096871875401</c:v>
                </c:pt>
                <c:pt idx="458">
                  <c:v>16093.943649115439</c:v>
                </c:pt>
                <c:pt idx="459">
                  <c:v>10273.065640843208</c:v>
                </c:pt>
                <c:pt idx="460">
                  <c:v>5932.8251279665892</c:v>
                </c:pt>
                <c:pt idx="461">
                  <c:v>5541.3453684904316</c:v>
                </c:pt>
                <c:pt idx="462">
                  <c:v>3906.3085286088972</c:v>
                </c:pt>
                <c:pt idx="463">
                  <c:v>886.32020989792318</c:v>
                </c:pt>
                <c:pt idx="464">
                  <c:v>777.70812353913993</c:v>
                </c:pt>
                <c:pt idx="465">
                  <c:v>694.7747573614771</c:v>
                </c:pt>
                <c:pt idx="466">
                  <c:v>234.21227824945001</c:v>
                </c:pt>
                <c:pt idx="467">
                  <c:v>112.27087660440088</c:v>
                </c:pt>
                <c:pt idx="468">
                  <c:v>60.671846939270495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B5-4AA8-BE8D-A7C5ED7F2F81}"/>
            </c:ext>
          </c:extLst>
        </c:ser>
        <c:ser>
          <c:idx val="11"/>
          <c:order val="11"/>
          <c:tx>
            <c:strRef>
              <c:f>'Sign up by offer value'!$M$3</c:f>
              <c:strCache>
                <c:ptCount val="1"/>
                <c:pt idx="0">
                  <c:v>8.5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value'!$M$4:$M$746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8438</c:v>
                </c:pt>
                <c:pt idx="156">
                  <c:v>10567</c:v>
                </c:pt>
                <c:pt idx="157">
                  <c:v>12055.5</c:v>
                </c:pt>
                <c:pt idx="158">
                  <c:v>21155</c:v>
                </c:pt>
                <c:pt idx="159">
                  <c:v>28707.5</c:v>
                </c:pt>
                <c:pt idx="160">
                  <c:v>23744.5</c:v>
                </c:pt>
                <c:pt idx="161">
                  <c:v>10935.5</c:v>
                </c:pt>
                <c:pt idx="162">
                  <c:v>5788.5</c:v>
                </c:pt>
                <c:pt idx="163">
                  <c:v>4286</c:v>
                </c:pt>
                <c:pt idx="164">
                  <c:v>4911</c:v>
                </c:pt>
                <c:pt idx="165">
                  <c:v>6470.5</c:v>
                </c:pt>
                <c:pt idx="166">
                  <c:v>5482.5</c:v>
                </c:pt>
                <c:pt idx="167">
                  <c:v>3543.5</c:v>
                </c:pt>
                <c:pt idx="168">
                  <c:v>1461.5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B5-4AA8-BE8D-A7C5ED7F2F81}"/>
            </c:ext>
          </c:extLst>
        </c:ser>
        <c:ser>
          <c:idx val="12"/>
          <c:order val="12"/>
          <c:tx>
            <c:strRef>
              <c:f>'Sign up by offer value'!$N$3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'Sign up by offer value'!$A$4:$A$746</c:f>
              <c:numCache>
                <c:formatCode>yyyy\-mm\-dd</c:formatCode>
                <c:ptCount val="743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43957</c:v>
                </c:pt>
                <c:pt idx="302">
                  <c:v>43958</c:v>
                </c:pt>
                <c:pt idx="303">
                  <c:v>43959</c:v>
                </c:pt>
                <c:pt idx="304">
                  <c:v>43960</c:v>
                </c:pt>
                <c:pt idx="305">
                  <c:v>43961</c:v>
                </c:pt>
                <c:pt idx="306">
                  <c:v>43962</c:v>
                </c:pt>
                <c:pt idx="307">
                  <c:v>43963</c:v>
                </c:pt>
                <c:pt idx="308">
                  <c:v>43964</c:v>
                </c:pt>
                <c:pt idx="309">
                  <c:v>43965</c:v>
                </c:pt>
                <c:pt idx="310">
                  <c:v>43966</c:v>
                </c:pt>
                <c:pt idx="311">
                  <c:v>43967</c:v>
                </c:pt>
                <c:pt idx="312">
                  <c:v>43968</c:v>
                </c:pt>
                <c:pt idx="313">
                  <c:v>43969</c:v>
                </c:pt>
                <c:pt idx="314">
                  <c:v>43970</c:v>
                </c:pt>
                <c:pt idx="315">
                  <c:v>43971</c:v>
                </c:pt>
                <c:pt idx="316">
                  <c:v>43972</c:v>
                </c:pt>
                <c:pt idx="317">
                  <c:v>43973</c:v>
                </c:pt>
                <c:pt idx="318">
                  <c:v>43974</c:v>
                </c:pt>
                <c:pt idx="319">
                  <c:v>43975</c:v>
                </c:pt>
                <c:pt idx="320">
                  <c:v>43976</c:v>
                </c:pt>
                <c:pt idx="321">
                  <c:v>43984</c:v>
                </c:pt>
                <c:pt idx="322">
                  <c:v>43985</c:v>
                </c:pt>
                <c:pt idx="323">
                  <c:v>43986</c:v>
                </c:pt>
                <c:pt idx="324">
                  <c:v>43987</c:v>
                </c:pt>
                <c:pt idx="325">
                  <c:v>43988</c:v>
                </c:pt>
                <c:pt idx="326">
                  <c:v>43989</c:v>
                </c:pt>
                <c:pt idx="327">
                  <c:v>43990</c:v>
                </c:pt>
                <c:pt idx="328">
                  <c:v>43991</c:v>
                </c:pt>
                <c:pt idx="329">
                  <c:v>43992</c:v>
                </c:pt>
                <c:pt idx="330">
                  <c:v>43993</c:v>
                </c:pt>
                <c:pt idx="331">
                  <c:v>43994</c:v>
                </c:pt>
                <c:pt idx="332">
                  <c:v>43995</c:v>
                </c:pt>
                <c:pt idx="333">
                  <c:v>43996</c:v>
                </c:pt>
                <c:pt idx="334">
                  <c:v>43997</c:v>
                </c:pt>
                <c:pt idx="335">
                  <c:v>43998</c:v>
                </c:pt>
                <c:pt idx="336">
                  <c:v>43999</c:v>
                </c:pt>
                <c:pt idx="337">
                  <c:v>44000</c:v>
                </c:pt>
                <c:pt idx="338">
                  <c:v>44001</c:v>
                </c:pt>
                <c:pt idx="339">
                  <c:v>44002</c:v>
                </c:pt>
                <c:pt idx="340">
                  <c:v>44003</c:v>
                </c:pt>
                <c:pt idx="341">
                  <c:v>44004</c:v>
                </c:pt>
                <c:pt idx="342">
                  <c:v>44005</c:v>
                </c:pt>
                <c:pt idx="343">
                  <c:v>44006</c:v>
                </c:pt>
                <c:pt idx="344">
                  <c:v>44007</c:v>
                </c:pt>
                <c:pt idx="345">
                  <c:v>44008</c:v>
                </c:pt>
                <c:pt idx="346">
                  <c:v>44009</c:v>
                </c:pt>
                <c:pt idx="347">
                  <c:v>44010</c:v>
                </c:pt>
                <c:pt idx="348">
                  <c:v>44011</c:v>
                </c:pt>
                <c:pt idx="349">
                  <c:v>44012</c:v>
                </c:pt>
                <c:pt idx="350">
                  <c:v>44013</c:v>
                </c:pt>
                <c:pt idx="351">
                  <c:v>44014</c:v>
                </c:pt>
                <c:pt idx="352">
                  <c:v>44015</c:v>
                </c:pt>
                <c:pt idx="353">
                  <c:v>44016</c:v>
                </c:pt>
                <c:pt idx="354">
                  <c:v>44017</c:v>
                </c:pt>
                <c:pt idx="355">
                  <c:v>44018</c:v>
                </c:pt>
                <c:pt idx="356">
                  <c:v>44019</c:v>
                </c:pt>
                <c:pt idx="357">
                  <c:v>44020</c:v>
                </c:pt>
                <c:pt idx="358">
                  <c:v>44021</c:v>
                </c:pt>
                <c:pt idx="359">
                  <c:v>44022</c:v>
                </c:pt>
                <c:pt idx="360">
                  <c:v>44023</c:v>
                </c:pt>
                <c:pt idx="361">
                  <c:v>44024</c:v>
                </c:pt>
                <c:pt idx="362">
                  <c:v>44025</c:v>
                </c:pt>
                <c:pt idx="363">
                  <c:v>44026</c:v>
                </c:pt>
                <c:pt idx="364">
                  <c:v>44027</c:v>
                </c:pt>
                <c:pt idx="365">
                  <c:v>44028</c:v>
                </c:pt>
                <c:pt idx="366">
                  <c:v>44029</c:v>
                </c:pt>
                <c:pt idx="367">
                  <c:v>44030</c:v>
                </c:pt>
                <c:pt idx="368">
                  <c:v>44031</c:v>
                </c:pt>
                <c:pt idx="369">
                  <c:v>44032</c:v>
                </c:pt>
                <c:pt idx="370">
                  <c:v>44033</c:v>
                </c:pt>
                <c:pt idx="371">
                  <c:v>44034</c:v>
                </c:pt>
                <c:pt idx="372">
                  <c:v>44035</c:v>
                </c:pt>
                <c:pt idx="373">
                  <c:v>44036</c:v>
                </c:pt>
                <c:pt idx="374">
                  <c:v>44037</c:v>
                </c:pt>
                <c:pt idx="375">
                  <c:v>44038</c:v>
                </c:pt>
                <c:pt idx="376">
                  <c:v>44039</c:v>
                </c:pt>
                <c:pt idx="377">
                  <c:v>44040</c:v>
                </c:pt>
                <c:pt idx="378">
                  <c:v>44041</c:v>
                </c:pt>
                <c:pt idx="379">
                  <c:v>44042</c:v>
                </c:pt>
                <c:pt idx="380">
                  <c:v>44043</c:v>
                </c:pt>
                <c:pt idx="381">
                  <c:v>44044</c:v>
                </c:pt>
                <c:pt idx="382">
                  <c:v>44045</c:v>
                </c:pt>
                <c:pt idx="383">
                  <c:v>44046</c:v>
                </c:pt>
                <c:pt idx="384">
                  <c:v>44047</c:v>
                </c:pt>
                <c:pt idx="385">
                  <c:v>44048</c:v>
                </c:pt>
                <c:pt idx="386">
                  <c:v>44049</c:v>
                </c:pt>
                <c:pt idx="387">
                  <c:v>44050</c:v>
                </c:pt>
                <c:pt idx="388">
                  <c:v>44051</c:v>
                </c:pt>
                <c:pt idx="389">
                  <c:v>44052</c:v>
                </c:pt>
                <c:pt idx="390">
                  <c:v>44053</c:v>
                </c:pt>
                <c:pt idx="391">
                  <c:v>44054</c:v>
                </c:pt>
                <c:pt idx="392">
                  <c:v>44055</c:v>
                </c:pt>
                <c:pt idx="393">
                  <c:v>44056</c:v>
                </c:pt>
                <c:pt idx="394">
                  <c:v>44057</c:v>
                </c:pt>
                <c:pt idx="395">
                  <c:v>44058</c:v>
                </c:pt>
                <c:pt idx="396">
                  <c:v>44059</c:v>
                </c:pt>
                <c:pt idx="397">
                  <c:v>44060</c:v>
                </c:pt>
                <c:pt idx="398">
                  <c:v>44061</c:v>
                </c:pt>
                <c:pt idx="399">
                  <c:v>44062</c:v>
                </c:pt>
                <c:pt idx="400">
                  <c:v>44063</c:v>
                </c:pt>
                <c:pt idx="401">
                  <c:v>44064</c:v>
                </c:pt>
                <c:pt idx="402">
                  <c:v>44065</c:v>
                </c:pt>
                <c:pt idx="403">
                  <c:v>44066</c:v>
                </c:pt>
                <c:pt idx="404">
                  <c:v>44067</c:v>
                </c:pt>
                <c:pt idx="405">
                  <c:v>44068</c:v>
                </c:pt>
                <c:pt idx="406">
                  <c:v>44069</c:v>
                </c:pt>
                <c:pt idx="407">
                  <c:v>44070</c:v>
                </c:pt>
                <c:pt idx="408">
                  <c:v>44071</c:v>
                </c:pt>
                <c:pt idx="409">
                  <c:v>44072</c:v>
                </c:pt>
                <c:pt idx="410">
                  <c:v>44073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44079</c:v>
                </c:pt>
                <c:pt idx="417">
                  <c:v>44080</c:v>
                </c:pt>
                <c:pt idx="418">
                  <c:v>44081</c:v>
                </c:pt>
                <c:pt idx="419">
                  <c:v>44082</c:v>
                </c:pt>
                <c:pt idx="420">
                  <c:v>44083</c:v>
                </c:pt>
                <c:pt idx="421">
                  <c:v>44084</c:v>
                </c:pt>
                <c:pt idx="422">
                  <c:v>44085</c:v>
                </c:pt>
                <c:pt idx="423">
                  <c:v>44086</c:v>
                </c:pt>
                <c:pt idx="424">
                  <c:v>44087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44093</c:v>
                </c:pt>
                <c:pt idx="431">
                  <c:v>44094</c:v>
                </c:pt>
                <c:pt idx="432">
                  <c:v>44095</c:v>
                </c:pt>
                <c:pt idx="433">
                  <c:v>44096</c:v>
                </c:pt>
                <c:pt idx="434">
                  <c:v>44097</c:v>
                </c:pt>
                <c:pt idx="435">
                  <c:v>44098</c:v>
                </c:pt>
                <c:pt idx="436">
                  <c:v>44099</c:v>
                </c:pt>
                <c:pt idx="437">
                  <c:v>44100</c:v>
                </c:pt>
                <c:pt idx="438">
                  <c:v>44101</c:v>
                </c:pt>
                <c:pt idx="439">
                  <c:v>44102</c:v>
                </c:pt>
                <c:pt idx="440">
                  <c:v>44103</c:v>
                </c:pt>
                <c:pt idx="441">
                  <c:v>44104</c:v>
                </c:pt>
                <c:pt idx="442">
                  <c:v>44105</c:v>
                </c:pt>
                <c:pt idx="443">
                  <c:v>44106</c:v>
                </c:pt>
                <c:pt idx="444">
                  <c:v>44107</c:v>
                </c:pt>
                <c:pt idx="445">
                  <c:v>44108</c:v>
                </c:pt>
                <c:pt idx="446">
                  <c:v>44109</c:v>
                </c:pt>
                <c:pt idx="447">
                  <c:v>44110</c:v>
                </c:pt>
                <c:pt idx="448">
                  <c:v>44111</c:v>
                </c:pt>
                <c:pt idx="449">
                  <c:v>44112</c:v>
                </c:pt>
                <c:pt idx="450">
                  <c:v>44113</c:v>
                </c:pt>
                <c:pt idx="451">
                  <c:v>44114</c:v>
                </c:pt>
                <c:pt idx="452">
                  <c:v>44115</c:v>
                </c:pt>
                <c:pt idx="453">
                  <c:v>44116</c:v>
                </c:pt>
                <c:pt idx="454">
                  <c:v>44117</c:v>
                </c:pt>
                <c:pt idx="455">
                  <c:v>44118</c:v>
                </c:pt>
                <c:pt idx="456">
                  <c:v>44119</c:v>
                </c:pt>
                <c:pt idx="457">
                  <c:v>44120</c:v>
                </c:pt>
                <c:pt idx="458">
                  <c:v>44121</c:v>
                </c:pt>
                <c:pt idx="459">
                  <c:v>44122</c:v>
                </c:pt>
                <c:pt idx="460">
                  <c:v>44123</c:v>
                </c:pt>
                <c:pt idx="461">
                  <c:v>44124</c:v>
                </c:pt>
                <c:pt idx="462">
                  <c:v>44125</c:v>
                </c:pt>
                <c:pt idx="463">
                  <c:v>44126</c:v>
                </c:pt>
                <c:pt idx="464">
                  <c:v>44127</c:v>
                </c:pt>
                <c:pt idx="465">
                  <c:v>44128</c:v>
                </c:pt>
                <c:pt idx="466">
                  <c:v>44129</c:v>
                </c:pt>
                <c:pt idx="467">
                  <c:v>44130</c:v>
                </c:pt>
                <c:pt idx="468">
                  <c:v>44131</c:v>
                </c:pt>
                <c:pt idx="469">
                  <c:v>44166</c:v>
                </c:pt>
                <c:pt idx="470">
                  <c:v>44167</c:v>
                </c:pt>
                <c:pt idx="471">
                  <c:v>44168</c:v>
                </c:pt>
                <c:pt idx="472">
                  <c:v>44169</c:v>
                </c:pt>
                <c:pt idx="473">
                  <c:v>44170</c:v>
                </c:pt>
                <c:pt idx="474">
                  <c:v>44171</c:v>
                </c:pt>
                <c:pt idx="475">
                  <c:v>44172</c:v>
                </c:pt>
                <c:pt idx="476">
                  <c:v>44173</c:v>
                </c:pt>
                <c:pt idx="477">
                  <c:v>44174</c:v>
                </c:pt>
                <c:pt idx="478">
                  <c:v>44175</c:v>
                </c:pt>
                <c:pt idx="479">
                  <c:v>44176</c:v>
                </c:pt>
                <c:pt idx="480">
                  <c:v>44177</c:v>
                </c:pt>
                <c:pt idx="481">
                  <c:v>44178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44184</c:v>
                </c:pt>
                <c:pt idx="488">
                  <c:v>44185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44190</c:v>
                </c:pt>
                <c:pt idx="494">
                  <c:v>44191</c:v>
                </c:pt>
                <c:pt idx="495">
                  <c:v>44192</c:v>
                </c:pt>
                <c:pt idx="496">
                  <c:v>44193</c:v>
                </c:pt>
                <c:pt idx="497">
                  <c:v>44194</c:v>
                </c:pt>
                <c:pt idx="498">
                  <c:v>44195</c:v>
                </c:pt>
                <c:pt idx="499">
                  <c:v>44196</c:v>
                </c:pt>
                <c:pt idx="500">
                  <c:v>44197</c:v>
                </c:pt>
                <c:pt idx="501">
                  <c:v>44198</c:v>
                </c:pt>
                <c:pt idx="502">
                  <c:v>44199</c:v>
                </c:pt>
                <c:pt idx="503">
                  <c:v>44200</c:v>
                </c:pt>
                <c:pt idx="504">
                  <c:v>44201</c:v>
                </c:pt>
                <c:pt idx="505">
                  <c:v>44202</c:v>
                </c:pt>
                <c:pt idx="506">
                  <c:v>44203</c:v>
                </c:pt>
                <c:pt idx="507">
                  <c:v>44204</c:v>
                </c:pt>
                <c:pt idx="508">
                  <c:v>44205</c:v>
                </c:pt>
                <c:pt idx="509">
                  <c:v>44206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44212</c:v>
                </c:pt>
                <c:pt idx="516">
                  <c:v>44213</c:v>
                </c:pt>
                <c:pt idx="517">
                  <c:v>44214</c:v>
                </c:pt>
                <c:pt idx="518">
                  <c:v>44215</c:v>
                </c:pt>
                <c:pt idx="519">
                  <c:v>44216</c:v>
                </c:pt>
                <c:pt idx="520">
                  <c:v>44217</c:v>
                </c:pt>
                <c:pt idx="521">
                  <c:v>44218</c:v>
                </c:pt>
                <c:pt idx="522">
                  <c:v>44219</c:v>
                </c:pt>
                <c:pt idx="523">
                  <c:v>44220</c:v>
                </c:pt>
                <c:pt idx="524">
                  <c:v>44221</c:v>
                </c:pt>
                <c:pt idx="525">
                  <c:v>44228</c:v>
                </c:pt>
                <c:pt idx="526">
                  <c:v>44229</c:v>
                </c:pt>
                <c:pt idx="527">
                  <c:v>44230</c:v>
                </c:pt>
                <c:pt idx="528">
                  <c:v>44231</c:v>
                </c:pt>
                <c:pt idx="529">
                  <c:v>44232</c:v>
                </c:pt>
                <c:pt idx="530">
                  <c:v>44233</c:v>
                </c:pt>
                <c:pt idx="531">
                  <c:v>44234</c:v>
                </c:pt>
                <c:pt idx="532">
                  <c:v>44235</c:v>
                </c:pt>
                <c:pt idx="533">
                  <c:v>44236</c:v>
                </c:pt>
                <c:pt idx="534">
                  <c:v>44237</c:v>
                </c:pt>
                <c:pt idx="535">
                  <c:v>44238</c:v>
                </c:pt>
                <c:pt idx="536">
                  <c:v>44239</c:v>
                </c:pt>
                <c:pt idx="537">
                  <c:v>44240</c:v>
                </c:pt>
                <c:pt idx="538">
                  <c:v>44241</c:v>
                </c:pt>
                <c:pt idx="539">
                  <c:v>44242</c:v>
                </c:pt>
                <c:pt idx="540">
                  <c:v>44243</c:v>
                </c:pt>
                <c:pt idx="541">
                  <c:v>44244</c:v>
                </c:pt>
                <c:pt idx="542">
                  <c:v>44245</c:v>
                </c:pt>
                <c:pt idx="543">
                  <c:v>44246</c:v>
                </c:pt>
                <c:pt idx="544">
                  <c:v>44247</c:v>
                </c:pt>
                <c:pt idx="545">
                  <c:v>44248</c:v>
                </c:pt>
                <c:pt idx="546">
                  <c:v>44249</c:v>
                </c:pt>
                <c:pt idx="547">
                  <c:v>44250</c:v>
                </c:pt>
                <c:pt idx="548">
                  <c:v>44251</c:v>
                </c:pt>
                <c:pt idx="549">
                  <c:v>44252</c:v>
                </c:pt>
                <c:pt idx="550">
                  <c:v>44253</c:v>
                </c:pt>
                <c:pt idx="551">
                  <c:v>44254</c:v>
                </c:pt>
                <c:pt idx="552">
                  <c:v>44255</c:v>
                </c:pt>
                <c:pt idx="553">
                  <c:v>44256</c:v>
                </c:pt>
                <c:pt idx="554">
                  <c:v>44258</c:v>
                </c:pt>
                <c:pt idx="555">
                  <c:v>44259</c:v>
                </c:pt>
                <c:pt idx="556">
                  <c:v>44260</c:v>
                </c:pt>
                <c:pt idx="557">
                  <c:v>44261</c:v>
                </c:pt>
                <c:pt idx="558">
                  <c:v>44262</c:v>
                </c:pt>
                <c:pt idx="559">
                  <c:v>44263</c:v>
                </c:pt>
                <c:pt idx="560">
                  <c:v>44264</c:v>
                </c:pt>
                <c:pt idx="561">
                  <c:v>44265</c:v>
                </c:pt>
                <c:pt idx="562">
                  <c:v>44266</c:v>
                </c:pt>
                <c:pt idx="563">
                  <c:v>44267</c:v>
                </c:pt>
                <c:pt idx="564">
                  <c:v>44268</c:v>
                </c:pt>
                <c:pt idx="565">
                  <c:v>44269</c:v>
                </c:pt>
                <c:pt idx="566">
                  <c:v>44270</c:v>
                </c:pt>
                <c:pt idx="567">
                  <c:v>44271</c:v>
                </c:pt>
                <c:pt idx="568">
                  <c:v>44272</c:v>
                </c:pt>
                <c:pt idx="569">
                  <c:v>44273</c:v>
                </c:pt>
                <c:pt idx="570">
                  <c:v>44274</c:v>
                </c:pt>
                <c:pt idx="571">
                  <c:v>44275</c:v>
                </c:pt>
                <c:pt idx="572">
                  <c:v>44276</c:v>
                </c:pt>
                <c:pt idx="573">
                  <c:v>44277</c:v>
                </c:pt>
                <c:pt idx="574">
                  <c:v>44278</c:v>
                </c:pt>
                <c:pt idx="575">
                  <c:v>44279</c:v>
                </c:pt>
                <c:pt idx="576">
                  <c:v>44280</c:v>
                </c:pt>
                <c:pt idx="577">
                  <c:v>44281</c:v>
                </c:pt>
                <c:pt idx="578">
                  <c:v>44282</c:v>
                </c:pt>
                <c:pt idx="579">
                  <c:v>44283</c:v>
                </c:pt>
                <c:pt idx="580">
                  <c:v>44284</c:v>
                </c:pt>
                <c:pt idx="581">
                  <c:v>44285</c:v>
                </c:pt>
                <c:pt idx="582">
                  <c:v>44286</c:v>
                </c:pt>
                <c:pt idx="583">
                  <c:v>44287</c:v>
                </c:pt>
                <c:pt idx="584">
                  <c:v>44288</c:v>
                </c:pt>
                <c:pt idx="585">
                  <c:v>44289</c:v>
                </c:pt>
                <c:pt idx="586">
                  <c:v>44290</c:v>
                </c:pt>
                <c:pt idx="587">
                  <c:v>44291</c:v>
                </c:pt>
                <c:pt idx="588">
                  <c:v>44292</c:v>
                </c:pt>
                <c:pt idx="589">
                  <c:v>44293</c:v>
                </c:pt>
                <c:pt idx="590">
                  <c:v>44294</c:v>
                </c:pt>
                <c:pt idx="591">
                  <c:v>44295</c:v>
                </c:pt>
                <c:pt idx="592">
                  <c:v>44296</c:v>
                </c:pt>
                <c:pt idx="593">
                  <c:v>44297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44303</c:v>
                </c:pt>
                <c:pt idx="600">
                  <c:v>44304</c:v>
                </c:pt>
                <c:pt idx="601">
                  <c:v>44305</c:v>
                </c:pt>
                <c:pt idx="602">
                  <c:v>44306</c:v>
                </c:pt>
                <c:pt idx="603">
                  <c:v>44307</c:v>
                </c:pt>
                <c:pt idx="604">
                  <c:v>44308</c:v>
                </c:pt>
                <c:pt idx="605">
                  <c:v>44309</c:v>
                </c:pt>
                <c:pt idx="606">
                  <c:v>44310</c:v>
                </c:pt>
                <c:pt idx="607">
                  <c:v>44311</c:v>
                </c:pt>
                <c:pt idx="608">
                  <c:v>44312</c:v>
                </c:pt>
                <c:pt idx="609">
                  <c:v>44313</c:v>
                </c:pt>
                <c:pt idx="610">
                  <c:v>44314</c:v>
                </c:pt>
                <c:pt idx="611">
                  <c:v>44315</c:v>
                </c:pt>
                <c:pt idx="612">
                  <c:v>44316</c:v>
                </c:pt>
                <c:pt idx="613">
                  <c:v>44317</c:v>
                </c:pt>
                <c:pt idx="614">
                  <c:v>44318</c:v>
                </c:pt>
                <c:pt idx="615">
                  <c:v>44319</c:v>
                </c:pt>
                <c:pt idx="616">
                  <c:v>44320</c:v>
                </c:pt>
                <c:pt idx="617">
                  <c:v>44321</c:v>
                </c:pt>
                <c:pt idx="618">
                  <c:v>44322</c:v>
                </c:pt>
                <c:pt idx="619">
                  <c:v>44323</c:v>
                </c:pt>
                <c:pt idx="620">
                  <c:v>44324</c:v>
                </c:pt>
                <c:pt idx="621">
                  <c:v>44325</c:v>
                </c:pt>
                <c:pt idx="622">
                  <c:v>44326</c:v>
                </c:pt>
                <c:pt idx="623">
                  <c:v>44327</c:v>
                </c:pt>
                <c:pt idx="624">
                  <c:v>44328</c:v>
                </c:pt>
                <c:pt idx="625">
                  <c:v>44329</c:v>
                </c:pt>
                <c:pt idx="626">
                  <c:v>44330</c:v>
                </c:pt>
                <c:pt idx="627">
                  <c:v>44331</c:v>
                </c:pt>
                <c:pt idx="628">
                  <c:v>44332</c:v>
                </c:pt>
                <c:pt idx="629">
                  <c:v>44333</c:v>
                </c:pt>
                <c:pt idx="630">
                  <c:v>44334</c:v>
                </c:pt>
                <c:pt idx="631">
                  <c:v>44335</c:v>
                </c:pt>
                <c:pt idx="632">
                  <c:v>44336</c:v>
                </c:pt>
                <c:pt idx="633">
                  <c:v>44337</c:v>
                </c:pt>
                <c:pt idx="634">
                  <c:v>44338</c:v>
                </c:pt>
                <c:pt idx="635">
                  <c:v>44339</c:v>
                </c:pt>
                <c:pt idx="636">
                  <c:v>44340</c:v>
                </c:pt>
                <c:pt idx="637">
                  <c:v>44341</c:v>
                </c:pt>
                <c:pt idx="638">
                  <c:v>44342</c:v>
                </c:pt>
                <c:pt idx="639">
                  <c:v>44343</c:v>
                </c:pt>
                <c:pt idx="640">
                  <c:v>44344</c:v>
                </c:pt>
                <c:pt idx="641">
                  <c:v>44345</c:v>
                </c:pt>
                <c:pt idx="642">
                  <c:v>44346</c:v>
                </c:pt>
                <c:pt idx="643">
                  <c:v>44347</c:v>
                </c:pt>
                <c:pt idx="644">
                  <c:v>44348</c:v>
                </c:pt>
                <c:pt idx="645">
                  <c:v>44349</c:v>
                </c:pt>
                <c:pt idx="646">
                  <c:v>44350</c:v>
                </c:pt>
                <c:pt idx="647">
                  <c:v>44351</c:v>
                </c:pt>
                <c:pt idx="648">
                  <c:v>44352</c:v>
                </c:pt>
                <c:pt idx="649">
                  <c:v>44353</c:v>
                </c:pt>
                <c:pt idx="650">
                  <c:v>44354</c:v>
                </c:pt>
                <c:pt idx="651">
                  <c:v>44355</c:v>
                </c:pt>
                <c:pt idx="652">
                  <c:v>44356</c:v>
                </c:pt>
                <c:pt idx="653">
                  <c:v>44357</c:v>
                </c:pt>
                <c:pt idx="654">
                  <c:v>44358</c:v>
                </c:pt>
                <c:pt idx="655">
                  <c:v>44359</c:v>
                </c:pt>
                <c:pt idx="656">
                  <c:v>44360</c:v>
                </c:pt>
                <c:pt idx="657">
                  <c:v>44361</c:v>
                </c:pt>
                <c:pt idx="658">
                  <c:v>44362</c:v>
                </c:pt>
                <c:pt idx="659">
                  <c:v>44363</c:v>
                </c:pt>
                <c:pt idx="660">
                  <c:v>44364</c:v>
                </c:pt>
                <c:pt idx="661">
                  <c:v>44365</c:v>
                </c:pt>
                <c:pt idx="662">
                  <c:v>44366</c:v>
                </c:pt>
                <c:pt idx="663">
                  <c:v>44367</c:v>
                </c:pt>
                <c:pt idx="664">
                  <c:v>44368</c:v>
                </c:pt>
                <c:pt idx="665">
                  <c:v>44369</c:v>
                </c:pt>
                <c:pt idx="666">
                  <c:v>44370</c:v>
                </c:pt>
                <c:pt idx="667">
                  <c:v>44371</c:v>
                </c:pt>
                <c:pt idx="668">
                  <c:v>44372</c:v>
                </c:pt>
                <c:pt idx="669">
                  <c:v>44373</c:v>
                </c:pt>
                <c:pt idx="670">
                  <c:v>44374</c:v>
                </c:pt>
                <c:pt idx="671">
                  <c:v>44375</c:v>
                </c:pt>
                <c:pt idx="672">
                  <c:v>44376</c:v>
                </c:pt>
                <c:pt idx="673">
                  <c:v>44377</c:v>
                </c:pt>
                <c:pt idx="674">
                  <c:v>44378</c:v>
                </c:pt>
                <c:pt idx="675">
                  <c:v>44379</c:v>
                </c:pt>
                <c:pt idx="676">
                  <c:v>44380</c:v>
                </c:pt>
                <c:pt idx="677">
                  <c:v>44381</c:v>
                </c:pt>
                <c:pt idx="678">
                  <c:v>44382</c:v>
                </c:pt>
                <c:pt idx="679">
                  <c:v>44383</c:v>
                </c:pt>
                <c:pt idx="680">
                  <c:v>44384</c:v>
                </c:pt>
                <c:pt idx="681">
                  <c:v>44385</c:v>
                </c:pt>
                <c:pt idx="682">
                  <c:v>44386</c:v>
                </c:pt>
                <c:pt idx="683">
                  <c:v>44387</c:v>
                </c:pt>
                <c:pt idx="684">
                  <c:v>44388</c:v>
                </c:pt>
                <c:pt idx="685">
                  <c:v>44389</c:v>
                </c:pt>
                <c:pt idx="686">
                  <c:v>44390</c:v>
                </c:pt>
                <c:pt idx="687">
                  <c:v>44391</c:v>
                </c:pt>
                <c:pt idx="688">
                  <c:v>44392</c:v>
                </c:pt>
                <c:pt idx="689">
                  <c:v>44393</c:v>
                </c:pt>
                <c:pt idx="690">
                  <c:v>44394</c:v>
                </c:pt>
                <c:pt idx="691">
                  <c:v>44395</c:v>
                </c:pt>
                <c:pt idx="692">
                  <c:v>44396</c:v>
                </c:pt>
                <c:pt idx="693">
                  <c:v>44397</c:v>
                </c:pt>
                <c:pt idx="694">
                  <c:v>44398</c:v>
                </c:pt>
                <c:pt idx="695">
                  <c:v>44399</c:v>
                </c:pt>
                <c:pt idx="696">
                  <c:v>44400</c:v>
                </c:pt>
                <c:pt idx="697">
                  <c:v>44401</c:v>
                </c:pt>
                <c:pt idx="698">
                  <c:v>44402</c:v>
                </c:pt>
                <c:pt idx="699">
                  <c:v>44403</c:v>
                </c:pt>
                <c:pt idx="700">
                  <c:v>44404</c:v>
                </c:pt>
                <c:pt idx="701">
                  <c:v>44405</c:v>
                </c:pt>
                <c:pt idx="702">
                  <c:v>44406</c:v>
                </c:pt>
                <c:pt idx="703">
                  <c:v>44407</c:v>
                </c:pt>
                <c:pt idx="704">
                  <c:v>44408</c:v>
                </c:pt>
                <c:pt idx="705">
                  <c:v>44409</c:v>
                </c:pt>
                <c:pt idx="706">
                  <c:v>44410</c:v>
                </c:pt>
                <c:pt idx="707">
                  <c:v>44411</c:v>
                </c:pt>
                <c:pt idx="708">
                  <c:v>44412</c:v>
                </c:pt>
                <c:pt idx="709">
                  <c:v>44413</c:v>
                </c:pt>
                <c:pt idx="710">
                  <c:v>44414</c:v>
                </c:pt>
                <c:pt idx="711">
                  <c:v>44415</c:v>
                </c:pt>
                <c:pt idx="712">
                  <c:v>44416</c:v>
                </c:pt>
                <c:pt idx="713">
                  <c:v>44417</c:v>
                </c:pt>
                <c:pt idx="714">
                  <c:v>44418</c:v>
                </c:pt>
                <c:pt idx="715">
                  <c:v>44419</c:v>
                </c:pt>
                <c:pt idx="716">
                  <c:v>44420</c:v>
                </c:pt>
                <c:pt idx="717">
                  <c:v>44421</c:v>
                </c:pt>
                <c:pt idx="718">
                  <c:v>44422</c:v>
                </c:pt>
                <c:pt idx="719">
                  <c:v>44423</c:v>
                </c:pt>
                <c:pt idx="720">
                  <c:v>44424</c:v>
                </c:pt>
                <c:pt idx="721">
                  <c:v>44425</c:v>
                </c:pt>
                <c:pt idx="722">
                  <c:v>44426</c:v>
                </c:pt>
                <c:pt idx="723">
                  <c:v>44427</c:v>
                </c:pt>
                <c:pt idx="724">
                  <c:v>44428</c:v>
                </c:pt>
                <c:pt idx="725">
                  <c:v>44429</c:v>
                </c:pt>
                <c:pt idx="726">
                  <c:v>44430</c:v>
                </c:pt>
                <c:pt idx="727">
                  <c:v>44431</c:v>
                </c:pt>
                <c:pt idx="728">
                  <c:v>44432</c:v>
                </c:pt>
                <c:pt idx="729">
                  <c:v>44433</c:v>
                </c:pt>
                <c:pt idx="730">
                  <c:v>44434</c:v>
                </c:pt>
                <c:pt idx="731">
                  <c:v>44435</c:v>
                </c:pt>
                <c:pt idx="732">
                  <c:v>44436</c:v>
                </c:pt>
                <c:pt idx="733">
                  <c:v>44437</c:v>
                </c:pt>
                <c:pt idx="734">
                  <c:v>44438</c:v>
                </c:pt>
                <c:pt idx="735">
                  <c:v>44439</c:v>
                </c:pt>
                <c:pt idx="736">
                  <c:v>44440</c:v>
                </c:pt>
                <c:pt idx="737">
                  <c:v>44441</c:v>
                </c:pt>
                <c:pt idx="738">
                  <c:v>44442</c:v>
                </c:pt>
                <c:pt idx="739">
                  <c:v>44443</c:v>
                </c:pt>
                <c:pt idx="740">
                  <c:v>44444</c:v>
                </c:pt>
                <c:pt idx="741">
                  <c:v>44445</c:v>
                </c:pt>
                <c:pt idx="742">
                  <c:v>44446</c:v>
                </c:pt>
              </c:numCache>
            </c:numRef>
          </c:cat>
          <c:val>
            <c:numRef>
              <c:f>'Sign up by offer value'!$N$4:$N$746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90.469056125388093</c:v>
                </c:pt>
                <c:pt idx="598">
                  <c:v>236.47370412410098</c:v>
                </c:pt>
                <c:pt idx="599">
                  <c:v>277.11460256169102</c:v>
                </c:pt>
                <c:pt idx="600">
                  <c:v>288.603939126547</c:v>
                </c:pt>
                <c:pt idx="601">
                  <c:v>288.06905277075896</c:v>
                </c:pt>
                <c:pt idx="602">
                  <c:v>288.92313891301001</c:v>
                </c:pt>
                <c:pt idx="603">
                  <c:v>446.39799827783401</c:v>
                </c:pt>
                <c:pt idx="604">
                  <c:v>412.39735496082005</c:v>
                </c:pt>
                <c:pt idx="605">
                  <c:v>430.26342129053302</c:v>
                </c:pt>
                <c:pt idx="606">
                  <c:v>318.44372312492203</c:v>
                </c:pt>
                <c:pt idx="607">
                  <c:v>115.28362639845849</c:v>
                </c:pt>
                <c:pt idx="608">
                  <c:v>27.594897703414603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B5-4AA8-BE8D-A7C5ED7F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607551"/>
        <c:axId val="594608799"/>
      </c:lineChart>
      <c:dateAx>
        <c:axId val="594607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8799"/>
        <c:crosses val="autoZero"/>
        <c:auto val="1"/>
        <c:lblOffset val="100"/>
        <c:baseTimeUnit val="days"/>
      </c:dateAx>
      <c:valAx>
        <c:axId val="594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161925</xdr:rowOff>
    </xdr:from>
    <xdr:to>
      <xdr:col>18</xdr:col>
      <xdr:colOff>95250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00FE3-65FD-475F-87B7-71EA1C276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2</xdr:row>
      <xdr:rowOff>161925</xdr:rowOff>
    </xdr:from>
    <xdr:to>
      <xdr:col>18</xdr:col>
      <xdr:colOff>95250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B2A3D-4A89-42D1-AA3D-FDFB492A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68830</xdr:rowOff>
    </xdr:from>
    <xdr:to>
      <xdr:col>16</xdr:col>
      <xdr:colOff>123825</xdr:colOff>
      <xdr:row>19</xdr:row>
      <xdr:rowOff>111655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FCD42-723C-4AA7-847B-8EBD252FF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59330"/>
          <a:ext cx="9153525" cy="3471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180975</xdr:rowOff>
    </xdr:from>
    <xdr:to>
      <xdr:col>18</xdr:col>
      <xdr:colOff>19050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825D7-7719-4169-9FA0-A79CB320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2</xdr:row>
      <xdr:rowOff>80962</xdr:rowOff>
    </xdr:from>
    <xdr:to>
      <xdr:col>30</xdr:col>
      <xdr:colOff>409575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0F309-5FDF-49E1-97A5-9ABEC861B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vyahbhat\Downloads\Bolt%20Activations%202021%20V2-System%20Model_6_2_2-Model%20Export-10_08_2021_10.34.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etails"/>
      <sheetName val="Model Fit"/>
      <sheetName val="Model Decomp"/>
      <sheetName val="Model Due-To"/>
      <sheetName val="Measure Transformation"/>
    </sheetNames>
    <sheetDataSet>
      <sheetData sheetId="0"/>
      <sheetData sheetId="1"/>
      <sheetData sheetId="2">
        <row r="5">
          <cell r="L5" t="str">
            <v>Precipitation</v>
          </cell>
          <cell r="M5">
            <v>971.00160009999956</v>
          </cell>
          <cell r="N5">
            <v>1382.1730589999988</v>
          </cell>
          <cell r="O5">
            <v>517.34882370000025</v>
          </cell>
          <cell r="P5">
            <v>2870.5234827999984</v>
          </cell>
        </row>
        <row r="6">
          <cell r="L6" t="str">
            <v>Holiday_Christmas</v>
          </cell>
          <cell r="M6">
            <v>672.0300522</v>
          </cell>
          <cell r="N6">
            <v>672.0300522</v>
          </cell>
          <cell r="O6">
            <v>0</v>
          </cell>
          <cell r="P6">
            <v>1344.0601044</v>
          </cell>
        </row>
        <row r="7">
          <cell r="L7" t="str">
            <v>Holiday_Festival</v>
          </cell>
          <cell r="M7">
            <v>1066.5843915999999</v>
          </cell>
          <cell r="N7">
            <v>1599.8765873999998</v>
          </cell>
          <cell r="O7">
            <v>0</v>
          </cell>
          <cell r="P7">
            <v>2666.4609789999995</v>
          </cell>
        </row>
        <row r="8">
          <cell r="L8" t="str">
            <v>Holiday_Halloween</v>
          </cell>
          <cell r="M8">
            <v>572.927638</v>
          </cell>
          <cell r="N8">
            <v>572.927638</v>
          </cell>
          <cell r="O8">
            <v>0</v>
          </cell>
          <cell r="P8">
            <v>1145.855276</v>
          </cell>
        </row>
        <row r="9">
          <cell r="L9" t="str">
            <v>Holiday_NewYear</v>
          </cell>
          <cell r="M9">
            <v>652.37970350000001</v>
          </cell>
          <cell r="N9">
            <v>1565.7112884000001</v>
          </cell>
          <cell r="O9">
            <v>913.33158490000005</v>
          </cell>
          <cell r="P9">
            <v>3131.4225768000001</v>
          </cell>
        </row>
        <row r="10">
          <cell r="L10" t="str">
            <v>Holiday_Others</v>
          </cell>
          <cell r="M10">
            <v>154.68757959999999</v>
          </cell>
          <cell r="N10">
            <v>464.06273879999998</v>
          </cell>
          <cell r="O10">
            <v>1082.8130571999998</v>
          </cell>
          <cell r="P10">
            <v>1701.5633755999997</v>
          </cell>
        </row>
        <row r="11">
          <cell r="L11" t="str">
            <v>Mobility_Workplaces</v>
          </cell>
          <cell r="M11">
            <v>0</v>
          </cell>
          <cell r="N11">
            <v>-4237.985827999998</v>
          </cell>
          <cell r="O11">
            <v>-2198.1566011999998</v>
          </cell>
          <cell r="P11">
            <v>-6436.1424291999974</v>
          </cell>
        </row>
        <row r="12">
          <cell r="L12" t="str">
            <v>Weekend_Dummy_Year19</v>
          </cell>
          <cell r="M12">
            <v>92744.143065199896</v>
          </cell>
          <cell r="N12">
            <v>0</v>
          </cell>
          <cell r="O12">
            <v>0</v>
          </cell>
          <cell r="P12">
            <v>92744.143065199896</v>
          </cell>
        </row>
        <row r="13">
          <cell r="L13" t="str">
            <v>Weekend_Dummy_Year20</v>
          </cell>
          <cell r="M13">
            <v>0</v>
          </cell>
          <cell r="N13">
            <v>100640.5617277</v>
          </cell>
          <cell r="O13">
            <v>0</v>
          </cell>
          <cell r="P13">
            <v>100640.5617277</v>
          </cell>
        </row>
        <row r="14">
          <cell r="L14" t="str">
            <v>Weekend_Dummy_Year21</v>
          </cell>
          <cell r="M14">
            <v>0</v>
          </cell>
          <cell r="N14">
            <v>0</v>
          </cell>
          <cell r="O14">
            <v>39745.574799000002</v>
          </cell>
          <cell r="P14">
            <v>39745.574799000002</v>
          </cell>
        </row>
        <row r="15">
          <cell r="L15" t="str">
            <v>XL_ETA</v>
          </cell>
          <cell r="M15">
            <v>-56258.171624999981</v>
          </cell>
          <cell r="N15">
            <v>-183014.12585310015</v>
          </cell>
          <cell r="O15">
            <v>-73091.335767899989</v>
          </cell>
          <cell r="P15">
            <v>-312363.63324600016</v>
          </cell>
        </row>
        <row r="16">
          <cell r="L16" t="str">
            <v>Event_BAPFTR10GBP_Cost</v>
          </cell>
          <cell r="M16">
            <v>37490.823397699991</v>
          </cell>
          <cell r="N16">
            <v>44725.894580599961</v>
          </cell>
          <cell r="O16">
            <v>392.33240859999995</v>
          </cell>
          <cell r="P16">
            <v>82609.050386899951</v>
          </cell>
        </row>
        <row r="17">
          <cell r="L17" t="str">
            <v>Event_FreetripWaitingVol1_Cost</v>
          </cell>
          <cell r="M17">
            <v>26737.048916600004</v>
          </cell>
          <cell r="N17">
            <v>17669.701892899997</v>
          </cell>
          <cell r="O17">
            <v>0</v>
          </cell>
          <cell r="P17">
            <v>44406.750809500001</v>
          </cell>
        </row>
        <row r="18">
          <cell r="L18" t="str">
            <v>Event_OOH_Campaign_Cost</v>
          </cell>
          <cell r="M18">
            <v>0</v>
          </cell>
          <cell r="N18">
            <v>21040.391865900008</v>
          </cell>
          <cell r="O18">
            <v>5525.0748533000005</v>
          </cell>
          <cell r="P18">
            <v>26565.466719200009</v>
          </cell>
        </row>
        <row r="19">
          <cell r="L19" t="str">
            <v>Event_RMNFTR10GBP_Cost</v>
          </cell>
          <cell r="M19">
            <v>35524.456312399998</v>
          </cell>
          <cell r="N19">
            <v>7299.5094962999992</v>
          </cell>
          <cell r="O19">
            <v>0</v>
          </cell>
          <cell r="P19">
            <v>42823.965808699999</v>
          </cell>
        </row>
        <row r="20">
          <cell r="L20" t="str">
            <v>Event_RMNFTR8GBP_Cost</v>
          </cell>
          <cell r="M20">
            <v>29372.419363999994</v>
          </cell>
          <cell r="N20">
            <v>7306.9006221</v>
          </cell>
          <cell r="O20">
            <v>0</v>
          </cell>
          <cell r="P20">
            <v>36679.319986099996</v>
          </cell>
        </row>
        <row r="21">
          <cell r="L21" t="str">
            <v>Lifecycle_UserCampaign_TSM</v>
          </cell>
          <cell r="M21">
            <v>437.62118790000005</v>
          </cell>
          <cell r="N21">
            <v>11188.891105900007</v>
          </cell>
          <cell r="O21">
            <v>7007.6624758000025</v>
          </cell>
          <cell r="P21">
            <v>18634.174769600009</v>
          </cell>
        </row>
        <row r="22">
          <cell r="L22" t="str">
            <v>Signups_Costs_2019</v>
          </cell>
          <cell r="M22">
            <v>118531.04157450001</v>
          </cell>
          <cell r="N22">
            <v>0</v>
          </cell>
          <cell r="O22">
            <v>0</v>
          </cell>
          <cell r="P22">
            <v>118531.04157450001</v>
          </cell>
        </row>
        <row r="23">
          <cell r="L23" t="str">
            <v>Signups_Costs_2020</v>
          </cell>
          <cell r="M23">
            <v>0</v>
          </cell>
          <cell r="N23">
            <v>173092.10330139997</v>
          </cell>
          <cell r="O23">
            <v>0</v>
          </cell>
          <cell r="P23">
            <v>173092.10330139997</v>
          </cell>
        </row>
        <row r="24">
          <cell r="L24" t="str">
            <v>Signups_Costs_2021</v>
          </cell>
          <cell r="M24">
            <v>0</v>
          </cell>
          <cell r="N24">
            <v>0</v>
          </cell>
          <cell r="O24">
            <v>75094.6034335</v>
          </cell>
          <cell r="P24">
            <v>75094.6034335</v>
          </cell>
        </row>
        <row r="25">
          <cell r="L25" t="str">
            <v>Total_Referral_Cost_100pct</v>
          </cell>
          <cell r="M25">
            <v>0</v>
          </cell>
          <cell r="N25">
            <v>0</v>
          </cell>
          <cell r="O25">
            <v>4837.5449753000003</v>
          </cell>
          <cell r="P25">
            <v>4837.5449753000003</v>
          </cell>
        </row>
        <row r="26">
          <cell r="L26" t="str">
            <v>Total_Referral_Cost_10gbp</v>
          </cell>
          <cell r="M26">
            <v>50455.328127699999</v>
          </cell>
          <cell r="N26">
            <v>35475.864826099991</v>
          </cell>
          <cell r="O26">
            <v>11957.921370599997</v>
          </cell>
          <cell r="P26">
            <v>97889.114324399998</v>
          </cell>
        </row>
        <row r="27">
          <cell r="L27" t="str">
            <v>Total_Referral_Cost_12gbp</v>
          </cell>
          <cell r="M27">
            <v>79151.878732300014</v>
          </cell>
          <cell r="N27">
            <v>43222.275629099997</v>
          </cell>
          <cell r="O27">
            <v>4618.0958221999999</v>
          </cell>
          <cell r="P27">
            <v>126992.25018360002</v>
          </cell>
        </row>
        <row r="28">
          <cell r="L28" t="str">
            <v>Total_Referral_Cost_14gbp</v>
          </cell>
          <cell r="M28">
            <v>58307.671476899995</v>
          </cell>
          <cell r="N28">
            <v>35773.431330400002</v>
          </cell>
          <cell r="O28">
            <v>0</v>
          </cell>
          <cell r="P28">
            <v>94081.102807299991</v>
          </cell>
        </row>
        <row r="29">
          <cell r="L29" t="str">
            <v>Total_Referral_Cost_8gbp</v>
          </cell>
          <cell r="M29">
            <v>92581.676578199986</v>
          </cell>
          <cell r="N29">
            <v>54540.738042900011</v>
          </cell>
          <cell r="O29">
            <v>0</v>
          </cell>
          <cell r="P29">
            <v>147122.4146211</v>
          </cell>
        </row>
        <row r="30">
          <cell r="L30" t="str">
            <v>Total_Referral_Cost_Others</v>
          </cell>
          <cell r="M30">
            <v>75053.871569099996</v>
          </cell>
          <cell r="N30">
            <v>14821.362408100007</v>
          </cell>
          <cell r="O30">
            <v>6195.8054815000023</v>
          </cell>
          <cell r="P30">
            <v>96071.039458700005</v>
          </cell>
        </row>
        <row r="31">
          <cell r="L31" t="str">
            <v>AppleSearch_Brand_Imp</v>
          </cell>
          <cell r="M31">
            <v>0</v>
          </cell>
          <cell r="N31">
            <v>1098.0841836</v>
          </cell>
          <cell r="O31">
            <v>6289.7348725999973</v>
          </cell>
          <cell r="P31">
            <v>7387.8190561999972</v>
          </cell>
        </row>
        <row r="32">
          <cell r="L32" t="str">
            <v>AppleSearch_NonBrand_Imp</v>
          </cell>
          <cell r="M32">
            <v>5205.0562579000016</v>
          </cell>
          <cell r="N32">
            <v>5761.6238429000059</v>
          </cell>
          <cell r="O32">
            <v>2865.9922658000014</v>
          </cell>
          <cell r="P32">
            <v>13832.672366600009</v>
          </cell>
        </row>
        <row r="33">
          <cell r="L33" t="str">
            <v>FB_Ads_Imp</v>
          </cell>
          <cell r="M33">
            <v>49907.459236399976</v>
          </cell>
          <cell r="N33">
            <v>52007.210952900008</v>
          </cell>
          <cell r="O33">
            <v>5489.4495068000033</v>
          </cell>
          <cell r="P33">
            <v>107404.11969609998</v>
          </cell>
        </row>
        <row r="34">
          <cell r="L34" t="str">
            <v>FB_BrandAcquisition_Imp</v>
          </cell>
          <cell r="M34">
            <v>0</v>
          </cell>
          <cell r="N34">
            <v>1371.9130149</v>
          </cell>
          <cell r="O34">
            <v>8.2136171999999998</v>
          </cell>
          <cell r="P34">
            <v>1380.1266321000001</v>
          </cell>
        </row>
        <row r="35">
          <cell r="L35" t="str">
            <v>FBPost_BrandAwareness_Imp</v>
          </cell>
          <cell r="M35">
            <v>724.11677380000003</v>
          </cell>
          <cell r="N35">
            <v>6975.4542237000023</v>
          </cell>
          <cell r="O35">
            <v>0</v>
          </cell>
          <cell r="P35">
            <v>7699.5709975000027</v>
          </cell>
        </row>
        <row r="36">
          <cell r="L36" t="str">
            <v>FBPost_engagement_Imp</v>
          </cell>
          <cell r="M36">
            <v>14292.760359500002</v>
          </cell>
          <cell r="N36">
            <v>5604.3894068000018</v>
          </cell>
          <cell r="O36">
            <v>51.105129500000004</v>
          </cell>
          <cell r="P36">
            <v>19948.254895800004</v>
          </cell>
        </row>
        <row r="37">
          <cell r="L37" t="str">
            <v>FBPost_Reach_Imp</v>
          </cell>
          <cell r="M37">
            <v>0</v>
          </cell>
          <cell r="N37">
            <v>2743.8343663000005</v>
          </cell>
          <cell r="O37">
            <v>2645.0359440000011</v>
          </cell>
          <cell r="P37">
            <v>5388.8703103000016</v>
          </cell>
        </row>
        <row r="38">
          <cell r="L38" t="str">
            <v>Google_Imp</v>
          </cell>
          <cell r="M38">
            <v>34185.255123100003</v>
          </cell>
          <cell r="N38">
            <v>53485.498725299956</v>
          </cell>
          <cell r="O38">
            <v>19986.296249499996</v>
          </cell>
          <cell r="P38">
            <v>107657.05009789996</v>
          </cell>
        </row>
        <row r="39">
          <cell r="L39" t="str">
            <v>Google_SearchBrand_Imp</v>
          </cell>
          <cell r="M39">
            <v>0</v>
          </cell>
          <cell r="N39">
            <v>7547.7965074000012</v>
          </cell>
          <cell r="O39">
            <v>2430.1495039999995</v>
          </cell>
          <cell r="P39">
            <v>9977.9460114000012</v>
          </cell>
        </row>
        <row r="40">
          <cell r="L40" t="str">
            <v>Google_SearchNonBrand_Imp</v>
          </cell>
          <cell r="M40">
            <v>5055.8674701</v>
          </cell>
          <cell r="N40">
            <v>3614.2069236999996</v>
          </cell>
          <cell r="O40">
            <v>0</v>
          </cell>
          <cell r="P40">
            <v>8670.0743937999996</v>
          </cell>
        </row>
        <row r="41">
          <cell r="L41" t="str">
            <v>Google_Video_Imp</v>
          </cell>
          <cell r="M41">
            <v>0</v>
          </cell>
          <cell r="N41">
            <v>769.28285430000017</v>
          </cell>
          <cell r="O41">
            <v>50.473392699999998</v>
          </cell>
          <cell r="P41">
            <v>819.75624700000014</v>
          </cell>
        </row>
        <row r="42">
          <cell r="L42" t="str">
            <v>Influencer_reach</v>
          </cell>
          <cell r="M42">
            <v>3290.1800284999972</v>
          </cell>
          <cell r="N42">
            <v>6699.0151049999822</v>
          </cell>
          <cell r="O42">
            <v>361.11549959999985</v>
          </cell>
          <cell r="P42">
            <v>10350.31063309998</v>
          </cell>
        </row>
        <row r="43">
          <cell r="L43" t="str">
            <v>NonDigital_besidesOOH_spend</v>
          </cell>
          <cell r="M43">
            <v>0</v>
          </cell>
          <cell r="N43">
            <v>663.10336040000004</v>
          </cell>
          <cell r="O43">
            <v>1991.4493630999991</v>
          </cell>
          <cell r="P43">
            <v>2654.552723499999</v>
          </cell>
        </row>
        <row r="44">
          <cell r="L44" t="str">
            <v>OOH_Imp_without_Q2_2021</v>
          </cell>
          <cell r="M44">
            <v>0</v>
          </cell>
          <cell r="N44">
            <v>35111.72386529998</v>
          </cell>
          <cell r="O44">
            <v>0</v>
          </cell>
          <cell r="P44">
            <v>35111.72386529998</v>
          </cell>
        </row>
        <row r="45">
          <cell r="L45" t="str">
            <v>OOH_SumofAd_Plays</v>
          </cell>
          <cell r="M45">
            <v>0</v>
          </cell>
          <cell r="N45">
            <v>0</v>
          </cell>
          <cell r="O45">
            <v>45849.769490100007</v>
          </cell>
          <cell r="P45">
            <v>45849.769490100007</v>
          </cell>
        </row>
        <row r="46">
          <cell r="L46" t="str">
            <v>OOH_TikTok_Imp</v>
          </cell>
          <cell r="M46">
            <v>0</v>
          </cell>
          <cell r="N46">
            <v>0</v>
          </cell>
          <cell r="O46">
            <v>65.594550499999997</v>
          </cell>
          <cell r="P46">
            <v>65.594550499999997</v>
          </cell>
        </row>
        <row r="47">
          <cell r="L47" t="str">
            <v>Snap_Imp</v>
          </cell>
          <cell r="M47">
            <v>0</v>
          </cell>
          <cell r="N47">
            <v>7139.8155210999985</v>
          </cell>
          <cell r="O47">
            <v>4348.5537913999997</v>
          </cell>
          <cell r="P47">
            <v>11488.369312499999</v>
          </cell>
        </row>
        <row r="48">
          <cell r="L48" t="str">
            <v>TikTok_Impression</v>
          </cell>
          <cell r="M48">
            <v>0</v>
          </cell>
          <cell r="N48">
            <v>3678.8423221999997</v>
          </cell>
          <cell r="O48">
            <v>0</v>
          </cell>
          <cell r="P48">
            <v>3678.8423221999997</v>
          </cell>
        </row>
        <row r="49">
          <cell r="L49" t="str">
            <v>Total_TwitterAds_Imp</v>
          </cell>
          <cell r="M49">
            <v>0</v>
          </cell>
          <cell r="N49">
            <v>2777.0042823000003</v>
          </cell>
          <cell r="O49">
            <v>0</v>
          </cell>
          <cell r="P49">
            <v>2777.0042823000003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vya Bhat" id="{FD4F165D-2BB2-4984-8951-B04A2F3A0A22}" userId="Kavya Bhat" providerId="None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vyahbhat\Downloads\DueToType%20(10)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hbhat" refreshedDate="44469.939774189814" createdVersion="1" refreshedVersion="7" recordCount="54" xr:uid="{646F1057-074A-4927-8CFC-CCEF2DFA8674}">
  <cacheSource type="worksheet">
    <worksheetSource ref="A1:E55" sheet="Sheet0" r:id="rId2"/>
  </cacheSource>
  <cacheFields count="5">
    <cacheField name="Measure" numFmtId="0">
      <sharedItems/>
    </cacheField>
    <cacheField name="x" numFmtId="0">
      <sharedItems count="13">
        <s v="Apple Search"/>
        <s v="Google"/>
        <s v="Snap"/>
        <s v="Media others"/>
        <s v="Covid"/>
        <s v="Influencer"/>
        <s v="Organic"/>
        <s v="OOH"/>
        <s v="Lifecycle"/>
        <s v="FB"/>
        <s v="Referral"/>
        <s v="Event"/>
        <s v="Signups"/>
      </sharedItems>
    </cacheField>
    <cacheField name="Aggregation Type" numFmtId="0">
      <sharedItems/>
    </cacheField>
    <cacheField name="Absolute Due-To" numFmtId="0">
      <sharedItems containsSemiMixedTypes="0" containsString="0" containsNumber="1" minValue="-5274.59" maxValue="45849.760000000002"/>
    </cacheField>
    <cacheField name="% Due-To" numFmtId="0">
      <sharedItems containsSemiMixedTypes="0" containsString="0" containsNumber="1" minValue="-17.010000000000002" maxValue="14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hbhat" refreshedDate="44473.521939120372" createdVersion="7" refreshedVersion="7" minRefreshableVersion="3" recordCount="63" xr:uid="{66023877-CE59-41BE-BEBE-7FE3B8269E22}">
  <cacheSource type="worksheet">
    <worksheetSource ref="A1:E64" sheet="Sheet0"/>
  </cacheSource>
  <cacheFields count="5">
    <cacheField name="Measure" numFmtId="0">
      <sharedItems/>
    </cacheField>
    <cacheField name="Level" numFmtId="0">
      <sharedItems count="13">
        <s v="Apple Search"/>
        <s v="Google"/>
        <s v="Snap"/>
        <s v="Media others"/>
        <s v="Covid"/>
        <s v="Influencer"/>
        <s v="Organic"/>
        <s v="OOH"/>
        <s v="Lifecycle"/>
        <s v="FB"/>
        <s v="Referral"/>
        <s v="Event"/>
        <s v="Signups"/>
      </sharedItems>
    </cacheField>
    <cacheField name="Aggregation Type" numFmtId="0">
      <sharedItems/>
    </cacheField>
    <cacheField name="Absolute Due-To" numFmtId="0">
      <sharedItems containsSemiMixedTypes="0" containsString="0" containsNumber="1" minValue="-5243.05" maxValue="45849.760000000002"/>
    </cacheField>
    <cacheField name="% Due-To" numFmtId="0">
      <sharedItems containsSemiMixedTypes="0" containsString="0" containsNumber="1" minValue="-16.91" maxValue="14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s v="AppleSearch_Brand_Imp"/>
    <x v="0"/>
    <s v="Sum"/>
    <n v="3381.93"/>
    <n v="10.91"/>
  </r>
  <r>
    <s v="Google_SearchBrand_Imp"/>
    <x v="1"/>
    <s v="Sum"/>
    <n v="-468.91"/>
    <n v="-1.51"/>
  </r>
  <r>
    <s v="Snap_Imp"/>
    <x v="2"/>
    <s v="Sum"/>
    <n v="17700.72"/>
    <n v="57.1"/>
  </r>
  <r>
    <s v="Google_SearchNonBrand_Imp"/>
    <x v="1"/>
    <s v="Sum"/>
    <n v="-2.41"/>
    <n v="-0.01"/>
  </r>
  <r>
    <s v="Google_Video_Imp"/>
    <x v="1"/>
    <s v="Sum"/>
    <n v="117.77"/>
    <n v="0.38"/>
  </r>
  <r>
    <s v="Total_TwitterAds_Imp"/>
    <x v="3"/>
    <s v="Sum"/>
    <n v="0"/>
    <n v="0"/>
  </r>
  <r>
    <s v="Mobility_Workplaces"/>
    <x v="4"/>
    <s v="Sum"/>
    <n v="22019.65"/>
    <n v="71.03"/>
  </r>
  <r>
    <s v="NonDigital_besidesOOH_spend"/>
    <x v="3"/>
    <s v="Sum"/>
    <n v="9093.73"/>
    <n v="29.33"/>
  </r>
  <r>
    <s v="Influencer_reach"/>
    <x v="5"/>
    <s v="Sum"/>
    <n v="110.61"/>
    <n v="0.36"/>
  </r>
  <r>
    <s v="Google_Imp"/>
    <x v="1"/>
    <s v="Sum"/>
    <n v="15089.39"/>
    <n v="48.68"/>
  </r>
  <r>
    <s v="AppleSearch_NonBrand_Imp"/>
    <x v="0"/>
    <s v="Sum"/>
    <n v="2243.41"/>
    <n v="7.24"/>
  </r>
  <r>
    <s v="OOH_TikTok_Imp"/>
    <x v="3"/>
    <s v="Sum"/>
    <n v="65.59"/>
    <n v="0.21"/>
  </r>
  <r>
    <s v="Precipitation"/>
    <x v="6"/>
    <s v="Average"/>
    <n v="1141.3699999999999"/>
    <n v="3.68"/>
  </r>
  <r>
    <s v="TikTok_Impression"/>
    <x v="3"/>
    <s v="Sum"/>
    <n v="0"/>
    <n v="0"/>
  </r>
  <r>
    <s v="OOH_Imp_without_Q2_2021"/>
    <x v="7"/>
    <s v="Sum"/>
    <n v="0"/>
    <n v="0"/>
  </r>
  <r>
    <s v="Lifecycle_UserCampaign_TSM"/>
    <x v="8"/>
    <s v="Sum"/>
    <n v="486.62"/>
    <n v="1.57"/>
  </r>
  <r>
    <s v="Lifecycle_Adhoc_TSM"/>
    <x v="8"/>
    <s v="Sum"/>
    <n v="318.51"/>
    <n v="1.03"/>
  </r>
  <r>
    <s v="Holiday_NewYear"/>
    <x v="6"/>
    <s v="Sum"/>
    <n v="0"/>
    <n v="0"/>
  </r>
  <r>
    <s v="Holiday_Christmas"/>
    <x v="6"/>
    <s v="Sum"/>
    <n v="0"/>
    <n v="0"/>
  </r>
  <r>
    <s v="Holiday_Halloween"/>
    <x v="6"/>
    <s v="Sum"/>
    <n v="0"/>
    <n v="0"/>
  </r>
  <r>
    <s v="Holiday_Others"/>
    <x v="6"/>
    <s v="Sum"/>
    <n v="0"/>
    <n v="0"/>
  </r>
  <r>
    <s v="Holiday_Festival"/>
    <x v="6"/>
    <s v="Sum"/>
    <n v="0"/>
    <n v="0"/>
  </r>
  <r>
    <s v="OOH_SumofAd_Plays"/>
    <x v="7"/>
    <s v="Sum"/>
    <n v="45849.760000000002"/>
    <n v="147.9"/>
  </r>
  <r>
    <s v="FBPost_Reach_Imp_V2"/>
    <x v="9"/>
    <s v="Sum"/>
    <n v="1176.73"/>
    <n v="3.8"/>
  </r>
  <r>
    <s v="FBPost_BrandAwareness_Imp_V2"/>
    <x v="9"/>
    <s v="Sum"/>
    <n v="0"/>
    <n v="0"/>
  </r>
  <r>
    <s v="FB_Ads_Imp_V2"/>
    <x v="9"/>
    <s v="Sum"/>
    <n v="7602.65"/>
    <n v="24.52"/>
  </r>
  <r>
    <s v="FBPost_engagement_Imp_V2"/>
    <x v="9"/>
    <s v="Sum"/>
    <n v="36.090000000000003"/>
    <n v="0.12"/>
  </r>
  <r>
    <s v="FB_BrandAcquisition_Imp_V2"/>
    <x v="9"/>
    <s v="Sum"/>
    <n v="34.35"/>
    <n v="0.11"/>
  </r>
  <r>
    <s v="Total_Referral_Cost_14gbp_F"/>
    <x v="10"/>
    <s v="Sum"/>
    <n v="0"/>
    <n v="0"/>
  </r>
  <r>
    <s v="Event_FreetripWaitingVol1_Cost_F"/>
    <x v="11"/>
    <s v="Sum"/>
    <n v="-1704.1"/>
    <n v="-5.5"/>
  </r>
  <r>
    <s v="Event_RMNFTR10GBP_Cost_F"/>
    <x v="11"/>
    <s v="Sum"/>
    <n v="0"/>
    <n v="0"/>
  </r>
  <r>
    <s v="Signups_5gbp_F"/>
    <x v="12"/>
    <s v="Sum"/>
    <n v="5808.78"/>
    <n v="18.739999999999998"/>
  </r>
  <r>
    <s v="Signups_7gbp_F"/>
    <x v="12"/>
    <s v="Sum"/>
    <n v="-1756.93"/>
    <n v="-5.67"/>
  </r>
  <r>
    <s v="Signups_6gbp_F"/>
    <x v="12"/>
    <s v="Sum"/>
    <n v="21752.7"/>
    <n v="70.17"/>
  </r>
  <r>
    <s v="Signups_14gbp_F"/>
    <x v="12"/>
    <s v="Sum"/>
    <n v="0"/>
    <n v="0"/>
  </r>
  <r>
    <s v="PreCovid_Mon"/>
    <x v="6"/>
    <s v="Sum"/>
    <n v="0"/>
    <n v="0"/>
  </r>
  <r>
    <s v="PreCovid_Fri"/>
    <x v="6"/>
    <s v="Sum"/>
    <n v="0"/>
    <n v="0"/>
  </r>
  <r>
    <s v="PreCovid_Sat"/>
    <x v="6"/>
    <s v="Sum"/>
    <n v="0"/>
    <n v="0"/>
  </r>
  <r>
    <s v="PreCovid_Sun"/>
    <x v="6"/>
    <s v="Sum"/>
    <n v="0"/>
    <n v="0"/>
  </r>
  <r>
    <s v="Lockdown_Fri"/>
    <x v="4"/>
    <s v="Sum"/>
    <n v="-2558.12"/>
    <n v="-8.25"/>
  </r>
  <r>
    <s v="Lockdown_Mon"/>
    <x v="4"/>
    <s v="Sum"/>
    <n v="3689.77"/>
    <n v="11.9"/>
  </r>
  <r>
    <s v="Lockdown_Sat"/>
    <x v="4"/>
    <s v="Sum"/>
    <n v="-5274.59"/>
    <n v="-17.010000000000002"/>
  </r>
  <r>
    <s v="Lockdown_Sun"/>
    <x v="4"/>
    <s v="Sum"/>
    <n v="-3047.05"/>
    <n v="-9.83"/>
  </r>
  <r>
    <s v="Covid_Holiday_Halloween"/>
    <x v="4"/>
    <s v="Sum"/>
    <n v="0"/>
    <n v="0"/>
  </r>
  <r>
    <s v="Covid_Holiday_Others"/>
    <x v="4"/>
    <s v="Sum"/>
    <n v="0"/>
    <n v="0"/>
  </r>
  <r>
    <s v="Covid_Holiday_Easter"/>
    <x v="4"/>
    <s v="Sum"/>
    <n v="-2136.9899999999998"/>
    <n v="-6.89"/>
  </r>
  <r>
    <s v="Covid_Holiday_Christmas"/>
    <x v="4"/>
    <s v="Sum"/>
    <n v="0"/>
    <n v="0"/>
  </r>
  <r>
    <s v="Covid_Holiday_Bank"/>
    <x v="4"/>
    <s v="Sum"/>
    <n v="4993.96"/>
    <n v="16.11"/>
  </r>
  <r>
    <s v="Covid_Holiday_NewYear"/>
    <x v="4"/>
    <s v="Sum"/>
    <n v="0"/>
    <n v="0"/>
  </r>
  <r>
    <s v="Halloween_weekend"/>
    <x v="6"/>
    <s v="Sum"/>
    <n v="0"/>
    <n v="0"/>
  </r>
  <r>
    <s v="Covid1n2_Sun"/>
    <x v="4"/>
    <s v="Sum"/>
    <n v="13435.97"/>
    <n v="43.34"/>
  </r>
  <r>
    <s v="Covid1n2_Mon"/>
    <x v="4"/>
    <s v="Sum"/>
    <n v="-4598.6899999999996"/>
    <n v="-14.83"/>
  </r>
  <r>
    <s v="Covid1n2_Fri"/>
    <x v="4"/>
    <s v="Sum"/>
    <n v="16726.73"/>
    <n v="53.96"/>
  </r>
  <r>
    <s v="Covid1n2_Sat"/>
    <x v="4"/>
    <s v="Sum"/>
    <n v="31406.05"/>
    <n v="101.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AppleSearch_Brand_Imp"/>
    <x v="0"/>
    <s v="Sum"/>
    <n v="3381.93"/>
    <n v="10.91"/>
  </r>
  <r>
    <s v="Google_SearchBrand_Imp"/>
    <x v="1"/>
    <s v="Sum"/>
    <n v="-468.91"/>
    <n v="-1.51"/>
  </r>
  <r>
    <s v="Snap_Imp"/>
    <x v="2"/>
    <s v="Sum"/>
    <n v="4798.87"/>
    <n v="15.48"/>
  </r>
  <r>
    <s v="Google_SearchNonBrand_Imp"/>
    <x v="1"/>
    <s v="Sum"/>
    <n v="-2.41"/>
    <n v="-0.01"/>
  </r>
  <r>
    <s v="Google_Video_Imp"/>
    <x v="1"/>
    <s v="Sum"/>
    <n v="50.47"/>
    <n v="0.16"/>
  </r>
  <r>
    <s v="Total_TwitterAds_Imp"/>
    <x v="3"/>
    <s v="Sum"/>
    <n v="0"/>
    <n v="0"/>
  </r>
  <r>
    <s v="Mobility_Workplaces"/>
    <x v="4"/>
    <s v="Sum"/>
    <n v="26154.639999999999"/>
    <n v="84.37"/>
  </r>
  <r>
    <s v="NonDigital_besidesOOH_spend"/>
    <x v="3"/>
    <s v="Sum"/>
    <n v="4784.82"/>
    <n v="15.43"/>
  </r>
  <r>
    <s v="Influencer_reach"/>
    <x v="5"/>
    <s v="Sum"/>
    <n v="110.61"/>
    <n v="0.36"/>
  </r>
  <r>
    <s v="Google_Imp"/>
    <x v="1"/>
    <s v="Sum"/>
    <n v="15089.39"/>
    <n v="48.68"/>
  </r>
  <r>
    <s v="AppleSearch_NonBrand_Imp"/>
    <x v="0"/>
    <s v="Sum"/>
    <n v="3977.29"/>
    <n v="12.83"/>
  </r>
  <r>
    <s v="OOH_TikTok_Imp"/>
    <x v="3"/>
    <s v="Sum"/>
    <n v="65.59"/>
    <n v="0.21"/>
  </r>
  <r>
    <s v="Precipitation"/>
    <x v="6"/>
    <s v="Average"/>
    <n v="1072.33"/>
    <n v="3.46"/>
  </r>
  <r>
    <s v="TikTok_Impression"/>
    <x v="3"/>
    <s v="Sum"/>
    <n v="0"/>
    <n v="0"/>
  </r>
  <r>
    <s v="OOH_Imp_without_Q2_2021"/>
    <x v="7"/>
    <s v="Sum"/>
    <n v="0"/>
    <n v="0"/>
  </r>
  <r>
    <s v="Lifecycle_UserCampaign_TSM"/>
    <x v="8"/>
    <s v="Sum"/>
    <n v="714.05"/>
    <n v="2.2999999999999998"/>
  </r>
  <r>
    <s v="Lifecycle_Adhoc_TSM"/>
    <x v="8"/>
    <s v="Sum"/>
    <n v="475.97"/>
    <n v="1.54"/>
  </r>
  <r>
    <s v="Holiday_NewYear"/>
    <x v="6"/>
    <s v="Sum"/>
    <n v="0"/>
    <n v="0"/>
  </r>
  <r>
    <s v="Holiday_Christmas"/>
    <x v="6"/>
    <s v="Sum"/>
    <n v="0"/>
    <n v="0"/>
  </r>
  <r>
    <s v="Holiday_Halloween"/>
    <x v="6"/>
    <s v="Sum"/>
    <n v="0"/>
    <n v="0"/>
  </r>
  <r>
    <s v="Holiday_Others"/>
    <x v="6"/>
    <s v="Sum"/>
    <n v="0"/>
    <n v="0"/>
  </r>
  <r>
    <s v="Holiday_Festival"/>
    <x v="6"/>
    <s v="Sum"/>
    <n v="0"/>
    <n v="0"/>
  </r>
  <r>
    <s v="OOH_SumofAd_Plays"/>
    <x v="7"/>
    <s v="Sum"/>
    <n v="45849.760000000002"/>
    <n v="147.9"/>
  </r>
  <r>
    <s v="FBPost_Reach_Imp_V2"/>
    <x v="9"/>
    <s v="Sum"/>
    <n v="1176.73"/>
    <n v="3.8"/>
  </r>
  <r>
    <s v="FBPost_BrandAwareness_Imp_V2"/>
    <x v="9"/>
    <s v="Sum"/>
    <n v="0"/>
    <n v="0"/>
  </r>
  <r>
    <s v="FB_Ads_Imp_V2"/>
    <x v="9"/>
    <s v="Sum"/>
    <n v="11019.67"/>
    <n v="35.549999999999997"/>
  </r>
  <r>
    <s v="FBPost_engagement_Imp_V2"/>
    <x v="9"/>
    <s v="Sum"/>
    <n v="36.090000000000003"/>
    <n v="0.12"/>
  </r>
  <r>
    <s v="FB_BrandAcquisition_Imp_V2"/>
    <x v="9"/>
    <s v="Sum"/>
    <n v="8.59"/>
    <n v="0.03"/>
  </r>
  <r>
    <s v="Total_Referral_Cost_14gbp_F"/>
    <x v="10"/>
    <s v="Sum"/>
    <n v="0"/>
    <n v="0"/>
  </r>
  <r>
    <s v="Event_OOH_Campaign_Cost_F"/>
    <x v="11"/>
    <s v="Sum"/>
    <n v="2295.41"/>
    <n v="7.4"/>
  </r>
  <r>
    <s v="Total_Referral_Cost_100pct_F"/>
    <x v="10"/>
    <s v="Sum"/>
    <n v="1065.1099999999999"/>
    <n v="3.44"/>
  </r>
  <r>
    <s v="Total_Referral_Cost_10gbp_F"/>
    <x v="10"/>
    <s v="Sum"/>
    <n v="5140.88"/>
    <n v="16.579999999999998"/>
  </r>
  <r>
    <s v="Event_FreetripWaitingVol23_Cost_F"/>
    <x v="11"/>
    <s v="Sum"/>
    <n v="-451.4"/>
    <n v="-1.46"/>
  </r>
  <r>
    <s v="Event_RMNFTR8GBP_Cost_F"/>
    <x v="11"/>
    <s v="Sum"/>
    <n v="0"/>
    <n v="0"/>
  </r>
  <r>
    <s v="Total_Referral_Cost_8gbp_F"/>
    <x v="10"/>
    <s v="Sum"/>
    <n v="0"/>
    <n v="0"/>
  </r>
  <r>
    <s v="Event_RMNFTR10GBP_Cost_F"/>
    <x v="11"/>
    <s v="Sum"/>
    <n v="0"/>
    <n v="0"/>
  </r>
  <r>
    <s v="Total_Referral_Cost_Others_F"/>
    <x v="10"/>
    <s v="Sum"/>
    <n v="652.08000000000004"/>
    <n v="2.1"/>
  </r>
  <r>
    <s v="Total_Referral_Cost_12gbp_F"/>
    <x v="10"/>
    <s v="Sum"/>
    <n v="7698.29"/>
    <n v="24.83"/>
  </r>
  <r>
    <s v="Event_Cost_Others_F"/>
    <x v="11"/>
    <s v="Sum"/>
    <n v="2603.5300000000002"/>
    <n v="8.4"/>
  </r>
  <r>
    <s v="Signups_Others_F"/>
    <x v="12"/>
    <s v="Sum"/>
    <n v="-2558.5300000000002"/>
    <n v="-8.25"/>
  </r>
  <r>
    <s v="Signups_5gbp_F"/>
    <x v="12"/>
    <s v="Sum"/>
    <n v="4399.6499999999996"/>
    <n v="14.19"/>
  </r>
  <r>
    <s v="Signups_7gbp_F"/>
    <x v="12"/>
    <s v="Sum"/>
    <n v="-1808.53"/>
    <n v="-5.83"/>
  </r>
  <r>
    <s v="Signups_6gbp_F"/>
    <x v="12"/>
    <s v="Sum"/>
    <n v="14564.57"/>
    <n v="46.98"/>
  </r>
  <r>
    <s v="Signups_14gbp_F"/>
    <x v="12"/>
    <s v="Sum"/>
    <n v="0"/>
    <n v="0"/>
  </r>
  <r>
    <s v="PreCovid_Mon"/>
    <x v="6"/>
    <s v="Sum"/>
    <n v="0"/>
    <n v="0"/>
  </r>
  <r>
    <s v="PreCovid_Fri"/>
    <x v="6"/>
    <s v="Sum"/>
    <n v="0"/>
    <n v="0"/>
  </r>
  <r>
    <s v="PreCovid_Sat"/>
    <x v="6"/>
    <s v="Sum"/>
    <n v="0"/>
    <n v="0"/>
  </r>
  <r>
    <s v="PreCovid_Sun"/>
    <x v="6"/>
    <s v="Sum"/>
    <n v="0"/>
    <n v="0"/>
  </r>
  <r>
    <s v="Lockdown_Fri"/>
    <x v="4"/>
    <s v="Sum"/>
    <n v="-2003.79"/>
    <n v="-6.46"/>
  </r>
  <r>
    <s v="Lockdown_Mon"/>
    <x v="4"/>
    <s v="Sum"/>
    <n v="3930.8"/>
    <n v="12.68"/>
  </r>
  <r>
    <s v="Lockdown_Sat"/>
    <x v="4"/>
    <s v="Sum"/>
    <n v="-4870.62"/>
    <n v="-15.71"/>
  </r>
  <r>
    <s v="Lockdown_Sun"/>
    <x v="4"/>
    <s v="Sum"/>
    <n v="-2514.29"/>
    <n v="-8.11"/>
  </r>
  <r>
    <s v="Covid_Holiday_Halloween"/>
    <x v="4"/>
    <s v="Sum"/>
    <n v="0"/>
    <n v="0"/>
  </r>
  <r>
    <s v="Covid_Holiday_Others"/>
    <x v="4"/>
    <s v="Sum"/>
    <n v="0"/>
    <n v="0"/>
  </r>
  <r>
    <s v="Covid_Holiday_Easter"/>
    <x v="4"/>
    <s v="Sum"/>
    <n v="-1432.83"/>
    <n v="-4.62"/>
  </r>
  <r>
    <s v="Covid_Holiday_Christmas"/>
    <x v="4"/>
    <s v="Sum"/>
    <n v="0"/>
    <n v="0"/>
  </r>
  <r>
    <s v="Covid_Holiday_Bank"/>
    <x v="4"/>
    <s v="Sum"/>
    <n v="5984.36"/>
    <n v="19.3"/>
  </r>
  <r>
    <s v="Covid_Holiday_NewYear"/>
    <x v="4"/>
    <s v="Sum"/>
    <n v="0"/>
    <n v="0"/>
  </r>
  <r>
    <s v="Halloween_weekend"/>
    <x v="6"/>
    <s v="Sum"/>
    <n v="0"/>
    <n v="0"/>
  </r>
  <r>
    <s v="Covid1n2_Sun"/>
    <x v="4"/>
    <s v="Sum"/>
    <n v="11647.09"/>
    <n v="37.57"/>
  </r>
  <r>
    <s v="Covid1n2_Mon"/>
    <x v="4"/>
    <s v="Sum"/>
    <n v="-5243.05"/>
    <n v="-16.91"/>
  </r>
  <r>
    <s v="Covid1n2_Fri"/>
    <x v="4"/>
    <s v="Sum"/>
    <n v="15559.47"/>
    <n v="50.19"/>
  </r>
  <r>
    <s v="Covid1n2_Sat"/>
    <x v="4"/>
    <s v="Sum"/>
    <n v="29731.25"/>
    <n v="95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CDFF1-FBD1-48CB-82E5-95ABBFBF296F}" name="PivotTable16" cacheId="172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>
  <location ref="H1:I16" firstHeaderRow="2" firstDataRow="2" firstDataCol="1"/>
  <pivotFields count="5">
    <pivotField compact="0" outline="0" showAll="0" includeNewItemsInFilter="1"/>
    <pivotField axis="axisRow" compact="0" outline="0" showAll="0" includeNewItemsInFilter="1" sortType="descending">
      <items count="14">
        <item x="0"/>
        <item x="4"/>
        <item x="11"/>
        <item x="9"/>
        <item x="1"/>
        <item x="5"/>
        <item x="8"/>
        <item x="3"/>
        <item x="7"/>
        <item x="6"/>
        <item x="10"/>
        <item x="1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1"/>
  </rowFields>
  <rowItems count="14">
    <i>
      <x v="1"/>
    </i>
    <i>
      <x v="8"/>
    </i>
    <i>
      <x v="11"/>
    </i>
    <i>
      <x v="12"/>
    </i>
    <i>
      <x v="4"/>
    </i>
    <i>
      <x v="7"/>
    </i>
    <i>
      <x v="3"/>
    </i>
    <i>
      <x/>
    </i>
    <i>
      <x v="9"/>
    </i>
    <i>
      <x v="6"/>
    </i>
    <i>
      <x v="5"/>
    </i>
    <i>
      <x v="10"/>
    </i>
    <i>
      <x v="2"/>
    </i>
    <i t="grand">
      <x/>
    </i>
  </rowItems>
  <colItems count="1">
    <i/>
  </colItems>
  <dataFields count="1">
    <dataField name="Sum of % Due-To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6ADA6-8A3C-4F47-893A-BFD4C4D09353}" name="PivotTable19" cacheId="18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15" firstHeaderRow="1" firstDataRow="1" firstDataCol="1"/>
  <pivotFields count="5">
    <pivotField showAll="0"/>
    <pivotField axis="axisRow" showAll="0" sortType="descending">
      <items count="14">
        <item x="0"/>
        <item x="4"/>
        <item x="11"/>
        <item x="9"/>
        <item x="1"/>
        <item x="5"/>
        <item x="8"/>
        <item x="3"/>
        <item x="7"/>
        <item x="6"/>
        <item x="10"/>
        <item x="12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4">
    <i>
      <x v="1"/>
    </i>
    <i>
      <x v="8"/>
    </i>
    <i>
      <x v="4"/>
    </i>
    <i>
      <x v="11"/>
    </i>
    <i>
      <x v="10"/>
    </i>
    <i>
      <x v="3"/>
    </i>
    <i>
      <x/>
    </i>
    <i>
      <x v="7"/>
    </i>
    <i>
      <x v="12"/>
    </i>
    <i>
      <x v="2"/>
    </i>
    <i>
      <x v="6"/>
    </i>
    <i>
      <x v="9"/>
    </i>
    <i>
      <x v="5"/>
    </i>
    <i t="grand">
      <x/>
    </i>
  </rowItems>
  <colItems count="1">
    <i/>
  </colItems>
  <dataFields count="1">
    <dataField name="Sum of % Due-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06-29T02:36:05.83" personId="{FD4F165D-2BB2-4984-8951-B04A2F3A0A22}" id="{C770E94D-0A42-474F-8A5B-4D788EE2F032}">
    <text>Avg LTV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ADEB-2109-450D-8F73-D31EC686E0DA}">
  <dimension ref="A1:H731"/>
  <sheetViews>
    <sheetView showGridLines="0" workbookViewId="0">
      <selection activeCell="B1" sqref="B1"/>
    </sheetView>
  </sheetViews>
  <sheetFormatPr defaultRowHeight="15" x14ac:dyDescent="0.25"/>
  <cols>
    <col min="1" max="1" width="10.71093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/>
      <c r="G1" s="3" t="s">
        <v>3</v>
      </c>
      <c r="H1" s="4">
        <f>RSQ(B2:B731,C2:C731)</f>
        <v>0.96587138779492598</v>
      </c>
    </row>
    <row r="2" spans="1:8" x14ac:dyDescent="0.25">
      <c r="A2" s="7">
        <v>43627</v>
      </c>
      <c r="B2" s="8">
        <v>942</v>
      </c>
      <c r="C2" s="8">
        <v>1270.5084695999999</v>
      </c>
      <c r="D2" s="9">
        <f>ABS((B2-C2)/B2)</f>
        <v>0.34873510573248395</v>
      </c>
      <c r="G2" s="5" t="s">
        <v>4</v>
      </c>
      <c r="H2" s="6">
        <f>AVERAGE(D2:D731)</f>
        <v>0.14225567946030407</v>
      </c>
    </row>
    <row r="3" spans="1:8" x14ac:dyDescent="0.25">
      <c r="A3" s="7">
        <v>43628</v>
      </c>
      <c r="B3" s="8">
        <v>2346</v>
      </c>
      <c r="C3" s="8">
        <v>1505.7157741999999</v>
      </c>
      <c r="D3" s="9">
        <f t="shared" ref="D3:D66" si="0">ABS((B3-C3)/B3)</f>
        <v>0.35817741935208869</v>
      </c>
    </row>
    <row r="4" spans="1:8" x14ac:dyDescent="0.25">
      <c r="A4" s="7">
        <v>43629</v>
      </c>
      <c r="B4" s="8">
        <v>2918</v>
      </c>
      <c r="C4" s="8">
        <v>1698.9155148</v>
      </c>
      <c r="D4" s="9">
        <f t="shared" si="0"/>
        <v>0.41778083797121318</v>
      </c>
    </row>
    <row r="5" spans="1:8" x14ac:dyDescent="0.25">
      <c r="A5" s="7">
        <v>43630</v>
      </c>
      <c r="B5" s="8">
        <v>4192</v>
      </c>
      <c r="C5" s="8">
        <v>2947.4854759999998</v>
      </c>
      <c r="D5" s="9">
        <f t="shared" si="0"/>
        <v>0.29687846469465651</v>
      </c>
    </row>
    <row r="6" spans="1:8" x14ac:dyDescent="0.25">
      <c r="A6" s="7">
        <v>43631</v>
      </c>
      <c r="B6" s="8">
        <v>5102</v>
      </c>
      <c r="C6" s="8">
        <v>3592.8518115000002</v>
      </c>
      <c r="D6" s="9">
        <f t="shared" si="0"/>
        <v>0.29579541130929043</v>
      </c>
    </row>
    <row r="7" spans="1:8" x14ac:dyDescent="0.25">
      <c r="A7" s="7">
        <v>43632</v>
      </c>
      <c r="B7" s="8">
        <v>3205</v>
      </c>
      <c r="C7" s="8">
        <v>3443.6053520999999</v>
      </c>
      <c r="D7" s="9">
        <f t="shared" si="0"/>
        <v>7.4447847769110731E-2</v>
      </c>
    </row>
    <row r="8" spans="1:8" x14ac:dyDescent="0.25">
      <c r="A8" s="7">
        <v>43633</v>
      </c>
      <c r="B8" s="8">
        <v>2298</v>
      </c>
      <c r="C8" s="8">
        <v>2572.3228293000002</v>
      </c>
      <c r="D8" s="9">
        <f t="shared" si="0"/>
        <v>0.11937459934725857</v>
      </c>
    </row>
    <row r="9" spans="1:8" x14ac:dyDescent="0.25">
      <c r="A9" s="7">
        <v>43634</v>
      </c>
      <c r="B9" s="8">
        <v>2569</v>
      </c>
      <c r="C9" s="8">
        <v>2717.7772743999999</v>
      </c>
      <c r="D9" s="9">
        <f t="shared" si="0"/>
        <v>5.7912524094978553E-2</v>
      </c>
    </row>
    <row r="10" spans="1:8" x14ac:dyDescent="0.25">
      <c r="A10" s="7">
        <v>43635</v>
      </c>
      <c r="B10" s="8">
        <v>2562</v>
      </c>
      <c r="C10" s="8">
        <v>2755.3270232</v>
      </c>
      <c r="D10" s="9">
        <f t="shared" si="0"/>
        <v>7.5459415768930518E-2</v>
      </c>
    </row>
    <row r="11" spans="1:8" x14ac:dyDescent="0.25">
      <c r="A11" s="7">
        <v>43636</v>
      </c>
      <c r="B11" s="8">
        <v>2652</v>
      </c>
      <c r="C11" s="8">
        <v>2646.1586366000001</v>
      </c>
      <c r="D11" s="9">
        <f t="shared" si="0"/>
        <v>2.2026257164403712E-3</v>
      </c>
    </row>
    <row r="12" spans="1:8" x14ac:dyDescent="0.25">
      <c r="A12" s="7">
        <v>43637</v>
      </c>
      <c r="B12" s="8">
        <v>3236</v>
      </c>
      <c r="C12" s="8">
        <v>3447.7183331000001</v>
      </c>
      <c r="D12" s="9">
        <f t="shared" si="0"/>
        <v>6.5425937299134762E-2</v>
      </c>
    </row>
    <row r="13" spans="1:8" x14ac:dyDescent="0.25">
      <c r="A13" s="7">
        <v>43638</v>
      </c>
      <c r="B13" s="8">
        <v>3836</v>
      </c>
      <c r="C13" s="8">
        <v>3767.7992282</v>
      </c>
      <c r="D13" s="9">
        <f t="shared" si="0"/>
        <v>1.7779137591240873E-2</v>
      </c>
    </row>
    <row r="14" spans="1:8" x14ac:dyDescent="0.25">
      <c r="A14" s="7">
        <v>43639</v>
      </c>
      <c r="B14" s="8">
        <v>2942</v>
      </c>
      <c r="C14" s="8">
        <v>3250.5179118999999</v>
      </c>
      <c r="D14" s="9">
        <f t="shared" si="0"/>
        <v>0.10486672736233853</v>
      </c>
    </row>
    <row r="15" spans="1:8" x14ac:dyDescent="0.25">
      <c r="A15" s="7">
        <v>43640</v>
      </c>
      <c r="B15" s="8">
        <v>1819</v>
      </c>
      <c r="C15" s="8">
        <v>2019.3163526000001</v>
      </c>
      <c r="D15" s="9">
        <f t="shared" si="0"/>
        <v>0.11012443793293022</v>
      </c>
    </row>
    <row r="16" spans="1:8" x14ac:dyDescent="0.25">
      <c r="A16" s="7">
        <v>43641</v>
      </c>
      <c r="B16" s="8">
        <v>2052</v>
      </c>
      <c r="C16" s="8">
        <v>1911.1836072000001</v>
      </c>
      <c r="D16" s="9">
        <f t="shared" si="0"/>
        <v>6.8623973099415161E-2</v>
      </c>
    </row>
    <row r="17" spans="1:4" x14ac:dyDescent="0.25">
      <c r="A17" s="7">
        <v>43642</v>
      </c>
      <c r="B17" s="8">
        <v>2169</v>
      </c>
      <c r="C17" s="8">
        <v>1828.1994198</v>
      </c>
      <c r="D17" s="9">
        <f t="shared" si="0"/>
        <v>0.15712336569847857</v>
      </c>
    </row>
    <row r="18" spans="1:4" x14ac:dyDescent="0.25">
      <c r="A18" s="7">
        <v>43643</v>
      </c>
      <c r="B18" s="8">
        <v>2356</v>
      </c>
      <c r="C18" s="8">
        <v>1765.479777</v>
      </c>
      <c r="D18" s="9">
        <f t="shared" si="0"/>
        <v>0.25064525594227505</v>
      </c>
    </row>
    <row r="19" spans="1:4" x14ac:dyDescent="0.25">
      <c r="A19" s="7">
        <v>43644</v>
      </c>
      <c r="B19" s="8">
        <v>2863</v>
      </c>
      <c r="C19" s="8">
        <v>2644.5822269999999</v>
      </c>
      <c r="D19" s="9">
        <f t="shared" si="0"/>
        <v>7.6289826405868011E-2</v>
      </c>
    </row>
    <row r="20" spans="1:4" x14ac:dyDescent="0.25">
      <c r="A20" s="7">
        <v>43645</v>
      </c>
      <c r="B20" s="8">
        <v>3937</v>
      </c>
      <c r="C20" s="8">
        <v>3123.3565849000001</v>
      </c>
      <c r="D20" s="9">
        <f t="shared" si="0"/>
        <v>0.2066658407670815</v>
      </c>
    </row>
    <row r="21" spans="1:4" x14ac:dyDescent="0.25">
      <c r="A21" s="7">
        <v>43646</v>
      </c>
      <c r="B21" s="8">
        <v>2927</v>
      </c>
      <c r="C21" s="8">
        <v>2626.5800794000002</v>
      </c>
      <c r="D21" s="9">
        <f t="shared" si="0"/>
        <v>0.10263748568500165</v>
      </c>
    </row>
    <row r="22" spans="1:4" x14ac:dyDescent="0.25">
      <c r="A22" s="7">
        <v>43647</v>
      </c>
      <c r="B22" s="8">
        <v>1543</v>
      </c>
      <c r="C22" s="8">
        <v>1661.2631068999999</v>
      </c>
      <c r="D22" s="9">
        <f t="shared" si="0"/>
        <v>7.6644916979909217E-2</v>
      </c>
    </row>
    <row r="23" spans="1:4" x14ac:dyDescent="0.25">
      <c r="A23" s="7">
        <v>43648</v>
      </c>
      <c r="B23" s="8">
        <v>1451</v>
      </c>
      <c r="C23" s="8">
        <v>1564.2864133</v>
      </c>
      <c r="D23" s="9">
        <f t="shared" si="0"/>
        <v>7.80747162646451E-2</v>
      </c>
    </row>
    <row r="24" spans="1:4" x14ac:dyDescent="0.25">
      <c r="A24" s="7">
        <v>43649</v>
      </c>
      <c r="B24" s="8">
        <v>1506</v>
      </c>
      <c r="C24" s="8">
        <v>1683.5234601</v>
      </c>
      <c r="D24" s="9">
        <f t="shared" si="0"/>
        <v>0.11787746354581671</v>
      </c>
    </row>
    <row r="25" spans="1:4" x14ac:dyDescent="0.25">
      <c r="A25" s="7">
        <v>43650</v>
      </c>
      <c r="B25" s="8">
        <v>1840</v>
      </c>
      <c r="C25" s="8">
        <v>1899.3422055000001</v>
      </c>
      <c r="D25" s="9">
        <f t="shared" si="0"/>
        <v>3.22511986413044E-2</v>
      </c>
    </row>
    <row r="26" spans="1:4" x14ac:dyDescent="0.25">
      <c r="A26" s="7">
        <v>43651</v>
      </c>
      <c r="B26" s="8">
        <v>2534</v>
      </c>
      <c r="C26" s="8">
        <v>3045.4953943</v>
      </c>
      <c r="D26" s="9">
        <f t="shared" si="0"/>
        <v>0.20185295749802684</v>
      </c>
    </row>
    <row r="27" spans="1:4" x14ac:dyDescent="0.25">
      <c r="A27" s="7">
        <v>43652</v>
      </c>
      <c r="B27" s="8">
        <v>3548</v>
      </c>
      <c r="C27" s="8">
        <v>4174.3981346</v>
      </c>
      <c r="D27" s="9">
        <f t="shared" si="0"/>
        <v>0.17654964334836529</v>
      </c>
    </row>
    <row r="28" spans="1:4" x14ac:dyDescent="0.25">
      <c r="A28" s="7">
        <v>43653</v>
      </c>
      <c r="B28" s="8">
        <v>2819</v>
      </c>
      <c r="C28" s="8">
        <v>3842.2115742000001</v>
      </c>
      <c r="D28" s="9">
        <f t="shared" si="0"/>
        <v>0.36296969641716925</v>
      </c>
    </row>
    <row r="29" spans="1:4" x14ac:dyDescent="0.25">
      <c r="A29" s="7">
        <v>43654</v>
      </c>
      <c r="B29" s="8">
        <v>1941</v>
      </c>
      <c r="C29" s="8">
        <v>2402.7186360999999</v>
      </c>
      <c r="D29" s="9">
        <f t="shared" si="0"/>
        <v>0.23787668011334359</v>
      </c>
    </row>
    <row r="30" spans="1:4" x14ac:dyDescent="0.25">
      <c r="A30" s="7">
        <v>43655</v>
      </c>
      <c r="B30" s="8">
        <v>2043</v>
      </c>
      <c r="C30" s="8">
        <v>2327.5257127</v>
      </c>
      <c r="D30" s="9">
        <f t="shared" si="0"/>
        <v>0.13926858184043073</v>
      </c>
    </row>
    <row r="31" spans="1:4" x14ac:dyDescent="0.25">
      <c r="A31" s="7">
        <v>43656</v>
      </c>
      <c r="B31" s="8">
        <v>2090</v>
      </c>
      <c r="C31" s="8">
        <v>2457.1180251999999</v>
      </c>
      <c r="D31" s="9">
        <f t="shared" si="0"/>
        <v>0.17565455751196168</v>
      </c>
    </row>
    <row r="32" spans="1:4" x14ac:dyDescent="0.25">
      <c r="A32" s="7">
        <v>43657</v>
      </c>
      <c r="B32" s="8">
        <v>2176</v>
      </c>
      <c r="C32" s="8">
        <v>2426.1654057999999</v>
      </c>
      <c r="D32" s="9">
        <f t="shared" si="0"/>
        <v>0.11496571957720585</v>
      </c>
    </row>
    <row r="33" spans="1:4" x14ac:dyDescent="0.25">
      <c r="A33" s="7">
        <v>43658</v>
      </c>
      <c r="B33" s="8">
        <v>2899</v>
      </c>
      <c r="C33" s="8">
        <v>3620.7030033000001</v>
      </c>
      <c r="D33" s="9">
        <f t="shared" si="0"/>
        <v>0.24894894905139706</v>
      </c>
    </row>
    <row r="34" spans="1:4" x14ac:dyDescent="0.25">
      <c r="A34" s="7">
        <v>43659</v>
      </c>
      <c r="B34" s="8">
        <v>4059</v>
      </c>
      <c r="C34" s="8">
        <v>4548.4896926000001</v>
      </c>
      <c r="D34" s="9">
        <f t="shared" si="0"/>
        <v>0.12059366656812026</v>
      </c>
    </row>
    <row r="35" spans="1:4" x14ac:dyDescent="0.25">
      <c r="A35" s="7">
        <v>43660</v>
      </c>
      <c r="B35" s="8">
        <v>3339</v>
      </c>
      <c r="C35" s="8">
        <v>3803.986406</v>
      </c>
      <c r="D35" s="9">
        <f t="shared" si="0"/>
        <v>0.13925918119197364</v>
      </c>
    </row>
    <row r="36" spans="1:4" x14ac:dyDescent="0.25">
      <c r="A36" s="7">
        <v>43661</v>
      </c>
      <c r="B36" s="8">
        <v>2212</v>
      </c>
      <c r="C36" s="8">
        <v>2299.3551127999999</v>
      </c>
      <c r="D36" s="9">
        <f t="shared" si="0"/>
        <v>3.9491461482820941E-2</v>
      </c>
    </row>
    <row r="37" spans="1:4" x14ac:dyDescent="0.25">
      <c r="A37" s="7">
        <v>43662</v>
      </c>
      <c r="B37" s="8">
        <v>2353</v>
      </c>
      <c r="C37" s="8">
        <v>2457.5532446000002</v>
      </c>
      <c r="D37" s="9">
        <f t="shared" si="0"/>
        <v>4.4434018104547474E-2</v>
      </c>
    </row>
    <row r="38" spans="1:4" x14ac:dyDescent="0.25">
      <c r="A38" s="7">
        <v>43663</v>
      </c>
      <c r="B38" s="8">
        <v>2464</v>
      </c>
      <c r="C38" s="8">
        <v>2465.2142471000002</v>
      </c>
      <c r="D38" s="9">
        <f t="shared" si="0"/>
        <v>4.9279508928579271E-4</v>
      </c>
    </row>
    <row r="39" spans="1:4" x14ac:dyDescent="0.25">
      <c r="A39" s="7">
        <v>43664</v>
      </c>
      <c r="B39" s="8">
        <v>2453</v>
      </c>
      <c r="C39" s="8">
        <v>2489.6751129999998</v>
      </c>
      <c r="D39" s="9">
        <f t="shared" si="0"/>
        <v>1.4951126375866198E-2</v>
      </c>
    </row>
    <row r="40" spans="1:4" x14ac:dyDescent="0.25">
      <c r="A40" s="7">
        <v>43665</v>
      </c>
      <c r="B40" s="8">
        <v>3680</v>
      </c>
      <c r="C40" s="8">
        <v>4034.7109503000001</v>
      </c>
      <c r="D40" s="9">
        <f t="shared" si="0"/>
        <v>9.6388845190217426E-2</v>
      </c>
    </row>
    <row r="41" spans="1:4" x14ac:dyDescent="0.25">
      <c r="A41" s="7">
        <v>43666</v>
      </c>
      <c r="B41" s="8">
        <v>4883</v>
      </c>
      <c r="C41" s="8">
        <v>4987.5878671999999</v>
      </c>
      <c r="D41" s="9">
        <f t="shared" si="0"/>
        <v>2.1418772721687466E-2</v>
      </c>
    </row>
    <row r="42" spans="1:4" x14ac:dyDescent="0.25">
      <c r="A42" s="7">
        <v>43667</v>
      </c>
      <c r="B42" s="8">
        <v>3858</v>
      </c>
      <c r="C42" s="8">
        <v>4302.7679648000003</v>
      </c>
      <c r="D42" s="9">
        <f t="shared" si="0"/>
        <v>0.11528459429756359</v>
      </c>
    </row>
    <row r="43" spans="1:4" x14ac:dyDescent="0.25">
      <c r="A43" s="7">
        <v>43668</v>
      </c>
      <c r="B43" s="8">
        <v>2468</v>
      </c>
      <c r="C43" s="8">
        <v>2445.6646386000002</v>
      </c>
      <c r="D43" s="9">
        <f t="shared" si="0"/>
        <v>9.0499843598054221E-3</v>
      </c>
    </row>
    <row r="44" spans="1:4" x14ac:dyDescent="0.25">
      <c r="A44" s="7">
        <v>43669</v>
      </c>
      <c r="B44" s="8">
        <v>2766</v>
      </c>
      <c r="C44" s="8">
        <v>2658.4141491999999</v>
      </c>
      <c r="D44" s="9">
        <f t="shared" si="0"/>
        <v>3.889582458423721E-2</v>
      </c>
    </row>
    <row r="45" spans="1:4" x14ac:dyDescent="0.25">
      <c r="A45" s="7">
        <v>43670</v>
      </c>
      <c r="B45" s="8">
        <v>2987</v>
      </c>
      <c r="C45" s="8">
        <v>2871.1540595000001</v>
      </c>
      <c r="D45" s="9">
        <f t="shared" si="0"/>
        <v>3.8783374790759918E-2</v>
      </c>
    </row>
    <row r="46" spans="1:4" x14ac:dyDescent="0.25">
      <c r="A46" s="7">
        <v>43671</v>
      </c>
      <c r="B46" s="8">
        <v>3953</v>
      </c>
      <c r="C46" s="8">
        <v>3232.7396785999999</v>
      </c>
      <c r="D46" s="9">
        <f t="shared" si="0"/>
        <v>0.18220600086010627</v>
      </c>
    </row>
    <row r="47" spans="1:4" x14ac:dyDescent="0.25">
      <c r="A47" s="7">
        <v>43672</v>
      </c>
      <c r="B47" s="8">
        <v>3977</v>
      </c>
      <c r="C47" s="8">
        <v>4164.9055795000004</v>
      </c>
      <c r="D47" s="9">
        <f t="shared" si="0"/>
        <v>4.7248071284888206E-2</v>
      </c>
    </row>
    <row r="48" spans="1:4" x14ac:dyDescent="0.25">
      <c r="A48" s="7">
        <v>43673</v>
      </c>
      <c r="B48" s="8">
        <v>5753</v>
      </c>
      <c r="C48" s="8">
        <v>5268.2020269000004</v>
      </c>
      <c r="D48" s="9">
        <f t="shared" si="0"/>
        <v>8.4268724682774132E-2</v>
      </c>
    </row>
    <row r="49" spans="1:4" x14ac:dyDescent="0.25">
      <c r="A49" s="7">
        <v>43674</v>
      </c>
      <c r="B49" s="8">
        <v>4466</v>
      </c>
      <c r="C49" s="8">
        <v>4704.2441669</v>
      </c>
      <c r="D49" s="9">
        <f t="shared" si="0"/>
        <v>5.3346208441558435E-2</v>
      </c>
    </row>
    <row r="50" spans="1:4" x14ac:dyDescent="0.25">
      <c r="A50" s="7">
        <v>43675</v>
      </c>
      <c r="B50" s="8">
        <v>2781</v>
      </c>
      <c r="C50" s="8">
        <v>2757.0233893999998</v>
      </c>
      <c r="D50" s="9">
        <f t="shared" si="0"/>
        <v>8.62157878460992E-3</v>
      </c>
    </row>
    <row r="51" spans="1:4" x14ac:dyDescent="0.25">
      <c r="A51" s="7">
        <v>43676</v>
      </c>
      <c r="B51" s="8">
        <v>3240</v>
      </c>
      <c r="C51" s="8">
        <v>2806.1803770000001</v>
      </c>
      <c r="D51" s="9">
        <f t="shared" si="0"/>
        <v>0.13389494537037033</v>
      </c>
    </row>
    <row r="52" spans="1:4" x14ac:dyDescent="0.25">
      <c r="A52" s="7">
        <v>43677</v>
      </c>
      <c r="B52" s="8">
        <v>3385</v>
      </c>
      <c r="C52" s="8">
        <v>3039.1225789999999</v>
      </c>
      <c r="D52" s="9">
        <f t="shared" si="0"/>
        <v>0.10217944490398823</v>
      </c>
    </row>
    <row r="53" spans="1:4" x14ac:dyDescent="0.25">
      <c r="A53" s="7">
        <v>43678</v>
      </c>
      <c r="B53" s="8">
        <v>3588</v>
      </c>
      <c r="C53" s="8">
        <v>3126.3493245</v>
      </c>
      <c r="D53" s="9">
        <f t="shared" si="0"/>
        <v>0.1286651826923077</v>
      </c>
    </row>
    <row r="54" spans="1:4" x14ac:dyDescent="0.25">
      <c r="A54" s="7">
        <v>43679</v>
      </c>
      <c r="B54" s="8">
        <v>4691</v>
      </c>
      <c r="C54" s="8">
        <v>4608.3462921</v>
      </c>
      <c r="D54" s="9">
        <f t="shared" si="0"/>
        <v>1.7619635024515024E-2</v>
      </c>
    </row>
    <row r="55" spans="1:4" x14ac:dyDescent="0.25">
      <c r="A55" s="7">
        <v>43680</v>
      </c>
      <c r="B55" s="8">
        <v>6176</v>
      </c>
      <c r="C55" s="8">
        <v>5582.2779377999996</v>
      </c>
      <c r="D55" s="9">
        <f t="shared" si="0"/>
        <v>9.6133753594559654E-2</v>
      </c>
    </row>
    <row r="56" spans="1:4" x14ac:dyDescent="0.25">
      <c r="A56" s="7">
        <v>43681</v>
      </c>
      <c r="B56" s="8">
        <v>4800</v>
      </c>
      <c r="C56" s="8">
        <v>4816.5446174999997</v>
      </c>
      <c r="D56" s="9">
        <f t="shared" si="0"/>
        <v>3.4467953124999438E-3</v>
      </c>
    </row>
    <row r="57" spans="1:4" x14ac:dyDescent="0.25">
      <c r="A57" s="7">
        <v>43682</v>
      </c>
      <c r="B57" s="8">
        <v>3252</v>
      </c>
      <c r="C57" s="8">
        <v>3077.8105280999998</v>
      </c>
      <c r="D57" s="9">
        <f t="shared" si="0"/>
        <v>5.3563798247232522E-2</v>
      </c>
    </row>
    <row r="58" spans="1:4" x14ac:dyDescent="0.25">
      <c r="A58" s="7">
        <v>43683</v>
      </c>
      <c r="B58" s="8">
        <v>3446</v>
      </c>
      <c r="C58" s="8">
        <v>3231.0702236000002</v>
      </c>
      <c r="D58" s="9">
        <f t="shared" si="0"/>
        <v>6.2370799883923335E-2</v>
      </c>
    </row>
    <row r="59" spans="1:4" x14ac:dyDescent="0.25">
      <c r="A59" s="7">
        <v>43684</v>
      </c>
      <c r="B59" s="8">
        <v>3678</v>
      </c>
      <c r="C59" s="8">
        <v>3389.7722380999999</v>
      </c>
      <c r="D59" s="9">
        <f t="shared" si="0"/>
        <v>7.8365351250679754E-2</v>
      </c>
    </row>
    <row r="60" spans="1:4" x14ac:dyDescent="0.25">
      <c r="A60" s="7">
        <v>43685</v>
      </c>
      <c r="B60" s="8">
        <v>4169</v>
      </c>
      <c r="C60" s="8">
        <v>3700.5083467999998</v>
      </c>
      <c r="D60" s="9">
        <f t="shared" si="0"/>
        <v>0.1123750667306309</v>
      </c>
    </row>
    <row r="61" spans="1:4" x14ac:dyDescent="0.25">
      <c r="A61" s="7">
        <v>43686</v>
      </c>
      <c r="B61" s="8">
        <v>5795</v>
      </c>
      <c r="C61" s="8">
        <v>5408.2479905</v>
      </c>
      <c r="D61" s="9">
        <f t="shared" si="0"/>
        <v>6.6738914495254528E-2</v>
      </c>
    </row>
    <row r="62" spans="1:4" x14ac:dyDescent="0.25">
      <c r="A62" s="7">
        <v>43687</v>
      </c>
      <c r="B62" s="8">
        <v>7266</v>
      </c>
      <c r="C62" s="8">
        <v>6811.7759913</v>
      </c>
      <c r="D62" s="9">
        <f t="shared" si="0"/>
        <v>6.2513626300578037E-2</v>
      </c>
    </row>
    <row r="63" spans="1:4" x14ac:dyDescent="0.25">
      <c r="A63" s="7">
        <v>43688</v>
      </c>
      <c r="B63" s="8">
        <v>6022</v>
      </c>
      <c r="C63" s="8">
        <v>6218.6987190999998</v>
      </c>
      <c r="D63" s="9">
        <f t="shared" si="0"/>
        <v>3.2663354217867792E-2</v>
      </c>
    </row>
    <row r="64" spans="1:4" x14ac:dyDescent="0.25">
      <c r="A64" s="7">
        <v>43689</v>
      </c>
      <c r="B64" s="8">
        <v>3460</v>
      </c>
      <c r="C64" s="8">
        <v>3749.1281687000001</v>
      </c>
      <c r="D64" s="9">
        <f t="shared" si="0"/>
        <v>8.3563054537572276E-2</v>
      </c>
    </row>
    <row r="65" spans="1:4" x14ac:dyDescent="0.25">
      <c r="A65" s="7">
        <v>43690</v>
      </c>
      <c r="B65" s="8">
        <v>3369</v>
      </c>
      <c r="C65" s="8">
        <v>3775.4860303</v>
      </c>
      <c r="D65" s="9">
        <f t="shared" si="0"/>
        <v>0.12065480270109825</v>
      </c>
    </row>
    <row r="66" spans="1:4" x14ac:dyDescent="0.25">
      <c r="A66" s="7">
        <v>43691</v>
      </c>
      <c r="B66" s="8">
        <v>3910</v>
      </c>
      <c r="C66" s="8">
        <v>4080.8963984000002</v>
      </c>
      <c r="D66" s="9">
        <f t="shared" si="0"/>
        <v>4.3707518772378565E-2</v>
      </c>
    </row>
    <row r="67" spans="1:4" x14ac:dyDescent="0.25">
      <c r="A67" s="7">
        <v>43692</v>
      </c>
      <c r="B67" s="8">
        <v>4264</v>
      </c>
      <c r="C67" s="8">
        <v>4277.9155222999998</v>
      </c>
      <c r="D67" s="9">
        <f t="shared" ref="D67:D130" si="1">ABS((B67-C67)/B67)</f>
        <v>3.2634902204502331E-3</v>
      </c>
    </row>
    <row r="68" spans="1:4" x14ac:dyDescent="0.25">
      <c r="A68" s="7">
        <v>43693</v>
      </c>
      <c r="B68" s="8">
        <v>5758</v>
      </c>
      <c r="C68" s="8">
        <v>5964.2710992000002</v>
      </c>
      <c r="D68" s="9">
        <f t="shared" si="1"/>
        <v>3.5823393400486313E-2</v>
      </c>
    </row>
    <row r="69" spans="1:4" x14ac:dyDescent="0.25">
      <c r="A69" s="7">
        <v>43694</v>
      </c>
      <c r="B69" s="8">
        <v>7342</v>
      </c>
      <c r="C69" s="8">
        <v>7524.9822698999997</v>
      </c>
      <c r="D69" s="9">
        <f t="shared" si="1"/>
        <v>2.4922673644783393E-2</v>
      </c>
    </row>
    <row r="70" spans="1:4" x14ac:dyDescent="0.25">
      <c r="A70" s="7">
        <v>43695</v>
      </c>
      <c r="B70" s="8">
        <v>5839</v>
      </c>
      <c r="C70" s="8">
        <v>6671.0062564999998</v>
      </c>
      <c r="D70" s="9">
        <f t="shared" si="1"/>
        <v>0.14249122392532965</v>
      </c>
    </row>
    <row r="71" spans="1:4" x14ac:dyDescent="0.25">
      <c r="A71" s="7">
        <v>43696</v>
      </c>
      <c r="B71" s="8">
        <v>3338</v>
      </c>
      <c r="C71" s="8">
        <v>3760.7849808000001</v>
      </c>
      <c r="D71" s="9">
        <f t="shared" si="1"/>
        <v>0.1266581727980827</v>
      </c>
    </row>
    <row r="72" spans="1:4" x14ac:dyDescent="0.25">
      <c r="A72" s="7">
        <v>43697</v>
      </c>
      <c r="B72" s="8">
        <v>3531</v>
      </c>
      <c r="C72" s="8">
        <v>3858.2194113999999</v>
      </c>
      <c r="D72" s="9">
        <f t="shared" si="1"/>
        <v>9.267046485414894E-2</v>
      </c>
    </row>
    <row r="73" spans="1:4" x14ac:dyDescent="0.25">
      <c r="A73" s="7">
        <v>43698</v>
      </c>
      <c r="B73" s="8">
        <v>3775</v>
      </c>
      <c r="C73" s="8">
        <v>4058.2793680999998</v>
      </c>
      <c r="D73" s="9">
        <f t="shared" si="1"/>
        <v>7.5040892211920479E-2</v>
      </c>
    </row>
    <row r="74" spans="1:4" x14ac:dyDescent="0.25">
      <c r="A74" s="7">
        <v>43699</v>
      </c>
      <c r="B74" s="8">
        <v>4200</v>
      </c>
      <c r="C74" s="8">
        <v>4160.9668193999996</v>
      </c>
      <c r="D74" s="9">
        <f t="shared" si="1"/>
        <v>9.2936144285715189E-3</v>
      </c>
    </row>
    <row r="75" spans="1:4" x14ac:dyDescent="0.25">
      <c r="A75" s="7">
        <v>43700</v>
      </c>
      <c r="B75" s="8">
        <v>5628</v>
      </c>
      <c r="C75" s="8">
        <v>5864.2812932999996</v>
      </c>
      <c r="D75" s="9">
        <f t="shared" si="1"/>
        <v>4.1983172228144912E-2</v>
      </c>
    </row>
    <row r="76" spans="1:4" x14ac:dyDescent="0.25">
      <c r="A76" s="7">
        <v>43701</v>
      </c>
      <c r="B76" s="8">
        <v>7642</v>
      </c>
      <c r="C76" s="8">
        <v>7623.0326247000003</v>
      </c>
      <c r="D76" s="9">
        <f t="shared" si="1"/>
        <v>2.4819910102067168E-3</v>
      </c>
    </row>
    <row r="77" spans="1:4" x14ac:dyDescent="0.25">
      <c r="A77" s="7">
        <v>43702</v>
      </c>
      <c r="B77" s="8">
        <v>7307</v>
      </c>
      <c r="C77" s="8">
        <v>7728.5201764000003</v>
      </c>
      <c r="D77" s="9">
        <f t="shared" si="1"/>
        <v>5.7687173450116369E-2</v>
      </c>
    </row>
    <row r="78" spans="1:4" x14ac:dyDescent="0.25">
      <c r="A78" s="7">
        <v>43703</v>
      </c>
      <c r="B78" s="8">
        <v>5433</v>
      </c>
      <c r="C78" s="8">
        <v>5766.2106542000001</v>
      </c>
      <c r="D78" s="9">
        <f t="shared" si="1"/>
        <v>6.133087690042336E-2</v>
      </c>
    </row>
    <row r="79" spans="1:4" x14ac:dyDescent="0.25">
      <c r="A79" s="7">
        <v>43704</v>
      </c>
      <c r="B79" s="8">
        <v>3800</v>
      </c>
      <c r="C79" s="8">
        <v>4083.6558608999999</v>
      </c>
      <c r="D79" s="9">
        <f t="shared" si="1"/>
        <v>7.464627918421049E-2</v>
      </c>
    </row>
    <row r="80" spans="1:4" x14ac:dyDescent="0.25">
      <c r="A80" s="7">
        <v>43705</v>
      </c>
      <c r="B80" s="8">
        <v>3911</v>
      </c>
      <c r="C80" s="8">
        <v>3841.7340863999998</v>
      </c>
      <c r="D80" s="9">
        <f t="shared" si="1"/>
        <v>1.7710537867553108E-2</v>
      </c>
    </row>
    <row r="81" spans="1:4" x14ac:dyDescent="0.25">
      <c r="A81" s="7">
        <v>43706</v>
      </c>
      <c r="B81" s="8">
        <v>4463</v>
      </c>
      <c r="C81" s="8">
        <v>4286.2016117000003</v>
      </c>
      <c r="D81" s="9">
        <f t="shared" si="1"/>
        <v>3.9614247882590124E-2</v>
      </c>
    </row>
    <row r="82" spans="1:4" x14ac:dyDescent="0.25">
      <c r="A82" s="7">
        <v>43707</v>
      </c>
      <c r="B82" s="8">
        <v>6621</v>
      </c>
      <c r="C82" s="8">
        <v>6652.5839502999997</v>
      </c>
      <c r="D82" s="9">
        <f t="shared" si="1"/>
        <v>4.7702688868750554E-3</v>
      </c>
    </row>
    <row r="83" spans="1:4" x14ac:dyDescent="0.25">
      <c r="A83" s="7">
        <v>43708</v>
      </c>
      <c r="B83" s="8">
        <v>9401</v>
      </c>
      <c r="C83" s="8">
        <v>9051.3046599999998</v>
      </c>
      <c r="D83" s="9">
        <f t="shared" si="1"/>
        <v>3.7197674715455827E-2</v>
      </c>
    </row>
    <row r="84" spans="1:4" x14ac:dyDescent="0.25">
      <c r="A84" s="7">
        <v>43709</v>
      </c>
      <c r="B84" s="8">
        <v>7122</v>
      </c>
      <c r="C84" s="8">
        <v>7970.8119594999998</v>
      </c>
      <c r="D84" s="9">
        <f t="shared" si="1"/>
        <v>0.11918168484976129</v>
      </c>
    </row>
    <row r="85" spans="1:4" x14ac:dyDescent="0.25">
      <c r="A85" s="7">
        <v>43710</v>
      </c>
      <c r="B85" s="8">
        <v>4245</v>
      </c>
      <c r="C85" s="8">
        <v>4577.3373357</v>
      </c>
      <c r="D85" s="9">
        <f t="shared" si="1"/>
        <v>7.8289125017667854E-2</v>
      </c>
    </row>
    <row r="86" spans="1:4" x14ac:dyDescent="0.25">
      <c r="A86" s="7">
        <v>43711</v>
      </c>
      <c r="B86" s="8">
        <v>4356</v>
      </c>
      <c r="C86" s="8">
        <v>4637.8896369000004</v>
      </c>
      <c r="D86" s="9">
        <f t="shared" si="1"/>
        <v>6.4712956129476668E-2</v>
      </c>
    </row>
    <row r="87" spans="1:4" x14ac:dyDescent="0.25">
      <c r="A87" s="7">
        <v>43712</v>
      </c>
      <c r="B87" s="8">
        <v>4652</v>
      </c>
      <c r="C87" s="8">
        <v>4771.7977080000001</v>
      </c>
      <c r="D87" s="9">
        <f t="shared" si="1"/>
        <v>2.5751871883061061E-2</v>
      </c>
    </row>
    <row r="88" spans="1:4" x14ac:dyDescent="0.25">
      <c r="A88" s="7">
        <v>43713</v>
      </c>
      <c r="B88" s="8">
        <v>4902</v>
      </c>
      <c r="C88" s="8">
        <v>5002.3863152000004</v>
      </c>
      <c r="D88" s="9">
        <f t="shared" si="1"/>
        <v>2.0478644471644301E-2</v>
      </c>
    </row>
    <row r="89" spans="1:4" x14ac:dyDescent="0.25">
      <c r="A89" s="7">
        <v>43714</v>
      </c>
      <c r="B89" s="8">
        <v>6580</v>
      </c>
      <c r="C89" s="8">
        <v>6833.2234506000004</v>
      </c>
      <c r="D89" s="9">
        <f t="shared" si="1"/>
        <v>3.8483807082066938E-2</v>
      </c>
    </row>
    <row r="90" spans="1:4" x14ac:dyDescent="0.25">
      <c r="A90" s="7">
        <v>43715</v>
      </c>
      <c r="B90" s="8">
        <v>10013</v>
      </c>
      <c r="C90" s="8">
        <v>9605.14185</v>
      </c>
      <c r="D90" s="9">
        <f t="shared" si="1"/>
        <v>4.0732862279037253E-2</v>
      </c>
    </row>
    <row r="91" spans="1:4" x14ac:dyDescent="0.25">
      <c r="A91" s="7">
        <v>43716</v>
      </c>
      <c r="B91" s="8">
        <v>7258</v>
      </c>
      <c r="C91" s="8">
        <v>8026.7495333999996</v>
      </c>
      <c r="D91" s="9">
        <f t="shared" si="1"/>
        <v>0.10591754386883433</v>
      </c>
    </row>
    <row r="92" spans="1:4" x14ac:dyDescent="0.25">
      <c r="A92" s="7">
        <v>43717</v>
      </c>
      <c r="B92" s="8">
        <v>4085</v>
      </c>
      <c r="C92" s="8">
        <v>4286.1206167999999</v>
      </c>
      <c r="D92" s="9">
        <f t="shared" si="1"/>
        <v>4.9233933121175001E-2</v>
      </c>
    </row>
    <row r="93" spans="1:4" x14ac:dyDescent="0.25">
      <c r="A93" s="7">
        <v>43718</v>
      </c>
      <c r="B93" s="8">
        <v>4078</v>
      </c>
      <c r="C93" s="8">
        <v>4420.1045685999998</v>
      </c>
      <c r="D93" s="9">
        <f t="shared" si="1"/>
        <v>8.3890281657675272E-2</v>
      </c>
    </row>
    <row r="94" spans="1:4" x14ac:dyDescent="0.25">
      <c r="A94" s="7">
        <v>43719</v>
      </c>
      <c r="B94" s="8">
        <v>4505</v>
      </c>
      <c r="C94" s="8">
        <v>4728.5546365999999</v>
      </c>
      <c r="D94" s="9">
        <f t="shared" si="1"/>
        <v>4.9623670721420612E-2</v>
      </c>
    </row>
    <row r="95" spans="1:4" x14ac:dyDescent="0.25">
      <c r="A95" s="7">
        <v>43720</v>
      </c>
      <c r="B95" s="8">
        <v>5258</v>
      </c>
      <c r="C95" s="8">
        <v>5207.4680939</v>
      </c>
      <c r="D95" s="9">
        <f t="shared" si="1"/>
        <v>9.6104804298212283E-3</v>
      </c>
    </row>
    <row r="96" spans="1:4" x14ac:dyDescent="0.25">
      <c r="A96" s="7">
        <v>43721</v>
      </c>
      <c r="B96" s="8">
        <v>7673</v>
      </c>
      <c r="C96" s="8">
        <v>7385.8400902000003</v>
      </c>
      <c r="D96" s="9">
        <f t="shared" si="1"/>
        <v>3.7424724332073465E-2</v>
      </c>
    </row>
    <row r="97" spans="1:4" x14ac:dyDescent="0.25">
      <c r="A97" s="7">
        <v>43722</v>
      </c>
      <c r="B97" s="8">
        <v>10875</v>
      </c>
      <c r="C97" s="8">
        <v>10138.4285253</v>
      </c>
      <c r="D97" s="9">
        <f t="shared" si="1"/>
        <v>6.7730710317241399E-2</v>
      </c>
    </row>
    <row r="98" spans="1:4" x14ac:dyDescent="0.25">
      <c r="A98" s="7">
        <v>43723</v>
      </c>
      <c r="B98" s="8">
        <v>8192</v>
      </c>
      <c r="C98" s="8">
        <v>8692.2017668999997</v>
      </c>
      <c r="D98" s="9">
        <f t="shared" si="1"/>
        <v>6.1059785998535121E-2</v>
      </c>
    </row>
    <row r="99" spans="1:4" x14ac:dyDescent="0.25">
      <c r="A99" s="7">
        <v>43724</v>
      </c>
      <c r="B99" s="8">
        <v>4354</v>
      </c>
      <c r="C99" s="8">
        <v>4514.6527411999996</v>
      </c>
      <c r="D99" s="9">
        <f t="shared" si="1"/>
        <v>3.6897735691318233E-2</v>
      </c>
    </row>
    <row r="100" spans="1:4" x14ac:dyDescent="0.25">
      <c r="A100" s="7">
        <v>43725</v>
      </c>
      <c r="B100" s="8">
        <v>4435</v>
      </c>
      <c r="C100" s="8">
        <v>4674.0184203999997</v>
      </c>
      <c r="D100" s="9">
        <f t="shared" si="1"/>
        <v>5.3893668635851127E-2</v>
      </c>
    </row>
    <row r="101" spans="1:4" x14ac:dyDescent="0.25">
      <c r="A101" s="7">
        <v>43726</v>
      </c>
      <c r="B101" s="8">
        <v>4569</v>
      </c>
      <c r="C101" s="8">
        <v>4623.2626299000003</v>
      </c>
      <c r="D101" s="9">
        <f t="shared" si="1"/>
        <v>1.1876259553512875E-2</v>
      </c>
    </row>
    <row r="102" spans="1:4" x14ac:dyDescent="0.25">
      <c r="A102" s="7">
        <v>43727</v>
      </c>
      <c r="B102" s="8">
        <v>4997</v>
      </c>
      <c r="C102" s="8">
        <v>4748.1286886999997</v>
      </c>
      <c r="D102" s="9">
        <f t="shared" si="1"/>
        <v>4.9804144746848175E-2</v>
      </c>
    </row>
    <row r="103" spans="1:4" x14ac:dyDescent="0.25">
      <c r="A103" s="7">
        <v>43728</v>
      </c>
      <c r="B103" s="8">
        <v>6960</v>
      </c>
      <c r="C103" s="8">
        <v>6871.2057392999995</v>
      </c>
      <c r="D103" s="9">
        <f t="shared" si="1"/>
        <v>1.2757796077586271E-2</v>
      </c>
    </row>
    <row r="104" spans="1:4" x14ac:dyDescent="0.25">
      <c r="A104" s="7">
        <v>43729</v>
      </c>
      <c r="B104" s="8">
        <v>10251</v>
      </c>
      <c r="C104" s="8">
        <v>9425.1487402999992</v>
      </c>
      <c r="D104" s="9">
        <f t="shared" si="1"/>
        <v>8.056299480050734E-2</v>
      </c>
    </row>
    <row r="105" spans="1:4" x14ac:dyDescent="0.25">
      <c r="A105" s="7">
        <v>43730</v>
      </c>
      <c r="B105" s="8">
        <v>6984</v>
      </c>
      <c r="C105" s="8">
        <v>7655.4669691999998</v>
      </c>
      <c r="D105" s="9">
        <f t="shared" si="1"/>
        <v>9.6143609564719332E-2</v>
      </c>
    </row>
    <row r="106" spans="1:4" x14ac:dyDescent="0.25">
      <c r="A106" s="7">
        <v>43731</v>
      </c>
      <c r="B106" s="8">
        <v>3983</v>
      </c>
      <c r="C106" s="8">
        <v>4265.4794044</v>
      </c>
      <c r="D106" s="9">
        <f t="shared" si="1"/>
        <v>7.0921266482550843E-2</v>
      </c>
    </row>
    <row r="107" spans="1:4" x14ac:dyDescent="0.25">
      <c r="A107" s="7">
        <v>43732</v>
      </c>
      <c r="B107" s="8">
        <v>5222</v>
      </c>
      <c r="C107" s="8">
        <v>5084.2060088999997</v>
      </c>
      <c r="D107" s="9">
        <f t="shared" si="1"/>
        <v>2.6387206261968655E-2</v>
      </c>
    </row>
    <row r="108" spans="1:4" x14ac:dyDescent="0.25">
      <c r="A108" s="7">
        <v>43733</v>
      </c>
      <c r="B108" s="8">
        <v>4816</v>
      </c>
      <c r="C108" s="8">
        <v>4548.8543910999997</v>
      </c>
      <c r="D108" s="9">
        <f t="shared" si="1"/>
        <v>5.5470433741694414E-2</v>
      </c>
    </row>
    <row r="109" spans="1:4" x14ac:dyDescent="0.25">
      <c r="A109" s="7">
        <v>43734</v>
      </c>
      <c r="B109" s="8">
        <v>5311</v>
      </c>
      <c r="C109" s="8">
        <v>4953.9602100000002</v>
      </c>
      <c r="D109" s="9">
        <f t="shared" si="1"/>
        <v>6.7226471474298596E-2</v>
      </c>
    </row>
    <row r="110" spans="1:4" x14ac:dyDescent="0.25">
      <c r="A110" s="7">
        <v>43735</v>
      </c>
      <c r="B110" s="8">
        <v>7066</v>
      </c>
      <c r="C110" s="8">
        <v>7174.4505053000003</v>
      </c>
      <c r="D110" s="9">
        <f t="shared" si="1"/>
        <v>1.5348217562977676E-2</v>
      </c>
    </row>
    <row r="111" spans="1:4" x14ac:dyDescent="0.25">
      <c r="A111" s="7">
        <v>43736</v>
      </c>
      <c r="B111" s="8">
        <v>10406</v>
      </c>
      <c r="C111" s="8">
        <v>9933.1475874999996</v>
      </c>
      <c r="D111" s="9">
        <f t="shared" si="1"/>
        <v>4.5440362531232015E-2</v>
      </c>
    </row>
    <row r="112" spans="1:4" x14ac:dyDescent="0.25">
      <c r="A112" s="7">
        <v>43737</v>
      </c>
      <c r="B112" s="8">
        <v>7399</v>
      </c>
      <c r="C112" s="8">
        <v>8285.7657292999993</v>
      </c>
      <c r="D112" s="9">
        <f t="shared" si="1"/>
        <v>0.11984940252736846</v>
      </c>
    </row>
    <row r="113" spans="1:4" x14ac:dyDescent="0.25">
      <c r="A113" s="7">
        <v>43738</v>
      </c>
      <c r="B113" s="8">
        <v>3987</v>
      </c>
      <c r="C113" s="8">
        <v>4413.7916931999998</v>
      </c>
      <c r="D113" s="9">
        <f t="shared" si="1"/>
        <v>0.10704582222222218</v>
      </c>
    </row>
    <row r="114" spans="1:4" x14ac:dyDescent="0.25">
      <c r="A114" s="7">
        <v>43739</v>
      </c>
      <c r="B114" s="8">
        <v>5029</v>
      </c>
      <c r="C114" s="8">
        <v>4822.8211862999997</v>
      </c>
      <c r="D114" s="9">
        <f t="shared" si="1"/>
        <v>4.0997974487969838E-2</v>
      </c>
    </row>
    <row r="115" spans="1:4" x14ac:dyDescent="0.25">
      <c r="A115" s="7">
        <v>43740</v>
      </c>
      <c r="B115" s="8">
        <v>4642</v>
      </c>
      <c r="C115" s="8">
        <v>4623.4566968999998</v>
      </c>
      <c r="D115" s="9">
        <f t="shared" si="1"/>
        <v>3.994679685480446E-3</v>
      </c>
    </row>
    <row r="116" spans="1:4" x14ac:dyDescent="0.25">
      <c r="A116" s="7">
        <v>43741</v>
      </c>
      <c r="B116" s="8">
        <v>5152</v>
      </c>
      <c r="C116" s="8">
        <v>4843.3082855000002</v>
      </c>
      <c r="D116" s="9">
        <f t="shared" si="1"/>
        <v>5.9916870050465795E-2</v>
      </c>
    </row>
    <row r="117" spans="1:4" x14ac:dyDescent="0.25">
      <c r="A117" s="7">
        <v>43742</v>
      </c>
      <c r="B117" s="8">
        <v>6786</v>
      </c>
      <c r="C117" s="8">
        <v>6568.4425185</v>
      </c>
      <c r="D117" s="9">
        <f t="shared" si="1"/>
        <v>3.2059752652519896E-2</v>
      </c>
    </row>
    <row r="118" spans="1:4" x14ac:dyDescent="0.25">
      <c r="A118" s="7">
        <v>43743</v>
      </c>
      <c r="B118" s="8">
        <v>10203</v>
      </c>
      <c r="C118" s="8">
        <v>9035.2239573000006</v>
      </c>
      <c r="D118" s="9">
        <f t="shared" si="1"/>
        <v>0.11445418432813873</v>
      </c>
    </row>
    <row r="119" spans="1:4" x14ac:dyDescent="0.25">
      <c r="A119" s="7">
        <v>43744</v>
      </c>
      <c r="B119" s="8">
        <v>7245</v>
      </c>
      <c r="C119" s="8">
        <v>7497.0741973000004</v>
      </c>
      <c r="D119" s="9">
        <f t="shared" si="1"/>
        <v>3.4792849868875139E-2</v>
      </c>
    </row>
    <row r="120" spans="1:4" x14ac:dyDescent="0.25">
      <c r="A120" s="7">
        <v>43745</v>
      </c>
      <c r="B120" s="8">
        <v>2820</v>
      </c>
      <c r="C120" s="8">
        <v>3204.4480785999999</v>
      </c>
      <c r="D120" s="9">
        <f t="shared" si="1"/>
        <v>0.1363291058865248</v>
      </c>
    </row>
    <row r="121" spans="1:4" x14ac:dyDescent="0.25">
      <c r="A121" s="7">
        <v>43746</v>
      </c>
      <c r="B121" s="8">
        <v>2611</v>
      </c>
      <c r="C121" s="8">
        <v>3144.3765650999999</v>
      </c>
      <c r="D121" s="9">
        <f t="shared" si="1"/>
        <v>0.20428056878590573</v>
      </c>
    </row>
    <row r="122" spans="1:4" x14ac:dyDescent="0.25">
      <c r="A122" s="7">
        <v>43747</v>
      </c>
      <c r="B122" s="8">
        <v>2584</v>
      </c>
      <c r="C122" s="8">
        <v>3057.4662281000001</v>
      </c>
      <c r="D122" s="9">
        <f t="shared" si="1"/>
        <v>0.18322996443498454</v>
      </c>
    </row>
    <row r="123" spans="1:4" x14ac:dyDescent="0.25">
      <c r="A123" s="7">
        <v>43748</v>
      </c>
      <c r="B123" s="8">
        <v>3113</v>
      </c>
      <c r="C123" s="8">
        <v>3293.7312176999999</v>
      </c>
      <c r="D123" s="9">
        <f t="shared" si="1"/>
        <v>5.8056928268551203E-2</v>
      </c>
    </row>
    <row r="124" spans="1:4" x14ac:dyDescent="0.25">
      <c r="A124" s="7">
        <v>43749</v>
      </c>
      <c r="B124" s="8">
        <v>5547</v>
      </c>
      <c r="C124" s="8">
        <v>5492.3966309999996</v>
      </c>
      <c r="D124" s="9">
        <f t="shared" si="1"/>
        <v>9.8437658193618865E-3</v>
      </c>
    </row>
    <row r="125" spans="1:4" x14ac:dyDescent="0.25">
      <c r="A125" s="7">
        <v>43750</v>
      </c>
      <c r="B125" s="8">
        <v>8475</v>
      </c>
      <c r="C125" s="8">
        <v>7700.0937348999996</v>
      </c>
      <c r="D125" s="9">
        <f t="shared" si="1"/>
        <v>9.1434367563421867E-2</v>
      </c>
    </row>
    <row r="126" spans="1:4" x14ac:dyDescent="0.25">
      <c r="A126" s="7">
        <v>43751</v>
      </c>
      <c r="B126" s="8">
        <v>5503</v>
      </c>
      <c r="C126" s="8">
        <v>5169.6630488999999</v>
      </c>
      <c r="D126" s="9">
        <f t="shared" si="1"/>
        <v>6.0573678193712538E-2</v>
      </c>
    </row>
    <row r="127" spans="1:4" x14ac:dyDescent="0.25">
      <c r="A127" s="7">
        <v>43752</v>
      </c>
      <c r="B127" s="8">
        <v>2815</v>
      </c>
      <c r="C127" s="8">
        <v>2453.69373</v>
      </c>
      <c r="D127" s="9">
        <f t="shared" si="1"/>
        <v>0.12835036234458261</v>
      </c>
    </row>
    <row r="128" spans="1:4" x14ac:dyDescent="0.25">
      <c r="A128" s="7">
        <v>43753</v>
      </c>
      <c r="B128" s="8">
        <v>2950</v>
      </c>
      <c r="C128" s="8">
        <v>2511.8346747000001</v>
      </c>
      <c r="D128" s="9">
        <f t="shared" si="1"/>
        <v>0.1485306187457627</v>
      </c>
    </row>
    <row r="129" spans="1:4" x14ac:dyDescent="0.25">
      <c r="A129" s="7">
        <v>43754</v>
      </c>
      <c r="B129" s="8">
        <v>3043</v>
      </c>
      <c r="C129" s="8">
        <v>2740.5070095999999</v>
      </c>
      <c r="D129" s="9">
        <f t="shared" si="1"/>
        <v>9.9406174958922136E-2</v>
      </c>
    </row>
    <row r="130" spans="1:4" x14ac:dyDescent="0.25">
      <c r="A130" s="7">
        <v>43755</v>
      </c>
      <c r="B130" s="8">
        <v>3217</v>
      </c>
      <c r="C130" s="8">
        <v>2896.6459573000002</v>
      </c>
      <c r="D130" s="9">
        <f t="shared" si="1"/>
        <v>9.9581611035125833E-2</v>
      </c>
    </row>
    <row r="131" spans="1:4" x14ac:dyDescent="0.25">
      <c r="A131" s="7">
        <v>43756</v>
      </c>
      <c r="B131" s="8">
        <v>4816</v>
      </c>
      <c r="C131" s="8">
        <v>4634.5719594000002</v>
      </c>
      <c r="D131" s="9">
        <f t="shared" ref="D131:D194" si="2">ABS((B131-C131)/B131)</f>
        <v>3.7671935340531523E-2</v>
      </c>
    </row>
    <row r="132" spans="1:4" x14ac:dyDescent="0.25">
      <c r="A132" s="7">
        <v>43757</v>
      </c>
      <c r="B132" s="8">
        <v>6962</v>
      </c>
      <c r="C132" s="8">
        <v>6532.1729382000003</v>
      </c>
      <c r="D132" s="9">
        <f t="shared" si="2"/>
        <v>6.1739020654984156E-2</v>
      </c>
    </row>
    <row r="133" spans="1:4" x14ac:dyDescent="0.25">
      <c r="A133" s="7">
        <v>43758</v>
      </c>
      <c r="B133" s="8">
        <v>5174</v>
      </c>
      <c r="C133" s="8">
        <v>5341.9655810000004</v>
      </c>
      <c r="D133" s="9">
        <f t="shared" si="2"/>
        <v>3.2463390220332504E-2</v>
      </c>
    </row>
    <row r="134" spans="1:4" x14ac:dyDescent="0.25">
      <c r="A134" s="7">
        <v>43759</v>
      </c>
      <c r="B134" s="8">
        <v>2865</v>
      </c>
      <c r="C134" s="8">
        <v>2743.3646453000001</v>
      </c>
      <c r="D134" s="9">
        <f t="shared" si="2"/>
        <v>4.2455621186736431E-2</v>
      </c>
    </row>
    <row r="135" spans="1:4" x14ac:dyDescent="0.25">
      <c r="A135" s="7">
        <v>43760</v>
      </c>
      <c r="B135" s="8">
        <v>2776</v>
      </c>
      <c r="C135" s="8">
        <v>2753.9736045999998</v>
      </c>
      <c r="D135" s="9">
        <f t="shared" si="2"/>
        <v>7.9345804755043894E-3</v>
      </c>
    </row>
    <row r="136" spans="1:4" x14ac:dyDescent="0.25">
      <c r="A136" s="7">
        <v>43761</v>
      </c>
      <c r="B136" s="8">
        <v>2956</v>
      </c>
      <c r="C136" s="8">
        <v>2960.1839454000001</v>
      </c>
      <c r="D136" s="9">
        <f t="shared" si="2"/>
        <v>1.4154077807848728E-3</v>
      </c>
    </row>
    <row r="137" spans="1:4" x14ac:dyDescent="0.25">
      <c r="A137" s="7">
        <v>43762</v>
      </c>
      <c r="B137" s="8">
        <v>3470</v>
      </c>
      <c r="C137" s="8">
        <v>3255.9877984</v>
      </c>
      <c r="D137" s="9">
        <f t="shared" si="2"/>
        <v>6.1674986051873208E-2</v>
      </c>
    </row>
    <row r="138" spans="1:4" x14ac:dyDescent="0.25">
      <c r="A138" s="7">
        <v>43763</v>
      </c>
      <c r="B138" s="8">
        <v>4842</v>
      </c>
      <c r="C138" s="8">
        <v>4841.8043231000001</v>
      </c>
      <c r="D138" s="9">
        <f t="shared" si="2"/>
        <v>4.0412412226322398E-5</v>
      </c>
    </row>
    <row r="139" spans="1:4" x14ac:dyDescent="0.25">
      <c r="A139" s="7">
        <v>43764</v>
      </c>
      <c r="B139" s="8">
        <v>7545</v>
      </c>
      <c r="C139" s="8">
        <v>7017.3747028999996</v>
      </c>
      <c r="D139" s="9">
        <f t="shared" si="2"/>
        <v>6.9930456872100782E-2</v>
      </c>
    </row>
    <row r="140" spans="1:4" x14ac:dyDescent="0.25">
      <c r="A140" s="7">
        <v>43765</v>
      </c>
      <c r="B140" s="8">
        <v>4984</v>
      </c>
      <c r="C140" s="8">
        <v>5278.8762041</v>
      </c>
      <c r="D140" s="9">
        <f t="shared" si="2"/>
        <v>5.9164567435794541E-2</v>
      </c>
    </row>
    <row r="141" spans="1:4" x14ac:dyDescent="0.25">
      <c r="A141" s="7">
        <v>43766</v>
      </c>
      <c r="B141" s="8">
        <v>2673</v>
      </c>
      <c r="C141" s="8">
        <v>2856.7190203</v>
      </c>
      <c r="D141" s="9">
        <f t="shared" si="2"/>
        <v>6.8731395548073324E-2</v>
      </c>
    </row>
    <row r="142" spans="1:4" x14ac:dyDescent="0.25">
      <c r="A142" s="7">
        <v>43767</v>
      </c>
      <c r="B142" s="8">
        <v>2996</v>
      </c>
      <c r="C142" s="8">
        <v>3295.8888536999998</v>
      </c>
      <c r="D142" s="9">
        <f t="shared" si="2"/>
        <v>0.10009641311748992</v>
      </c>
    </row>
    <row r="143" spans="1:4" x14ac:dyDescent="0.25">
      <c r="A143" s="7">
        <v>43768</v>
      </c>
      <c r="B143" s="8">
        <v>3445</v>
      </c>
      <c r="C143" s="8">
        <v>3673.1828746000001</v>
      </c>
      <c r="D143" s="9">
        <f t="shared" si="2"/>
        <v>6.6235957793904246E-2</v>
      </c>
    </row>
    <row r="144" spans="1:4" x14ac:dyDescent="0.25">
      <c r="A144" s="7">
        <v>43769</v>
      </c>
      <c r="B144" s="8">
        <v>4179</v>
      </c>
      <c r="C144" s="8">
        <v>4739.8106017</v>
      </c>
      <c r="D144" s="9">
        <f t="shared" si="2"/>
        <v>0.1341973203397942</v>
      </c>
    </row>
    <row r="145" spans="1:4" x14ac:dyDescent="0.25">
      <c r="A145" s="7">
        <v>43770</v>
      </c>
      <c r="B145" s="8">
        <v>7117</v>
      </c>
      <c r="C145" s="8">
        <v>6813.4623652</v>
      </c>
      <c r="D145" s="9">
        <f t="shared" si="2"/>
        <v>4.2649660643529576E-2</v>
      </c>
    </row>
    <row r="146" spans="1:4" x14ac:dyDescent="0.25">
      <c r="A146" s="7">
        <v>43771</v>
      </c>
      <c r="B146" s="8">
        <v>10241</v>
      </c>
      <c r="C146" s="8">
        <v>10349.5390752</v>
      </c>
      <c r="D146" s="9">
        <f t="shared" si="2"/>
        <v>1.0598484054291602E-2</v>
      </c>
    </row>
    <row r="147" spans="1:4" x14ac:dyDescent="0.25">
      <c r="A147" s="7">
        <v>43772</v>
      </c>
      <c r="B147" s="8">
        <v>6811</v>
      </c>
      <c r="C147" s="8">
        <v>7494.3375873000005</v>
      </c>
      <c r="D147" s="9">
        <f t="shared" si="2"/>
        <v>0.10032852551754522</v>
      </c>
    </row>
    <row r="148" spans="1:4" x14ac:dyDescent="0.25">
      <c r="A148" s="7">
        <v>43773</v>
      </c>
      <c r="B148" s="8">
        <v>2897</v>
      </c>
      <c r="C148" s="8">
        <v>3054.9288000000001</v>
      </c>
      <c r="D148" s="9">
        <f t="shared" si="2"/>
        <v>5.4514601311701806E-2</v>
      </c>
    </row>
    <row r="149" spans="1:4" x14ac:dyDescent="0.25">
      <c r="A149" s="7">
        <v>43774</v>
      </c>
      <c r="B149" s="8">
        <v>2874</v>
      </c>
      <c r="C149" s="8">
        <v>3045.7448227999998</v>
      </c>
      <c r="D149" s="9">
        <f t="shared" si="2"/>
        <v>5.9758115100904605E-2</v>
      </c>
    </row>
    <row r="150" spans="1:4" x14ac:dyDescent="0.25">
      <c r="A150" s="7">
        <v>43775</v>
      </c>
      <c r="B150" s="8">
        <v>2868</v>
      </c>
      <c r="C150" s="8">
        <v>2814.1185277999998</v>
      </c>
      <c r="D150" s="9">
        <f t="shared" si="2"/>
        <v>1.8787124198047487E-2</v>
      </c>
    </row>
    <row r="151" spans="1:4" x14ac:dyDescent="0.25">
      <c r="A151" s="7">
        <v>43776</v>
      </c>
      <c r="B151" s="8">
        <v>2967</v>
      </c>
      <c r="C151" s="8">
        <v>2830.2921707999999</v>
      </c>
      <c r="D151" s="9">
        <f t="shared" si="2"/>
        <v>4.6076113650151705E-2</v>
      </c>
    </row>
    <row r="152" spans="1:4" x14ac:dyDescent="0.25">
      <c r="A152" s="7">
        <v>43777</v>
      </c>
      <c r="B152" s="8">
        <v>4305</v>
      </c>
      <c r="C152" s="8">
        <v>4591.9968196999998</v>
      </c>
      <c r="D152" s="9">
        <f t="shared" si="2"/>
        <v>6.6665927921022022E-2</v>
      </c>
    </row>
    <row r="153" spans="1:4" x14ac:dyDescent="0.25">
      <c r="A153" s="7">
        <v>43778</v>
      </c>
      <c r="B153" s="8">
        <v>7157</v>
      </c>
      <c r="C153" s="8">
        <v>7091.4004869999999</v>
      </c>
      <c r="D153" s="9">
        <f t="shared" si="2"/>
        <v>9.1657835685343188E-3</v>
      </c>
    </row>
    <row r="154" spans="1:4" x14ac:dyDescent="0.25">
      <c r="A154" s="7">
        <v>43779</v>
      </c>
      <c r="B154" s="8">
        <v>5007</v>
      </c>
      <c r="C154" s="8">
        <v>5347.2110935999999</v>
      </c>
      <c r="D154" s="9">
        <f t="shared" si="2"/>
        <v>6.7947092790093852E-2</v>
      </c>
    </row>
    <row r="155" spans="1:4" x14ac:dyDescent="0.25">
      <c r="A155" s="7">
        <v>43780</v>
      </c>
      <c r="B155" s="8">
        <v>2345</v>
      </c>
      <c r="C155" s="8">
        <v>2301.1798158000001</v>
      </c>
      <c r="D155" s="9">
        <f t="shared" si="2"/>
        <v>1.8686645714285653E-2</v>
      </c>
    </row>
    <row r="156" spans="1:4" x14ac:dyDescent="0.25">
      <c r="A156" s="7">
        <v>43781</v>
      </c>
      <c r="B156" s="8">
        <v>2189</v>
      </c>
      <c r="C156" s="8">
        <v>2160.8094439000001</v>
      </c>
      <c r="D156" s="9">
        <f t="shared" si="2"/>
        <v>1.2878280539058871E-2</v>
      </c>
    </row>
    <row r="157" spans="1:4" x14ac:dyDescent="0.25">
      <c r="A157" s="7">
        <v>43782</v>
      </c>
      <c r="B157" s="8">
        <v>2588</v>
      </c>
      <c r="C157" s="8">
        <v>2596.7420904000001</v>
      </c>
      <c r="D157" s="9">
        <f t="shared" si="2"/>
        <v>3.3779329211746723E-3</v>
      </c>
    </row>
    <row r="158" spans="1:4" x14ac:dyDescent="0.25">
      <c r="A158" s="7">
        <v>43783</v>
      </c>
      <c r="B158" s="8">
        <v>2660</v>
      </c>
      <c r="C158" s="8">
        <v>2550.1728968000002</v>
      </c>
      <c r="D158" s="9">
        <f t="shared" si="2"/>
        <v>4.1288384661654055E-2</v>
      </c>
    </row>
    <row r="159" spans="1:4" x14ac:dyDescent="0.25">
      <c r="A159" s="7">
        <v>43784</v>
      </c>
      <c r="B159" s="8">
        <v>3895</v>
      </c>
      <c r="C159" s="8">
        <v>4272.8020224000002</v>
      </c>
      <c r="D159" s="9">
        <f t="shared" si="2"/>
        <v>9.699666813863933E-2</v>
      </c>
    </row>
    <row r="160" spans="1:4" x14ac:dyDescent="0.25">
      <c r="A160" s="7">
        <v>43785</v>
      </c>
      <c r="B160" s="8">
        <v>5789</v>
      </c>
      <c r="C160" s="8">
        <v>6018.7999917999996</v>
      </c>
      <c r="D160" s="9">
        <f t="shared" si="2"/>
        <v>3.9695973708757916E-2</v>
      </c>
    </row>
    <row r="161" spans="1:4" x14ac:dyDescent="0.25">
      <c r="A161" s="7">
        <v>43786</v>
      </c>
      <c r="B161" s="8">
        <v>4619</v>
      </c>
      <c r="C161" s="8">
        <v>4930.9750625999995</v>
      </c>
      <c r="D161" s="9">
        <f t="shared" si="2"/>
        <v>6.7541689240095154E-2</v>
      </c>
    </row>
    <row r="162" spans="1:4" x14ac:dyDescent="0.25">
      <c r="A162" s="7">
        <v>43787</v>
      </c>
      <c r="B162" s="8">
        <v>2112</v>
      </c>
      <c r="C162" s="8">
        <v>2148.5615204999999</v>
      </c>
      <c r="D162" s="9">
        <f t="shared" si="2"/>
        <v>1.7311325994318141E-2</v>
      </c>
    </row>
    <row r="163" spans="1:4" x14ac:dyDescent="0.25">
      <c r="A163" s="7">
        <v>43788</v>
      </c>
      <c r="B163" s="8">
        <v>2056</v>
      </c>
      <c r="C163" s="8">
        <v>2184.0644950000001</v>
      </c>
      <c r="D163" s="9">
        <f t="shared" si="2"/>
        <v>6.2288178501945561E-2</v>
      </c>
    </row>
    <row r="164" spans="1:4" x14ac:dyDescent="0.25">
      <c r="A164" s="7">
        <v>43789</v>
      </c>
      <c r="B164" s="8">
        <v>2225</v>
      </c>
      <c r="C164" s="8">
        <v>2255.8275537</v>
      </c>
      <c r="D164" s="9">
        <f t="shared" si="2"/>
        <v>1.385508031460672E-2</v>
      </c>
    </row>
    <row r="165" spans="1:4" x14ac:dyDescent="0.25">
      <c r="A165" s="7">
        <v>43790</v>
      </c>
      <c r="B165" s="8">
        <v>2426</v>
      </c>
      <c r="C165" s="8">
        <v>2432.8497489000001</v>
      </c>
      <c r="D165" s="9">
        <f t="shared" si="2"/>
        <v>2.823474402308377E-3</v>
      </c>
    </row>
    <row r="166" spans="1:4" x14ac:dyDescent="0.25">
      <c r="A166" s="7">
        <v>43791</v>
      </c>
      <c r="B166" s="8">
        <v>3888</v>
      </c>
      <c r="C166" s="8">
        <v>4254.6527699999997</v>
      </c>
      <c r="D166" s="9">
        <f t="shared" si="2"/>
        <v>9.4303695987654243E-2</v>
      </c>
    </row>
    <row r="167" spans="1:4" x14ac:dyDescent="0.25">
      <c r="A167" s="7">
        <v>43792</v>
      </c>
      <c r="B167" s="8">
        <v>6084</v>
      </c>
      <c r="C167" s="8">
        <v>6259.5380936000001</v>
      </c>
      <c r="D167" s="9">
        <f t="shared" si="2"/>
        <v>2.8852415121630528E-2</v>
      </c>
    </row>
    <row r="168" spans="1:4" x14ac:dyDescent="0.25">
      <c r="A168" s="7">
        <v>43793</v>
      </c>
      <c r="B168" s="8">
        <v>4701</v>
      </c>
      <c r="C168" s="8">
        <v>5157.2213895000004</v>
      </c>
      <c r="D168" s="9">
        <f t="shared" si="2"/>
        <v>9.7047732291002012E-2</v>
      </c>
    </row>
    <row r="169" spans="1:4" x14ac:dyDescent="0.25">
      <c r="A169" s="7">
        <v>43794</v>
      </c>
      <c r="B169" s="8">
        <v>2684</v>
      </c>
      <c r="C169" s="8">
        <v>2506.7628559</v>
      </c>
      <c r="D169" s="9">
        <f t="shared" si="2"/>
        <v>6.6034703464977654E-2</v>
      </c>
    </row>
    <row r="170" spans="1:4" x14ac:dyDescent="0.25">
      <c r="A170" s="7">
        <v>43795</v>
      </c>
      <c r="B170" s="8">
        <v>3348</v>
      </c>
      <c r="C170" s="8">
        <v>2856.8894132</v>
      </c>
      <c r="D170" s="9">
        <f t="shared" si="2"/>
        <v>0.14668774994026285</v>
      </c>
    </row>
    <row r="171" spans="1:4" x14ac:dyDescent="0.25">
      <c r="A171" s="7">
        <v>43796</v>
      </c>
      <c r="B171" s="8">
        <v>3274</v>
      </c>
      <c r="C171" s="8">
        <v>2938.2170336999998</v>
      </c>
      <c r="D171" s="9">
        <f t="shared" si="2"/>
        <v>0.10256046618814912</v>
      </c>
    </row>
    <row r="172" spans="1:4" x14ac:dyDescent="0.25">
      <c r="A172" s="7">
        <v>43797</v>
      </c>
      <c r="B172" s="8">
        <v>3678</v>
      </c>
      <c r="C172" s="8">
        <v>3269.9249524000002</v>
      </c>
      <c r="D172" s="9">
        <f t="shared" si="2"/>
        <v>0.11095025764002171</v>
      </c>
    </row>
    <row r="173" spans="1:4" x14ac:dyDescent="0.25">
      <c r="A173" s="7">
        <v>43798</v>
      </c>
      <c r="B173" s="8">
        <v>5613</v>
      </c>
      <c r="C173" s="8">
        <v>5386.4251733999999</v>
      </c>
      <c r="D173" s="9">
        <f t="shared" si="2"/>
        <v>4.0366083484767515E-2</v>
      </c>
    </row>
    <row r="174" spans="1:4" x14ac:dyDescent="0.25">
      <c r="A174" s="7">
        <v>43799</v>
      </c>
      <c r="B174" s="8">
        <v>8313</v>
      </c>
      <c r="C174" s="8">
        <v>7875.0576285999996</v>
      </c>
      <c r="D174" s="9">
        <f t="shared" si="2"/>
        <v>5.2681627739684878E-2</v>
      </c>
    </row>
    <row r="175" spans="1:4" x14ac:dyDescent="0.25">
      <c r="A175" s="7">
        <v>43800</v>
      </c>
      <c r="B175" s="8">
        <v>6437</v>
      </c>
      <c r="C175" s="8">
        <v>6718.3562648999996</v>
      </c>
      <c r="D175" s="9">
        <f t="shared" si="2"/>
        <v>4.3709222448345436E-2</v>
      </c>
    </row>
    <row r="176" spans="1:4" x14ac:dyDescent="0.25">
      <c r="A176" s="7">
        <v>43801</v>
      </c>
      <c r="B176" s="8">
        <v>3138</v>
      </c>
      <c r="C176" s="8">
        <v>3005.3048727</v>
      </c>
      <c r="D176" s="9">
        <f t="shared" si="2"/>
        <v>4.2286528776290619E-2</v>
      </c>
    </row>
    <row r="177" spans="1:4" x14ac:dyDescent="0.25">
      <c r="A177" s="7">
        <v>43802</v>
      </c>
      <c r="B177" s="8">
        <v>3400</v>
      </c>
      <c r="C177" s="8">
        <v>3043.3964792000002</v>
      </c>
      <c r="D177" s="9">
        <f t="shared" si="2"/>
        <v>0.10488338847058819</v>
      </c>
    </row>
    <row r="178" spans="1:4" x14ac:dyDescent="0.25">
      <c r="A178" s="7">
        <v>43803</v>
      </c>
      <c r="B178" s="8">
        <v>3731</v>
      </c>
      <c r="C178" s="8">
        <v>3313.9208371</v>
      </c>
      <c r="D178" s="9">
        <f t="shared" si="2"/>
        <v>0.11178750010720988</v>
      </c>
    </row>
    <row r="179" spans="1:4" x14ac:dyDescent="0.25">
      <c r="A179" s="7">
        <v>43804</v>
      </c>
      <c r="B179" s="8">
        <v>4162</v>
      </c>
      <c r="C179" s="8">
        <v>3949.8930337000002</v>
      </c>
      <c r="D179" s="9">
        <f t="shared" si="2"/>
        <v>5.0962750192215245E-2</v>
      </c>
    </row>
    <row r="180" spans="1:4" x14ac:dyDescent="0.25">
      <c r="A180" s="7">
        <v>43805</v>
      </c>
      <c r="B180" s="8">
        <v>6716</v>
      </c>
      <c r="C180" s="8">
        <v>6359.9287754999996</v>
      </c>
      <c r="D180" s="9">
        <f t="shared" si="2"/>
        <v>5.3018347900536097E-2</v>
      </c>
    </row>
    <row r="181" spans="1:4" x14ac:dyDescent="0.25">
      <c r="A181" s="7">
        <v>43806</v>
      </c>
      <c r="B181" s="8">
        <v>9029</v>
      </c>
      <c r="C181" s="8">
        <v>8582.7252257</v>
      </c>
      <c r="D181" s="9">
        <f t="shared" si="2"/>
        <v>4.9426821829659982E-2</v>
      </c>
    </row>
    <row r="182" spans="1:4" x14ac:dyDescent="0.25">
      <c r="A182" s="7">
        <v>43807</v>
      </c>
      <c r="B182" s="8">
        <v>7180</v>
      </c>
      <c r="C182" s="8">
        <v>7390.9542444999997</v>
      </c>
      <c r="D182" s="9">
        <f t="shared" si="2"/>
        <v>2.9380813997214449E-2</v>
      </c>
    </row>
    <row r="183" spans="1:4" x14ac:dyDescent="0.25">
      <c r="A183" s="7">
        <v>43808</v>
      </c>
      <c r="B183" s="8">
        <v>3362</v>
      </c>
      <c r="C183" s="8">
        <v>3701.2078325000002</v>
      </c>
      <c r="D183" s="9">
        <f t="shared" si="2"/>
        <v>0.10089465571088645</v>
      </c>
    </row>
    <row r="184" spans="1:4" x14ac:dyDescent="0.25">
      <c r="A184" s="7">
        <v>43809</v>
      </c>
      <c r="B184" s="8">
        <v>4285</v>
      </c>
      <c r="C184" s="8">
        <v>4342.5400995</v>
      </c>
      <c r="D184" s="9">
        <f t="shared" si="2"/>
        <v>1.3428261260210034E-2</v>
      </c>
    </row>
    <row r="185" spans="1:4" x14ac:dyDescent="0.25">
      <c r="A185" s="7">
        <v>43810</v>
      </c>
      <c r="B185" s="8">
        <v>4664</v>
      </c>
      <c r="C185" s="8">
        <v>4774.8698572000003</v>
      </c>
      <c r="D185" s="9">
        <f t="shared" si="2"/>
        <v>2.3771410205831969E-2</v>
      </c>
    </row>
    <row r="186" spans="1:4" x14ac:dyDescent="0.25">
      <c r="A186" s="7">
        <v>43811</v>
      </c>
      <c r="B186" s="8">
        <v>6462</v>
      </c>
      <c r="C186" s="8">
        <v>5923.7961587</v>
      </c>
      <c r="D186" s="9">
        <f t="shared" si="2"/>
        <v>8.3287502522438883E-2</v>
      </c>
    </row>
    <row r="187" spans="1:4" x14ac:dyDescent="0.25">
      <c r="A187" s="7">
        <v>43812</v>
      </c>
      <c r="B187" s="8">
        <v>8742</v>
      </c>
      <c r="C187" s="8">
        <v>8587.2411606999995</v>
      </c>
      <c r="D187" s="9">
        <f t="shared" si="2"/>
        <v>1.7702910009151286E-2</v>
      </c>
    </row>
    <row r="188" spans="1:4" x14ac:dyDescent="0.25">
      <c r="A188" s="7">
        <v>43813</v>
      </c>
      <c r="B188" s="8">
        <v>12395</v>
      </c>
      <c r="C188" s="8">
        <v>11941.8187607</v>
      </c>
      <c r="D188" s="9">
        <f t="shared" si="2"/>
        <v>3.6561616724485678E-2</v>
      </c>
    </row>
    <row r="189" spans="1:4" x14ac:dyDescent="0.25">
      <c r="A189" s="7">
        <v>43814</v>
      </c>
      <c r="B189" s="8">
        <v>9451</v>
      </c>
      <c r="C189" s="8">
        <v>10234.428496500001</v>
      </c>
      <c r="D189" s="9">
        <f t="shared" si="2"/>
        <v>8.2893714580467737E-2</v>
      </c>
    </row>
    <row r="190" spans="1:4" x14ac:dyDescent="0.25">
      <c r="A190" s="7">
        <v>43815</v>
      </c>
      <c r="B190" s="8">
        <v>4399</v>
      </c>
      <c r="C190" s="8">
        <v>4643.4965298999996</v>
      </c>
      <c r="D190" s="9">
        <f t="shared" si="2"/>
        <v>5.5580024982950574E-2</v>
      </c>
    </row>
    <row r="191" spans="1:4" x14ac:dyDescent="0.25">
      <c r="A191" s="7">
        <v>43816</v>
      </c>
      <c r="B191" s="8">
        <v>4708</v>
      </c>
      <c r="C191" s="8">
        <v>4706.5784494</v>
      </c>
      <c r="D191" s="9">
        <f t="shared" si="2"/>
        <v>3.0194362786746938E-4</v>
      </c>
    </row>
    <row r="192" spans="1:4" x14ac:dyDescent="0.25">
      <c r="A192" s="7">
        <v>43817</v>
      </c>
      <c r="B192" s="8">
        <v>5628</v>
      </c>
      <c r="C192" s="8">
        <v>5129.5547106000004</v>
      </c>
      <c r="D192" s="9">
        <f t="shared" si="2"/>
        <v>8.856526108741998E-2</v>
      </c>
    </row>
    <row r="193" spans="1:4" x14ac:dyDescent="0.25">
      <c r="A193" s="7">
        <v>43818</v>
      </c>
      <c r="B193" s="8">
        <v>6664</v>
      </c>
      <c r="C193" s="8">
        <v>5986.0839892000004</v>
      </c>
      <c r="D193" s="9">
        <f t="shared" si="2"/>
        <v>0.10172809285714281</v>
      </c>
    </row>
    <row r="194" spans="1:4" x14ac:dyDescent="0.25">
      <c r="A194" s="7">
        <v>43819</v>
      </c>
      <c r="B194" s="8">
        <v>9683</v>
      </c>
      <c r="C194" s="8">
        <v>8633.4406689999996</v>
      </c>
      <c r="D194" s="9">
        <f t="shared" si="2"/>
        <v>0.10839195817411963</v>
      </c>
    </row>
    <row r="195" spans="1:4" x14ac:dyDescent="0.25">
      <c r="A195" s="7">
        <v>43820</v>
      </c>
      <c r="B195" s="8">
        <v>11505</v>
      </c>
      <c r="C195" s="8">
        <v>10729.8741133</v>
      </c>
      <c r="D195" s="9">
        <f t="shared" ref="D195:D258" si="3">ABS((B195-C195)/B195)</f>
        <v>6.7372958426770935E-2</v>
      </c>
    </row>
    <row r="196" spans="1:4" x14ac:dyDescent="0.25">
      <c r="A196" s="7">
        <v>43821</v>
      </c>
      <c r="B196" s="8">
        <v>8054</v>
      </c>
      <c r="C196" s="8">
        <v>8708.0305038000006</v>
      </c>
      <c r="D196" s="9">
        <f t="shared" si="3"/>
        <v>8.120567467097102E-2</v>
      </c>
    </row>
    <row r="197" spans="1:4" x14ac:dyDescent="0.25">
      <c r="A197" s="7">
        <v>43822</v>
      </c>
      <c r="B197" s="8">
        <v>5415</v>
      </c>
      <c r="C197" s="8">
        <v>5325.427396</v>
      </c>
      <c r="D197" s="9">
        <f t="shared" si="3"/>
        <v>1.6541570452446898E-2</v>
      </c>
    </row>
    <row r="198" spans="1:4" x14ac:dyDescent="0.25">
      <c r="A198" s="7">
        <v>43823</v>
      </c>
      <c r="B198" s="8">
        <v>6621</v>
      </c>
      <c r="C198" s="8">
        <v>6262.1294919000002</v>
      </c>
      <c r="D198" s="9">
        <f t="shared" si="3"/>
        <v>5.4201858948799246E-2</v>
      </c>
    </row>
    <row r="199" spans="1:4" x14ac:dyDescent="0.25">
      <c r="A199" s="7">
        <v>43824</v>
      </c>
      <c r="B199" s="8">
        <v>9784</v>
      </c>
      <c r="C199" s="8">
        <v>8015.4717426999996</v>
      </c>
      <c r="D199" s="9">
        <f t="shared" si="3"/>
        <v>0.18075718083605891</v>
      </c>
    </row>
    <row r="200" spans="1:4" x14ac:dyDescent="0.25">
      <c r="A200" s="7">
        <v>43825</v>
      </c>
      <c r="B200" s="8">
        <v>6444</v>
      </c>
      <c r="C200" s="8">
        <v>6462.1029037999997</v>
      </c>
      <c r="D200" s="9">
        <f t="shared" si="3"/>
        <v>2.8092650217255888E-3</v>
      </c>
    </row>
    <row r="201" spans="1:4" x14ac:dyDescent="0.25">
      <c r="A201" s="7">
        <v>43826</v>
      </c>
      <c r="B201" s="8">
        <v>5502</v>
      </c>
      <c r="C201" s="8">
        <v>6283.1469315000004</v>
      </c>
      <c r="D201" s="9">
        <f t="shared" si="3"/>
        <v>0.14197508751363147</v>
      </c>
    </row>
    <row r="202" spans="1:4" x14ac:dyDescent="0.25">
      <c r="A202" s="7">
        <v>43827</v>
      </c>
      <c r="B202" s="8">
        <v>6378</v>
      </c>
      <c r="C202" s="8">
        <v>7266.1063217999999</v>
      </c>
      <c r="D202" s="9">
        <f t="shared" si="3"/>
        <v>0.13924526839134524</v>
      </c>
    </row>
    <row r="203" spans="1:4" x14ac:dyDescent="0.25">
      <c r="A203" s="7">
        <v>43828</v>
      </c>
      <c r="B203" s="8">
        <v>6172</v>
      </c>
      <c r="C203" s="8">
        <v>6720.2867224000001</v>
      </c>
      <c r="D203" s="9">
        <f t="shared" si="3"/>
        <v>8.8834530524951411E-2</v>
      </c>
    </row>
    <row r="204" spans="1:4" x14ac:dyDescent="0.25">
      <c r="A204" s="7">
        <v>43829</v>
      </c>
      <c r="B204" s="8">
        <v>4475</v>
      </c>
      <c r="C204" s="8">
        <v>4360.5641929000003</v>
      </c>
      <c r="D204" s="9">
        <f t="shared" si="3"/>
        <v>2.5572247396647978E-2</v>
      </c>
    </row>
    <row r="205" spans="1:4" x14ac:dyDescent="0.25">
      <c r="A205" s="7">
        <v>43830</v>
      </c>
      <c r="B205" s="8">
        <v>10577</v>
      </c>
      <c r="C205" s="8">
        <v>10014.160173300001</v>
      </c>
      <c r="D205" s="9">
        <f t="shared" si="3"/>
        <v>5.3213560243925435E-2</v>
      </c>
    </row>
    <row r="206" spans="1:4" x14ac:dyDescent="0.25">
      <c r="A206" s="7">
        <v>43831</v>
      </c>
      <c r="B206" s="8">
        <v>8891</v>
      </c>
      <c r="C206" s="8">
        <v>8834.4786270999994</v>
      </c>
      <c r="D206" s="9">
        <f t="shared" si="3"/>
        <v>6.3571446294005893E-3</v>
      </c>
    </row>
    <row r="207" spans="1:4" x14ac:dyDescent="0.25">
      <c r="A207" s="7">
        <v>43832</v>
      </c>
      <c r="B207" s="8">
        <v>4363</v>
      </c>
      <c r="C207" s="8">
        <v>4429.9518393999997</v>
      </c>
      <c r="D207" s="9">
        <f t="shared" si="3"/>
        <v>1.5345367728627022E-2</v>
      </c>
    </row>
    <row r="208" spans="1:4" x14ac:dyDescent="0.25">
      <c r="A208" s="7">
        <v>43833</v>
      </c>
      <c r="B208" s="8">
        <v>5318</v>
      </c>
      <c r="C208" s="8">
        <v>6045.6077418000004</v>
      </c>
      <c r="D208" s="9">
        <f t="shared" si="3"/>
        <v>0.13681980853704409</v>
      </c>
    </row>
    <row r="209" spans="1:4" x14ac:dyDescent="0.25">
      <c r="A209" s="7">
        <v>43834</v>
      </c>
      <c r="B209" s="8">
        <v>7013</v>
      </c>
      <c r="C209" s="8">
        <v>7911.2812537</v>
      </c>
      <c r="D209" s="9">
        <f t="shared" si="3"/>
        <v>0.12808801564237843</v>
      </c>
    </row>
    <row r="210" spans="1:4" x14ac:dyDescent="0.25">
      <c r="A210" s="7">
        <v>43835</v>
      </c>
      <c r="B210" s="8">
        <v>5819</v>
      </c>
      <c r="C210" s="8">
        <v>6718.9455762999996</v>
      </c>
      <c r="D210" s="9">
        <f t="shared" si="3"/>
        <v>0.15465639737068218</v>
      </c>
    </row>
    <row r="211" spans="1:4" x14ac:dyDescent="0.25">
      <c r="A211" s="7">
        <v>43836</v>
      </c>
      <c r="B211" s="8">
        <v>3557</v>
      </c>
      <c r="C211" s="8">
        <v>3716.4160103999998</v>
      </c>
      <c r="D211" s="9">
        <f t="shared" si="3"/>
        <v>4.4817545797019895E-2</v>
      </c>
    </row>
    <row r="212" spans="1:4" x14ac:dyDescent="0.25">
      <c r="A212" s="7">
        <v>43837</v>
      </c>
      <c r="B212" s="8">
        <v>3049</v>
      </c>
      <c r="C212" s="8">
        <v>3274.8436854000001</v>
      </c>
      <c r="D212" s="9">
        <f t="shared" si="3"/>
        <v>7.4071395670711748E-2</v>
      </c>
    </row>
    <row r="213" spans="1:4" x14ac:dyDescent="0.25">
      <c r="A213" s="7">
        <v>43838</v>
      </c>
      <c r="B213" s="8">
        <v>3084</v>
      </c>
      <c r="C213" s="8">
        <v>3317.0015315000001</v>
      </c>
      <c r="D213" s="9">
        <f t="shared" si="3"/>
        <v>7.5551728761348913E-2</v>
      </c>
    </row>
    <row r="214" spans="1:4" x14ac:dyDescent="0.25">
      <c r="A214" s="7">
        <v>43839</v>
      </c>
      <c r="B214" s="8">
        <v>3148</v>
      </c>
      <c r="C214" s="8">
        <v>3497.5046818000001</v>
      </c>
      <c r="D214" s="9">
        <f t="shared" si="3"/>
        <v>0.11102435889453624</v>
      </c>
    </row>
    <row r="215" spans="1:4" x14ac:dyDescent="0.25">
      <c r="A215" s="7">
        <v>43840</v>
      </c>
      <c r="B215" s="8">
        <v>4198</v>
      </c>
      <c r="C215" s="8">
        <v>4949.6860557</v>
      </c>
      <c r="D215" s="9">
        <f t="shared" si="3"/>
        <v>0.1790581361838971</v>
      </c>
    </row>
    <row r="216" spans="1:4" x14ac:dyDescent="0.25">
      <c r="A216" s="7">
        <v>43841</v>
      </c>
      <c r="B216" s="8">
        <v>6769</v>
      </c>
      <c r="C216" s="8">
        <v>7047.9064777000003</v>
      </c>
      <c r="D216" s="9">
        <f t="shared" si="3"/>
        <v>4.1203497961294182E-2</v>
      </c>
    </row>
    <row r="217" spans="1:4" x14ac:dyDescent="0.25">
      <c r="A217" s="7">
        <v>43842</v>
      </c>
      <c r="B217" s="8">
        <v>4991</v>
      </c>
      <c r="C217" s="8">
        <v>5730.9428343</v>
      </c>
      <c r="D217" s="9">
        <f t="shared" si="3"/>
        <v>0.14825542662793026</v>
      </c>
    </row>
    <row r="218" spans="1:4" x14ac:dyDescent="0.25">
      <c r="A218" s="7">
        <v>43843</v>
      </c>
      <c r="B218" s="8">
        <v>2875</v>
      </c>
      <c r="C218" s="8">
        <v>3148.2324269999999</v>
      </c>
      <c r="D218" s="9">
        <f t="shared" si="3"/>
        <v>9.5037365913043445E-2</v>
      </c>
    </row>
    <row r="219" spans="1:4" x14ac:dyDescent="0.25">
      <c r="A219" s="7">
        <v>43844</v>
      </c>
      <c r="B219" s="8">
        <v>3017</v>
      </c>
      <c r="C219" s="8">
        <v>3202.7733091</v>
      </c>
      <c r="D219" s="9">
        <f t="shared" si="3"/>
        <v>6.1575508485250251E-2</v>
      </c>
    </row>
    <row r="220" spans="1:4" x14ac:dyDescent="0.25">
      <c r="A220" s="7">
        <v>43845</v>
      </c>
      <c r="B220" s="8">
        <v>2942</v>
      </c>
      <c r="C220" s="8">
        <v>3065.0541392999999</v>
      </c>
      <c r="D220" s="9">
        <f t="shared" si="3"/>
        <v>4.1826695887151551E-2</v>
      </c>
    </row>
    <row r="221" spans="1:4" x14ac:dyDescent="0.25">
      <c r="A221" s="7">
        <v>43846</v>
      </c>
      <c r="B221" s="8">
        <v>3192</v>
      </c>
      <c r="C221" s="8">
        <v>3079.2465548</v>
      </c>
      <c r="D221" s="9">
        <f t="shared" si="3"/>
        <v>3.5323761027568922E-2</v>
      </c>
    </row>
    <row r="222" spans="1:4" x14ac:dyDescent="0.25">
      <c r="A222" s="7">
        <v>43847</v>
      </c>
      <c r="B222" s="8">
        <v>4551</v>
      </c>
      <c r="C222" s="8">
        <v>4853.9847885999998</v>
      </c>
      <c r="D222" s="9">
        <f t="shared" si="3"/>
        <v>6.6575431465611901E-2</v>
      </c>
    </row>
    <row r="223" spans="1:4" x14ac:dyDescent="0.25">
      <c r="A223" s="7">
        <v>43848</v>
      </c>
      <c r="B223" s="8">
        <v>7193</v>
      </c>
      <c r="C223" s="8">
        <v>6778.7383067000001</v>
      </c>
      <c r="D223" s="9">
        <f t="shared" si="3"/>
        <v>5.7592338843319886E-2</v>
      </c>
    </row>
    <row r="224" spans="1:4" x14ac:dyDescent="0.25">
      <c r="A224" s="7">
        <v>43849</v>
      </c>
      <c r="B224" s="8">
        <v>5401</v>
      </c>
      <c r="C224" s="8">
        <v>5342.5382805999998</v>
      </c>
      <c r="D224" s="9">
        <f t="shared" si="3"/>
        <v>1.0824239844473286E-2</v>
      </c>
    </row>
    <row r="225" spans="1:4" x14ac:dyDescent="0.25">
      <c r="A225" s="7">
        <v>43850</v>
      </c>
      <c r="B225" s="8">
        <v>2598</v>
      </c>
      <c r="C225" s="8">
        <v>2594.2025632999998</v>
      </c>
      <c r="D225" s="9">
        <f t="shared" si="3"/>
        <v>1.4616769438029877E-3</v>
      </c>
    </row>
    <row r="226" spans="1:4" x14ac:dyDescent="0.25">
      <c r="A226" s="7">
        <v>43851</v>
      </c>
      <c r="B226" s="8">
        <v>2695</v>
      </c>
      <c r="C226" s="8">
        <v>2639.6157675999998</v>
      </c>
      <c r="D226" s="9">
        <f t="shared" si="3"/>
        <v>2.0550735584415659E-2</v>
      </c>
    </row>
    <row r="227" spans="1:4" x14ac:dyDescent="0.25">
      <c r="A227" s="7">
        <v>43852</v>
      </c>
      <c r="B227" s="8">
        <v>2852</v>
      </c>
      <c r="C227" s="8">
        <v>2882.7252368999998</v>
      </c>
      <c r="D227" s="9">
        <f t="shared" si="3"/>
        <v>1.0773224719495021E-2</v>
      </c>
    </row>
    <row r="228" spans="1:4" x14ac:dyDescent="0.25">
      <c r="A228" s="7">
        <v>43853</v>
      </c>
      <c r="B228" s="8">
        <v>3142</v>
      </c>
      <c r="C228" s="8">
        <v>3030.5883021999998</v>
      </c>
      <c r="D228" s="9">
        <f t="shared" si="3"/>
        <v>3.5458847167409352E-2</v>
      </c>
    </row>
    <row r="229" spans="1:4" x14ac:dyDescent="0.25">
      <c r="A229" s="7">
        <v>43854</v>
      </c>
      <c r="B229" s="8">
        <v>4603</v>
      </c>
      <c r="C229" s="8">
        <v>4849.9790510000003</v>
      </c>
      <c r="D229" s="9">
        <f t="shared" si="3"/>
        <v>5.3656104931566424E-2</v>
      </c>
    </row>
    <row r="230" spans="1:4" x14ac:dyDescent="0.25">
      <c r="A230" s="7">
        <v>43855</v>
      </c>
      <c r="B230" s="8">
        <v>7561</v>
      </c>
      <c r="C230" s="8">
        <v>7277.9566421</v>
      </c>
      <c r="D230" s="9">
        <f t="shared" si="3"/>
        <v>3.7434645933077638E-2</v>
      </c>
    </row>
    <row r="231" spans="1:4" x14ac:dyDescent="0.25">
      <c r="A231" s="7">
        <v>43856</v>
      </c>
      <c r="B231" s="8">
        <v>6027</v>
      </c>
      <c r="C231" s="8">
        <v>5999.4365927999997</v>
      </c>
      <c r="D231" s="9">
        <f t="shared" si="3"/>
        <v>4.5733212543554429E-3</v>
      </c>
    </row>
    <row r="232" spans="1:4" x14ac:dyDescent="0.25">
      <c r="A232" s="7">
        <v>43857</v>
      </c>
      <c r="B232" s="8">
        <v>2751</v>
      </c>
      <c r="C232" s="8">
        <v>2835.4909286000002</v>
      </c>
      <c r="D232" s="9">
        <f t="shared" si="3"/>
        <v>3.0712805743366118E-2</v>
      </c>
    </row>
    <row r="233" spans="1:4" x14ac:dyDescent="0.25">
      <c r="A233" s="7">
        <v>43858</v>
      </c>
      <c r="B233" s="8">
        <v>2556</v>
      </c>
      <c r="C233" s="8">
        <v>2826.2093592000001</v>
      </c>
      <c r="D233" s="9">
        <f t="shared" si="3"/>
        <v>0.10571571173708924</v>
      </c>
    </row>
    <row r="234" spans="1:4" x14ac:dyDescent="0.25">
      <c r="A234" s="7">
        <v>43859</v>
      </c>
      <c r="B234" s="8">
        <v>2720</v>
      </c>
      <c r="C234" s="8">
        <v>3017.5004589999999</v>
      </c>
      <c r="D234" s="9">
        <f t="shared" si="3"/>
        <v>0.10937516874999995</v>
      </c>
    </row>
    <row r="235" spans="1:4" x14ac:dyDescent="0.25">
      <c r="A235" s="7">
        <v>43860</v>
      </c>
      <c r="B235" s="8">
        <v>2839</v>
      </c>
      <c r="C235" s="8">
        <v>3030.3507058</v>
      </c>
      <c r="D235" s="9">
        <f t="shared" si="3"/>
        <v>6.7400741740049314E-2</v>
      </c>
    </row>
    <row r="236" spans="1:4" x14ac:dyDescent="0.25">
      <c r="A236" s="7">
        <v>43861</v>
      </c>
      <c r="B236" s="8">
        <v>4649</v>
      </c>
      <c r="C236" s="8">
        <v>4797.5735604000001</v>
      </c>
      <c r="D236" s="9">
        <f t="shared" si="3"/>
        <v>3.1958176037857632E-2</v>
      </c>
    </row>
    <row r="237" spans="1:4" x14ac:dyDescent="0.25">
      <c r="A237" s="7">
        <v>43862</v>
      </c>
      <c r="B237" s="8">
        <v>7318</v>
      </c>
      <c r="C237" s="8">
        <v>7054.6888090000002</v>
      </c>
      <c r="D237" s="9">
        <f t="shared" si="3"/>
        <v>3.5981305138015819E-2</v>
      </c>
    </row>
    <row r="238" spans="1:4" x14ac:dyDescent="0.25">
      <c r="A238" s="7">
        <v>43863</v>
      </c>
      <c r="B238" s="8">
        <v>5580</v>
      </c>
      <c r="C238" s="8">
        <v>5804.7830193999998</v>
      </c>
      <c r="D238" s="9">
        <f t="shared" si="3"/>
        <v>4.0283695232974877E-2</v>
      </c>
    </row>
    <row r="239" spans="1:4" x14ac:dyDescent="0.25">
      <c r="A239" s="7">
        <v>43864</v>
      </c>
      <c r="B239" s="8">
        <v>2560</v>
      </c>
      <c r="C239" s="8">
        <v>2795.6359590000002</v>
      </c>
      <c r="D239" s="9">
        <f t="shared" si="3"/>
        <v>9.2045296484375067E-2</v>
      </c>
    </row>
    <row r="240" spans="1:4" x14ac:dyDescent="0.25">
      <c r="A240" s="7">
        <v>43865</v>
      </c>
      <c r="B240" s="8">
        <v>2362</v>
      </c>
      <c r="C240" s="8">
        <v>2669.4772782999999</v>
      </c>
      <c r="D240" s="9">
        <f t="shared" si="3"/>
        <v>0.13017666312447074</v>
      </c>
    </row>
    <row r="241" spans="1:4" x14ac:dyDescent="0.25">
      <c r="A241" s="7">
        <v>43866</v>
      </c>
      <c r="B241" s="8">
        <v>2528</v>
      </c>
      <c r="C241" s="8">
        <v>2714.4787080999999</v>
      </c>
      <c r="D241" s="9">
        <f t="shared" si="3"/>
        <v>7.3765311748417703E-2</v>
      </c>
    </row>
    <row r="242" spans="1:4" x14ac:dyDescent="0.25">
      <c r="A242" s="7">
        <v>43867</v>
      </c>
      <c r="B242" s="8">
        <v>2854</v>
      </c>
      <c r="C242" s="8">
        <v>2899.2763961000001</v>
      </c>
      <c r="D242" s="9">
        <f t="shared" si="3"/>
        <v>1.5864189243167504E-2</v>
      </c>
    </row>
    <row r="243" spans="1:4" x14ac:dyDescent="0.25">
      <c r="A243" s="7">
        <v>43868</v>
      </c>
      <c r="B243" s="8">
        <v>4118</v>
      </c>
      <c r="C243" s="8">
        <v>4526.8068138999997</v>
      </c>
      <c r="D243" s="9">
        <f t="shared" si="3"/>
        <v>9.9273145677513289E-2</v>
      </c>
    </row>
    <row r="244" spans="1:4" x14ac:dyDescent="0.25">
      <c r="A244" s="7">
        <v>43869</v>
      </c>
      <c r="B244" s="8">
        <v>7090</v>
      </c>
      <c r="C244" s="8">
        <v>6769.4453512</v>
      </c>
      <c r="D244" s="9">
        <f t="shared" si="3"/>
        <v>4.5212221269393511E-2</v>
      </c>
    </row>
    <row r="245" spans="1:4" x14ac:dyDescent="0.25">
      <c r="A245" s="7">
        <v>43870</v>
      </c>
      <c r="B245" s="8">
        <v>6194</v>
      </c>
      <c r="C245" s="8">
        <v>5922.2523183000003</v>
      </c>
      <c r="D245" s="9">
        <f t="shared" si="3"/>
        <v>4.3872728721343186E-2</v>
      </c>
    </row>
    <row r="246" spans="1:4" x14ac:dyDescent="0.25">
      <c r="A246" s="7">
        <v>43871</v>
      </c>
      <c r="B246" s="8">
        <v>2651</v>
      </c>
      <c r="C246" s="8">
        <v>2700.8887868000002</v>
      </c>
      <c r="D246" s="9">
        <f t="shared" si="3"/>
        <v>1.8818855827989499E-2</v>
      </c>
    </row>
    <row r="247" spans="1:4" x14ac:dyDescent="0.25">
      <c r="A247" s="7">
        <v>43872</v>
      </c>
      <c r="B247" s="8">
        <v>2472</v>
      </c>
      <c r="C247" s="8">
        <v>2794.1186665999999</v>
      </c>
      <c r="D247" s="9">
        <f t="shared" si="3"/>
        <v>0.13030690396440126</v>
      </c>
    </row>
    <row r="248" spans="1:4" x14ac:dyDescent="0.25">
      <c r="A248" s="7">
        <v>43873</v>
      </c>
      <c r="B248" s="8">
        <v>2772</v>
      </c>
      <c r="C248" s="8">
        <v>2995.1868322999999</v>
      </c>
      <c r="D248" s="9">
        <f t="shared" si="3"/>
        <v>8.0514730266955228E-2</v>
      </c>
    </row>
    <row r="249" spans="1:4" x14ac:dyDescent="0.25">
      <c r="A249" s="7">
        <v>43874</v>
      </c>
      <c r="B249" s="8">
        <v>3103</v>
      </c>
      <c r="C249" s="8">
        <v>3283.6147574000001</v>
      </c>
      <c r="D249" s="9">
        <f t="shared" si="3"/>
        <v>5.8206496100547907E-2</v>
      </c>
    </row>
    <row r="250" spans="1:4" x14ac:dyDescent="0.25">
      <c r="A250" s="7">
        <v>43875</v>
      </c>
      <c r="B250" s="8">
        <v>5029</v>
      </c>
      <c r="C250" s="8">
        <v>5540.7613756999999</v>
      </c>
      <c r="D250" s="9">
        <f t="shared" si="3"/>
        <v>0.10176205521972558</v>
      </c>
    </row>
    <row r="251" spans="1:4" x14ac:dyDescent="0.25">
      <c r="A251" s="7">
        <v>43876</v>
      </c>
      <c r="B251" s="8">
        <v>8469</v>
      </c>
      <c r="C251" s="8">
        <v>8505.4287055999994</v>
      </c>
      <c r="D251" s="9">
        <f t="shared" si="3"/>
        <v>4.3014175935764997E-3</v>
      </c>
    </row>
    <row r="252" spans="1:4" x14ac:dyDescent="0.25">
      <c r="A252" s="7">
        <v>43877</v>
      </c>
      <c r="B252" s="8">
        <v>6665</v>
      </c>
      <c r="C252" s="8">
        <v>7213.9389623999996</v>
      </c>
      <c r="D252" s="9">
        <f t="shared" si="3"/>
        <v>8.2361434718679613E-2</v>
      </c>
    </row>
    <row r="253" spans="1:4" x14ac:dyDescent="0.25">
      <c r="A253" s="7">
        <v>43878</v>
      </c>
      <c r="B253" s="8">
        <v>3122</v>
      </c>
      <c r="C253" s="8">
        <v>3128.4056148999998</v>
      </c>
      <c r="D253" s="9">
        <f t="shared" si="3"/>
        <v>2.0517664638051948E-3</v>
      </c>
    </row>
    <row r="254" spans="1:4" x14ac:dyDescent="0.25">
      <c r="A254" s="7">
        <v>43879</v>
      </c>
      <c r="B254" s="8">
        <v>3147</v>
      </c>
      <c r="C254" s="8">
        <v>2908.4524906000001</v>
      </c>
      <c r="D254" s="9">
        <f t="shared" si="3"/>
        <v>7.5801560025420989E-2</v>
      </c>
    </row>
    <row r="255" spans="1:4" x14ac:dyDescent="0.25">
      <c r="A255" s="7">
        <v>43880</v>
      </c>
      <c r="B255" s="8">
        <v>3116</v>
      </c>
      <c r="C255" s="8">
        <v>2758.3332424</v>
      </c>
      <c r="D255" s="9">
        <f t="shared" si="3"/>
        <v>0.11478394017971758</v>
      </c>
    </row>
    <row r="256" spans="1:4" x14ac:dyDescent="0.25">
      <c r="A256" s="7">
        <v>43881</v>
      </c>
      <c r="B256" s="8">
        <v>3621</v>
      </c>
      <c r="C256" s="8">
        <v>3117.4996000000001</v>
      </c>
      <c r="D256" s="9">
        <f t="shared" si="3"/>
        <v>0.13905009665838164</v>
      </c>
    </row>
    <row r="257" spans="1:4" x14ac:dyDescent="0.25">
      <c r="A257" s="7">
        <v>43882</v>
      </c>
      <c r="B257" s="8">
        <v>4864</v>
      </c>
      <c r="C257" s="8">
        <v>4711.0514061000003</v>
      </c>
      <c r="D257" s="9">
        <f t="shared" si="3"/>
        <v>3.1445023416940721E-2</v>
      </c>
    </row>
    <row r="258" spans="1:4" x14ac:dyDescent="0.25">
      <c r="A258" s="7">
        <v>43883</v>
      </c>
      <c r="B258" s="8">
        <v>8117</v>
      </c>
      <c r="C258" s="8">
        <v>7277.6243227000004</v>
      </c>
      <c r="D258" s="9">
        <f t="shared" si="3"/>
        <v>0.10340959434520137</v>
      </c>
    </row>
    <row r="259" spans="1:4" x14ac:dyDescent="0.25">
      <c r="A259" s="7">
        <v>43884</v>
      </c>
      <c r="B259" s="8">
        <v>6108</v>
      </c>
      <c r="C259" s="8">
        <v>5941.2407021999998</v>
      </c>
      <c r="D259" s="9">
        <f t="shared" ref="D259:D322" si="4">ABS((B259-C259)/B259)</f>
        <v>2.7301784184675874E-2</v>
      </c>
    </row>
    <row r="260" spans="1:4" x14ac:dyDescent="0.25">
      <c r="A260" s="7">
        <v>43885</v>
      </c>
      <c r="B260" s="8">
        <v>2840</v>
      </c>
      <c r="C260" s="8">
        <v>2886.9211902000002</v>
      </c>
      <c r="D260" s="9">
        <f t="shared" si="4"/>
        <v>1.6521545845070488E-2</v>
      </c>
    </row>
    <row r="261" spans="1:4" x14ac:dyDescent="0.25">
      <c r="A261" s="7">
        <v>43886</v>
      </c>
      <c r="B261" s="8">
        <v>2816</v>
      </c>
      <c r="C261" s="8">
        <v>2877.2772034999998</v>
      </c>
      <c r="D261" s="9">
        <f t="shared" si="4"/>
        <v>2.1760370561079479E-2</v>
      </c>
    </row>
    <row r="262" spans="1:4" x14ac:dyDescent="0.25">
      <c r="A262" s="7">
        <v>43887</v>
      </c>
      <c r="B262" s="8">
        <v>3046</v>
      </c>
      <c r="C262" s="8">
        <v>3142.5295221000001</v>
      </c>
      <c r="D262" s="9">
        <f t="shared" si="4"/>
        <v>3.169058506237693E-2</v>
      </c>
    </row>
    <row r="263" spans="1:4" x14ac:dyDescent="0.25">
      <c r="A263" s="7">
        <v>43888</v>
      </c>
      <c r="B263" s="8">
        <v>3493</v>
      </c>
      <c r="C263" s="8">
        <v>3588.8018492000001</v>
      </c>
      <c r="D263" s="9">
        <f t="shared" si="4"/>
        <v>2.7426810535356456E-2</v>
      </c>
    </row>
    <row r="264" spans="1:4" x14ac:dyDescent="0.25">
      <c r="A264" s="7">
        <v>43889</v>
      </c>
      <c r="B264" s="8">
        <v>5289</v>
      </c>
      <c r="C264" s="8">
        <v>5443.4898977000003</v>
      </c>
      <c r="D264" s="9">
        <f t="shared" si="4"/>
        <v>2.9209661126867133E-2</v>
      </c>
    </row>
    <row r="265" spans="1:4" x14ac:dyDescent="0.25">
      <c r="A265" s="7">
        <v>43890</v>
      </c>
      <c r="B265" s="8">
        <v>8745</v>
      </c>
      <c r="C265" s="8">
        <v>8095.5788340999998</v>
      </c>
      <c r="D265" s="9">
        <f t="shared" si="4"/>
        <v>7.4261997244139538E-2</v>
      </c>
    </row>
    <row r="266" spans="1:4" x14ac:dyDescent="0.25">
      <c r="A266" s="7">
        <v>43891</v>
      </c>
      <c r="B266" s="8">
        <v>6277</v>
      </c>
      <c r="C266" s="8">
        <v>6706.8457361000001</v>
      </c>
      <c r="D266" s="9">
        <f t="shared" si="4"/>
        <v>6.847948639477458E-2</v>
      </c>
    </row>
    <row r="267" spans="1:4" x14ac:dyDescent="0.25">
      <c r="A267" s="7">
        <v>43892</v>
      </c>
      <c r="B267" s="8">
        <v>2862</v>
      </c>
      <c r="C267" s="8">
        <v>3439.7212328999999</v>
      </c>
      <c r="D267" s="9">
        <f t="shared" si="4"/>
        <v>0.20185927075471694</v>
      </c>
    </row>
    <row r="268" spans="1:4" x14ac:dyDescent="0.25">
      <c r="A268" s="7">
        <v>43893</v>
      </c>
      <c r="B268" s="8">
        <v>2761</v>
      </c>
      <c r="C268" s="8">
        <v>3404.0521652000002</v>
      </c>
      <c r="D268" s="9">
        <f t="shared" si="4"/>
        <v>0.23290552886635285</v>
      </c>
    </row>
    <row r="269" spans="1:4" x14ac:dyDescent="0.25">
      <c r="A269" s="7">
        <v>43894</v>
      </c>
      <c r="B269" s="8">
        <v>3310</v>
      </c>
      <c r="C269" s="8">
        <v>3600.0162341999999</v>
      </c>
      <c r="D269" s="9">
        <f t="shared" si="4"/>
        <v>8.7618197643504495E-2</v>
      </c>
    </row>
    <row r="270" spans="1:4" x14ac:dyDescent="0.25">
      <c r="A270" s="7">
        <v>43895</v>
      </c>
      <c r="B270" s="8">
        <v>3927</v>
      </c>
      <c r="C270" s="8">
        <v>3952.1066479000001</v>
      </c>
      <c r="D270" s="9">
        <f t="shared" si="4"/>
        <v>6.3933404379934045E-3</v>
      </c>
    </row>
    <row r="271" spans="1:4" x14ac:dyDescent="0.25">
      <c r="A271" s="7">
        <v>43896</v>
      </c>
      <c r="B271" s="8">
        <v>5154</v>
      </c>
      <c r="C271" s="8">
        <v>5566.8604090999997</v>
      </c>
      <c r="D271" s="9">
        <f t="shared" si="4"/>
        <v>8.0104852367093471E-2</v>
      </c>
    </row>
    <row r="272" spans="1:4" x14ac:dyDescent="0.25">
      <c r="A272" s="7">
        <v>43897</v>
      </c>
      <c r="B272" s="8">
        <v>8159</v>
      </c>
      <c r="C272" s="8">
        <v>7644.8839196999998</v>
      </c>
      <c r="D272" s="9">
        <f t="shared" si="4"/>
        <v>6.3012143681823785E-2</v>
      </c>
    </row>
    <row r="273" spans="1:4" x14ac:dyDescent="0.25">
      <c r="A273" s="7">
        <v>43898</v>
      </c>
      <c r="B273" s="8">
        <v>6108</v>
      </c>
      <c r="C273" s="8">
        <v>6318.6985697999999</v>
      </c>
      <c r="D273" s="9">
        <f t="shared" si="4"/>
        <v>3.4495509135559897E-2</v>
      </c>
    </row>
    <row r="274" spans="1:4" x14ac:dyDescent="0.25">
      <c r="A274" s="7">
        <v>43899</v>
      </c>
      <c r="B274" s="8">
        <v>3176</v>
      </c>
      <c r="C274" s="8">
        <v>3383.4557159000001</v>
      </c>
      <c r="D274" s="9">
        <f t="shared" si="4"/>
        <v>6.5319809792191458E-2</v>
      </c>
    </row>
    <row r="275" spans="1:4" x14ac:dyDescent="0.25">
      <c r="A275" s="7">
        <v>43900</v>
      </c>
      <c r="B275" s="8">
        <v>2793</v>
      </c>
      <c r="C275" s="8">
        <v>3221.7599832999999</v>
      </c>
      <c r="D275" s="9">
        <f t="shared" si="4"/>
        <v>0.15351234633011096</v>
      </c>
    </row>
    <row r="276" spans="1:4" x14ac:dyDescent="0.25">
      <c r="A276" s="7">
        <v>43901</v>
      </c>
      <c r="B276" s="8">
        <v>2851</v>
      </c>
      <c r="C276" s="8">
        <v>3355.9444281000001</v>
      </c>
      <c r="D276" s="9">
        <f t="shared" si="4"/>
        <v>0.1771113392143108</v>
      </c>
    </row>
    <row r="277" spans="1:4" x14ac:dyDescent="0.25">
      <c r="A277" s="7">
        <v>43902</v>
      </c>
      <c r="B277" s="8">
        <v>2944</v>
      </c>
      <c r="C277" s="8">
        <v>3271.8299975999998</v>
      </c>
      <c r="D277" s="9">
        <f t="shared" si="4"/>
        <v>0.11135529809782603</v>
      </c>
    </row>
    <row r="278" spans="1:4" x14ac:dyDescent="0.25">
      <c r="A278" s="7">
        <v>43903</v>
      </c>
      <c r="B278" s="8">
        <v>4201</v>
      </c>
      <c r="C278" s="8">
        <v>4759.3441622999999</v>
      </c>
      <c r="D278" s="9">
        <f t="shared" si="4"/>
        <v>0.13290744163294452</v>
      </c>
    </row>
    <row r="279" spans="1:4" x14ac:dyDescent="0.25">
      <c r="A279" s="7">
        <v>43904</v>
      </c>
      <c r="B279" s="8">
        <v>6382</v>
      </c>
      <c r="C279" s="8">
        <v>6236.6883721000004</v>
      </c>
      <c r="D279" s="9">
        <f t="shared" si="4"/>
        <v>2.2768979614540837E-2</v>
      </c>
    </row>
    <row r="280" spans="1:4" x14ac:dyDescent="0.25">
      <c r="A280" s="7">
        <v>43905</v>
      </c>
      <c r="B280" s="8">
        <v>4581</v>
      </c>
      <c r="C280" s="8">
        <v>5061.3508124</v>
      </c>
      <c r="D280" s="9">
        <f t="shared" si="4"/>
        <v>0.10485719545950666</v>
      </c>
    </row>
    <row r="281" spans="1:4" x14ac:dyDescent="0.25">
      <c r="A281" s="7">
        <v>43906</v>
      </c>
      <c r="B281" s="8">
        <v>2770</v>
      </c>
      <c r="C281" s="8">
        <v>2762.7374368000001</v>
      </c>
      <c r="D281" s="9">
        <f t="shared" si="4"/>
        <v>2.6218639711191086E-3</v>
      </c>
    </row>
    <row r="282" spans="1:4" x14ac:dyDescent="0.25">
      <c r="A282" s="7">
        <v>43907</v>
      </c>
      <c r="B282" s="8">
        <v>2261</v>
      </c>
      <c r="C282" s="8">
        <v>2420.9622055999998</v>
      </c>
      <c r="D282" s="9">
        <f t="shared" si="4"/>
        <v>7.0748432375055209E-2</v>
      </c>
    </row>
    <row r="283" spans="1:4" x14ac:dyDescent="0.25">
      <c r="A283" s="7">
        <v>43908</v>
      </c>
      <c r="B283" s="8">
        <v>2164</v>
      </c>
      <c r="C283" s="8">
        <v>2289.9162983000001</v>
      </c>
      <c r="D283" s="9">
        <f t="shared" si="4"/>
        <v>5.8186829158964927E-2</v>
      </c>
    </row>
    <row r="284" spans="1:4" x14ac:dyDescent="0.25">
      <c r="A284" s="7">
        <v>43909</v>
      </c>
      <c r="B284" s="8">
        <v>2330</v>
      </c>
      <c r="C284" s="8">
        <v>2240.2990023000002</v>
      </c>
      <c r="D284" s="9">
        <f t="shared" si="4"/>
        <v>3.8498282274678018E-2</v>
      </c>
    </row>
    <row r="285" spans="1:4" x14ac:dyDescent="0.25">
      <c r="A285" s="7">
        <v>43910</v>
      </c>
      <c r="B285" s="8">
        <v>2368</v>
      </c>
      <c r="C285" s="8">
        <v>2177.9138158999999</v>
      </c>
      <c r="D285" s="9">
        <f t="shared" si="4"/>
        <v>8.027288179898652E-2</v>
      </c>
    </row>
    <row r="286" spans="1:4" x14ac:dyDescent="0.25">
      <c r="A286" s="7">
        <v>43911</v>
      </c>
      <c r="B286" s="8">
        <v>1931</v>
      </c>
      <c r="C286" s="8">
        <v>1973.7614498999999</v>
      </c>
      <c r="D286" s="9">
        <f t="shared" si="4"/>
        <v>2.2144717711030496E-2</v>
      </c>
    </row>
    <row r="287" spans="1:4" x14ac:dyDescent="0.25">
      <c r="A287" s="7">
        <v>43912</v>
      </c>
      <c r="B287" s="8">
        <v>1395</v>
      </c>
      <c r="C287" s="8">
        <v>1594.1739545999999</v>
      </c>
      <c r="D287" s="9">
        <f t="shared" si="4"/>
        <v>0.14277702838709669</v>
      </c>
    </row>
    <row r="288" spans="1:4" x14ac:dyDescent="0.25">
      <c r="A288" s="7">
        <v>43913</v>
      </c>
      <c r="B288" s="8">
        <v>1223</v>
      </c>
      <c r="C288" s="8">
        <v>1323.8653552999999</v>
      </c>
      <c r="D288" s="9">
        <f t="shared" si="4"/>
        <v>8.2473716516761997E-2</v>
      </c>
    </row>
    <row r="289" spans="1:4" x14ac:dyDescent="0.25">
      <c r="A289" s="7">
        <v>43914</v>
      </c>
      <c r="B289" s="8">
        <v>908</v>
      </c>
      <c r="C289" s="8">
        <v>974.28354009999998</v>
      </c>
      <c r="D289" s="9">
        <f t="shared" si="4"/>
        <v>7.2999493502202625E-2</v>
      </c>
    </row>
    <row r="290" spans="1:4" x14ac:dyDescent="0.25">
      <c r="A290" s="7">
        <v>43915</v>
      </c>
      <c r="B290" s="8">
        <v>718</v>
      </c>
      <c r="C290" s="8">
        <v>871.42536849999999</v>
      </c>
      <c r="D290" s="9">
        <f t="shared" si="4"/>
        <v>0.21368435724233981</v>
      </c>
    </row>
    <row r="291" spans="1:4" x14ac:dyDescent="0.25">
      <c r="A291" s="7">
        <v>43916</v>
      </c>
      <c r="B291" s="8">
        <v>630</v>
      </c>
      <c r="C291" s="8">
        <v>752.0668359</v>
      </c>
      <c r="D291" s="9">
        <f t="shared" si="4"/>
        <v>0.19375688238095237</v>
      </c>
    </row>
    <row r="292" spans="1:4" x14ac:dyDescent="0.25">
      <c r="A292" s="7">
        <v>43917</v>
      </c>
      <c r="B292" s="8">
        <v>780</v>
      </c>
      <c r="C292" s="8">
        <v>761.53629360000002</v>
      </c>
      <c r="D292" s="9">
        <f t="shared" si="4"/>
        <v>2.3671418461538432E-2</v>
      </c>
    </row>
    <row r="293" spans="1:4" x14ac:dyDescent="0.25">
      <c r="A293" s="7">
        <v>43918</v>
      </c>
      <c r="B293" s="8">
        <v>712</v>
      </c>
      <c r="C293" s="8">
        <v>742.33037839999997</v>
      </c>
      <c r="D293" s="9">
        <f t="shared" si="4"/>
        <v>4.2598846067415694E-2</v>
      </c>
    </row>
    <row r="294" spans="1:4" x14ac:dyDescent="0.25">
      <c r="A294" s="7">
        <v>43919</v>
      </c>
      <c r="B294" s="8">
        <v>574</v>
      </c>
      <c r="C294" s="8">
        <v>615.13827890000005</v>
      </c>
      <c r="D294" s="9">
        <f t="shared" si="4"/>
        <v>7.1669475435540156E-2</v>
      </c>
    </row>
    <row r="295" spans="1:4" x14ac:dyDescent="0.25">
      <c r="A295" s="7">
        <v>43920</v>
      </c>
      <c r="B295" s="8">
        <v>555</v>
      </c>
      <c r="C295" s="8">
        <v>617.35520510000003</v>
      </c>
      <c r="D295" s="9">
        <f t="shared" si="4"/>
        <v>0.11235172090090097</v>
      </c>
    </row>
    <row r="296" spans="1:4" x14ac:dyDescent="0.25">
      <c r="A296" s="7">
        <v>43921</v>
      </c>
      <c r="B296" s="8">
        <v>469</v>
      </c>
      <c r="C296" s="8">
        <v>497.48575299999999</v>
      </c>
      <c r="D296" s="9">
        <f t="shared" si="4"/>
        <v>6.0737213219616178E-2</v>
      </c>
    </row>
    <row r="297" spans="1:4" x14ac:dyDescent="0.25">
      <c r="A297" s="7">
        <v>43922</v>
      </c>
      <c r="B297" s="8">
        <v>424</v>
      </c>
      <c r="C297" s="8">
        <v>499.77554459999999</v>
      </c>
      <c r="D297" s="9">
        <f t="shared" si="4"/>
        <v>0.17871590707547166</v>
      </c>
    </row>
    <row r="298" spans="1:4" x14ac:dyDescent="0.25">
      <c r="A298" s="7">
        <v>43923</v>
      </c>
      <c r="B298" s="8">
        <v>408</v>
      </c>
      <c r="C298" s="8">
        <v>495.54446799999999</v>
      </c>
      <c r="D298" s="9">
        <f t="shared" si="4"/>
        <v>0.21456977450980391</v>
      </c>
    </row>
    <row r="299" spans="1:4" x14ac:dyDescent="0.25">
      <c r="A299" s="7">
        <v>43924</v>
      </c>
      <c r="B299" s="8">
        <v>469</v>
      </c>
      <c r="C299" s="8">
        <v>474.0630137</v>
      </c>
      <c r="D299" s="9">
        <f t="shared" si="4"/>
        <v>1.0795338379530915E-2</v>
      </c>
    </row>
    <row r="300" spans="1:4" x14ac:dyDescent="0.25">
      <c r="A300" s="7">
        <v>43925</v>
      </c>
      <c r="B300" s="8">
        <v>467</v>
      </c>
      <c r="C300" s="8">
        <v>461.31171310000002</v>
      </c>
      <c r="D300" s="9">
        <f t="shared" si="4"/>
        <v>1.2180485867237644E-2</v>
      </c>
    </row>
    <row r="301" spans="1:4" x14ac:dyDescent="0.25">
      <c r="A301" s="7">
        <v>43926</v>
      </c>
      <c r="B301" s="8">
        <v>418</v>
      </c>
      <c r="C301" s="8">
        <v>438.90209800000002</v>
      </c>
      <c r="D301" s="9">
        <f t="shared" si="4"/>
        <v>5.0005019138756039E-2</v>
      </c>
    </row>
    <row r="302" spans="1:4" x14ac:dyDescent="0.25">
      <c r="A302" s="7">
        <v>43927</v>
      </c>
      <c r="B302" s="8">
        <v>389</v>
      </c>
      <c r="C302" s="8">
        <v>434.65141390000002</v>
      </c>
      <c r="D302" s="9">
        <f t="shared" si="4"/>
        <v>0.11735581979434453</v>
      </c>
    </row>
    <row r="303" spans="1:4" x14ac:dyDescent="0.25">
      <c r="A303" s="7">
        <v>43928</v>
      </c>
      <c r="B303" s="8">
        <v>350</v>
      </c>
      <c r="C303" s="8">
        <v>422.2746851</v>
      </c>
      <c r="D303" s="9">
        <f t="shared" si="4"/>
        <v>0.20649910028571428</v>
      </c>
    </row>
    <row r="304" spans="1:4" x14ac:dyDescent="0.25">
      <c r="A304" s="7">
        <v>43929</v>
      </c>
      <c r="B304" s="8">
        <v>309</v>
      </c>
      <c r="C304" s="8">
        <v>430.3948504</v>
      </c>
      <c r="D304" s="9">
        <f t="shared" si="4"/>
        <v>0.3928635935275081</v>
      </c>
    </row>
    <row r="305" spans="1:4" x14ac:dyDescent="0.25">
      <c r="A305" s="7">
        <v>43930</v>
      </c>
      <c r="B305" s="8">
        <v>379</v>
      </c>
      <c r="C305" s="8">
        <v>412.2352229</v>
      </c>
      <c r="D305" s="9">
        <f t="shared" si="4"/>
        <v>8.7691881002638514E-2</v>
      </c>
    </row>
    <row r="306" spans="1:4" x14ac:dyDescent="0.25">
      <c r="A306" s="7">
        <v>43931</v>
      </c>
      <c r="B306" s="8">
        <v>383</v>
      </c>
      <c r="C306" s="8">
        <v>408.83822149999997</v>
      </c>
      <c r="D306" s="9">
        <f t="shared" si="4"/>
        <v>6.7462719321148765E-2</v>
      </c>
    </row>
    <row r="307" spans="1:4" x14ac:dyDescent="0.25">
      <c r="A307" s="7">
        <v>43932</v>
      </c>
      <c r="B307" s="8">
        <v>355</v>
      </c>
      <c r="C307" s="8">
        <v>427.19597620000002</v>
      </c>
      <c r="D307" s="9">
        <f t="shared" si="4"/>
        <v>0.20336894704225358</v>
      </c>
    </row>
    <row r="308" spans="1:4" x14ac:dyDescent="0.25">
      <c r="A308" s="7">
        <v>43933</v>
      </c>
      <c r="B308" s="8">
        <v>325</v>
      </c>
      <c r="C308" s="8">
        <v>405.2351731</v>
      </c>
      <c r="D308" s="9">
        <f t="shared" si="4"/>
        <v>0.24687745569230768</v>
      </c>
    </row>
    <row r="309" spans="1:4" x14ac:dyDescent="0.25">
      <c r="A309" s="7">
        <v>43934</v>
      </c>
      <c r="B309" s="8">
        <v>322</v>
      </c>
      <c r="C309" s="8">
        <v>385.2770549</v>
      </c>
      <c r="D309" s="9">
        <f t="shared" si="4"/>
        <v>0.19651259285714284</v>
      </c>
    </row>
    <row r="310" spans="1:4" x14ac:dyDescent="0.25">
      <c r="A310" s="7">
        <v>43935</v>
      </c>
      <c r="B310" s="8">
        <v>299</v>
      </c>
      <c r="C310" s="8">
        <v>444.11172290000002</v>
      </c>
      <c r="D310" s="9">
        <f t="shared" si="4"/>
        <v>0.4853234879598663</v>
      </c>
    </row>
    <row r="311" spans="1:4" x14ac:dyDescent="0.25">
      <c r="A311" s="7">
        <v>43936</v>
      </c>
      <c r="B311" s="8">
        <v>301</v>
      </c>
      <c r="C311" s="8">
        <v>455.52653559999999</v>
      </c>
      <c r="D311" s="9">
        <f t="shared" si="4"/>
        <v>0.51337719468438536</v>
      </c>
    </row>
    <row r="312" spans="1:4" x14ac:dyDescent="0.25">
      <c r="A312" s="7">
        <v>43937</v>
      </c>
      <c r="B312" s="8">
        <v>316</v>
      </c>
      <c r="C312" s="8">
        <v>452.12409309999998</v>
      </c>
      <c r="D312" s="9">
        <f t="shared" si="4"/>
        <v>0.43077244651898727</v>
      </c>
    </row>
    <row r="313" spans="1:4" x14ac:dyDescent="0.25">
      <c r="A313" s="7">
        <v>43938</v>
      </c>
      <c r="B313" s="8">
        <v>404</v>
      </c>
      <c r="C313" s="8">
        <v>430.32622679999997</v>
      </c>
      <c r="D313" s="9">
        <f t="shared" si="4"/>
        <v>6.5163927722772214E-2</v>
      </c>
    </row>
    <row r="314" spans="1:4" x14ac:dyDescent="0.25">
      <c r="A314" s="7">
        <v>43939</v>
      </c>
      <c r="B314" s="8">
        <v>352</v>
      </c>
      <c r="C314" s="8">
        <v>478.17825699999997</v>
      </c>
      <c r="D314" s="9">
        <f t="shared" si="4"/>
        <v>0.35846095738636358</v>
      </c>
    </row>
    <row r="315" spans="1:4" x14ac:dyDescent="0.25">
      <c r="A315" s="7">
        <v>43940</v>
      </c>
      <c r="B315" s="8">
        <v>334</v>
      </c>
      <c r="C315" s="8">
        <v>407.14028960000002</v>
      </c>
      <c r="D315" s="9">
        <f t="shared" si="4"/>
        <v>0.21898290299401202</v>
      </c>
    </row>
    <row r="316" spans="1:4" x14ac:dyDescent="0.25">
      <c r="A316" s="7">
        <v>43941</v>
      </c>
      <c r="B316" s="8">
        <v>328</v>
      </c>
      <c r="C316" s="8">
        <v>436.72837529999998</v>
      </c>
      <c r="D316" s="9">
        <f t="shared" si="4"/>
        <v>0.3314889490853658</v>
      </c>
    </row>
    <row r="317" spans="1:4" x14ac:dyDescent="0.25">
      <c r="A317" s="7">
        <v>43942</v>
      </c>
      <c r="B317" s="8">
        <v>299</v>
      </c>
      <c r="C317" s="8">
        <v>442.8592041</v>
      </c>
      <c r="D317" s="9">
        <f t="shared" si="4"/>
        <v>0.4811344618729097</v>
      </c>
    </row>
    <row r="318" spans="1:4" x14ac:dyDescent="0.25">
      <c r="A318" s="7">
        <v>43943</v>
      </c>
      <c r="B318" s="8">
        <v>294</v>
      </c>
      <c r="C318" s="8">
        <v>481.44876299999999</v>
      </c>
      <c r="D318" s="9">
        <f t="shared" si="4"/>
        <v>0.63758082653061221</v>
      </c>
    </row>
    <row r="319" spans="1:4" x14ac:dyDescent="0.25">
      <c r="A319" s="7">
        <v>43944</v>
      </c>
      <c r="B319" s="8">
        <v>343</v>
      </c>
      <c r="C319" s="8">
        <v>453.63685889999999</v>
      </c>
      <c r="D319" s="9">
        <f t="shared" si="4"/>
        <v>0.32255643994169092</v>
      </c>
    </row>
    <row r="320" spans="1:4" x14ac:dyDescent="0.25">
      <c r="A320" s="7">
        <v>43945</v>
      </c>
      <c r="B320" s="8">
        <v>377</v>
      </c>
      <c r="C320" s="8">
        <v>439.1228261</v>
      </c>
      <c r="D320" s="9">
        <f t="shared" si="4"/>
        <v>0.16478203209549072</v>
      </c>
    </row>
    <row r="321" spans="1:4" x14ac:dyDescent="0.25">
      <c r="A321" s="7">
        <v>43946</v>
      </c>
      <c r="B321" s="8">
        <v>369</v>
      </c>
      <c r="C321" s="8">
        <v>478.97109560000001</v>
      </c>
      <c r="D321" s="9">
        <f t="shared" si="4"/>
        <v>0.29802464932249328</v>
      </c>
    </row>
    <row r="322" spans="1:4" x14ac:dyDescent="0.25">
      <c r="A322" s="7">
        <v>43947</v>
      </c>
      <c r="B322" s="8">
        <v>286</v>
      </c>
      <c r="C322" s="8">
        <v>462.53352289999998</v>
      </c>
      <c r="D322" s="9">
        <f t="shared" si="4"/>
        <v>0.61725008006992998</v>
      </c>
    </row>
    <row r="323" spans="1:4" x14ac:dyDescent="0.25">
      <c r="A323" s="7">
        <v>43948</v>
      </c>
      <c r="B323" s="8">
        <v>309</v>
      </c>
      <c r="C323" s="8">
        <v>480.56813019999998</v>
      </c>
      <c r="D323" s="9">
        <f t="shared" ref="D323:D386" si="5">ABS((B323-C323)/B323)</f>
        <v>0.55523666731391585</v>
      </c>
    </row>
    <row r="324" spans="1:4" x14ac:dyDescent="0.25">
      <c r="A324" s="7">
        <v>43949</v>
      </c>
      <c r="B324" s="8">
        <v>283</v>
      </c>
      <c r="C324" s="8">
        <v>489.13186569999999</v>
      </c>
      <c r="D324" s="9">
        <f t="shared" si="5"/>
        <v>0.72838115088339217</v>
      </c>
    </row>
    <row r="325" spans="1:4" x14ac:dyDescent="0.25">
      <c r="A325" s="7">
        <v>43950</v>
      </c>
      <c r="B325" s="8">
        <v>286</v>
      </c>
      <c r="C325" s="8">
        <v>526.03379589999997</v>
      </c>
      <c r="D325" s="9">
        <f t="shared" si="5"/>
        <v>0.83927900664335653</v>
      </c>
    </row>
    <row r="326" spans="1:4" x14ac:dyDescent="0.25">
      <c r="A326" s="7">
        <v>43951</v>
      </c>
      <c r="B326" s="8">
        <v>290</v>
      </c>
      <c r="C326" s="8">
        <v>531.53050380000002</v>
      </c>
      <c r="D326" s="9">
        <f t="shared" si="5"/>
        <v>0.8328638062068966</v>
      </c>
    </row>
    <row r="327" spans="1:4" x14ac:dyDescent="0.25">
      <c r="A327" s="7">
        <v>43952</v>
      </c>
      <c r="B327" s="8">
        <v>381</v>
      </c>
      <c r="C327" s="8">
        <v>579.19368699999995</v>
      </c>
      <c r="D327" s="9">
        <f t="shared" si="5"/>
        <v>0.52019340419947491</v>
      </c>
    </row>
    <row r="328" spans="1:4" x14ac:dyDescent="0.25">
      <c r="A328" s="7">
        <v>43953</v>
      </c>
      <c r="B328" s="8">
        <v>415</v>
      </c>
      <c r="C328" s="8">
        <v>588.49847780000005</v>
      </c>
      <c r="D328" s="9">
        <f t="shared" si="5"/>
        <v>0.41806862120481941</v>
      </c>
    </row>
    <row r="329" spans="1:4" x14ac:dyDescent="0.25">
      <c r="A329" s="7">
        <v>43954</v>
      </c>
      <c r="B329" s="8">
        <v>315</v>
      </c>
      <c r="C329" s="8">
        <v>577.96765889999995</v>
      </c>
      <c r="D329" s="9">
        <f t="shared" si="5"/>
        <v>0.83481796476190462</v>
      </c>
    </row>
    <row r="330" spans="1:4" x14ac:dyDescent="0.25">
      <c r="A330" s="7">
        <v>43955</v>
      </c>
      <c r="B330" s="8">
        <v>255</v>
      </c>
      <c r="C330" s="8">
        <v>505.69459649999999</v>
      </c>
      <c r="D330" s="9">
        <f t="shared" si="5"/>
        <v>0.98311606470588231</v>
      </c>
    </row>
    <row r="331" spans="1:4" x14ac:dyDescent="0.25">
      <c r="A331" s="7">
        <v>43956</v>
      </c>
      <c r="B331" s="8">
        <v>251</v>
      </c>
      <c r="C331" s="8">
        <v>504.82802620000001</v>
      </c>
      <c r="D331" s="9">
        <f t="shared" si="5"/>
        <v>1.0112670366533865</v>
      </c>
    </row>
    <row r="332" spans="1:4" x14ac:dyDescent="0.25">
      <c r="A332" s="7">
        <v>43957</v>
      </c>
      <c r="B332" s="8">
        <v>345</v>
      </c>
      <c r="C332" s="8">
        <v>526.92438089999996</v>
      </c>
      <c r="D332" s="9">
        <f t="shared" si="5"/>
        <v>0.5273170460869564</v>
      </c>
    </row>
    <row r="333" spans="1:4" x14ac:dyDescent="0.25">
      <c r="A333" s="7">
        <v>43958</v>
      </c>
      <c r="B333" s="8">
        <v>414</v>
      </c>
      <c r="C333" s="8">
        <v>521.667055</v>
      </c>
      <c r="D333" s="9">
        <f t="shared" si="5"/>
        <v>0.26006535024154592</v>
      </c>
    </row>
    <row r="334" spans="1:4" x14ac:dyDescent="0.25">
      <c r="A334" s="7">
        <v>43959</v>
      </c>
      <c r="B334" s="8">
        <v>437</v>
      </c>
      <c r="C334" s="8">
        <v>505.56208500000002</v>
      </c>
      <c r="D334" s="9">
        <f t="shared" si="5"/>
        <v>0.15689264302059502</v>
      </c>
    </row>
    <row r="335" spans="1:4" x14ac:dyDescent="0.25">
      <c r="A335" s="7">
        <v>43960</v>
      </c>
      <c r="B335" s="8">
        <v>498</v>
      </c>
      <c r="C335" s="8">
        <v>521.8382173</v>
      </c>
      <c r="D335" s="9">
        <f t="shared" si="5"/>
        <v>4.7867906224899594E-2</v>
      </c>
    </row>
    <row r="336" spans="1:4" x14ac:dyDescent="0.25">
      <c r="A336" s="7">
        <v>43961</v>
      </c>
      <c r="B336" s="8">
        <v>395</v>
      </c>
      <c r="C336" s="8">
        <v>535.47894610000003</v>
      </c>
      <c r="D336" s="9">
        <f t="shared" si="5"/>
        <v>0.35564290151898742</v>
      </c>
    </row>
    <row r="337" spans="1:4" x14ac:dyDescent="0.25">
      <c r="A337" s="7">
        <v>43962</v>
      </c>
      <c r="B337" s="8">
        <v>343</v>
      </c>
      <c r="C337" s="8">
        <v>540.04991410000002</v>
      </c>
      <c r="D337" s="9">
        <f t="shared" si="5"/>
        <v>0.57448954548104958</v>
      </c>
    </row>
    <row r="338" spans="1:4" x14ac:dyDescent="0.25">
      <c r="A338" s="7">
        <v>43963</v>
      </c>
      <c r="B338" s="8">
        <v>344</v>
      </c>
      <c r="C338" s="8">
        <v>536.19097699999998</v>
      </c>
      <c r="D338" s="9">
        <f t="shared" si="5"/>
        <v>0.55869470058139525</v>
      </c>
    </row>
    <row r="339" spans="1:4" x14ac:dyDescent="0.25">
      <c r="A339" s="7">
        <v>43964</v>
      </c>
      <c r="B339" s="8">
        <v>342</v>
      </c>
      <c r="C339" s="8">
        <v>553.38744059999999</v>
      </c>
      <c r="D339" s="9">
        <f t="shared" si="5"/>
        <v>0.61809193157894737</v>
      </c>
    </row>
    <row r="340" spans="1:4" x14ac:dyDescent="0.25">
      <c r="A340" s="7">
        <v>43965</v>
      </c>
      <c r="B340" s="8">
        <v>353</v>
      </c>
      <c r="C340" s="8">
        <v>548.58327420000001</v>
      </c>
      <c r="D340" s="9">
        <f t="shared" si="5"/>
        <v>0.55406026685552412</v>
      </c>
    </row>
    <row r="341" spans="1:4" x14ac:dyDescent="0.25">
      <c r="A341" s="7">
        <v>43966</v>
      </c>
      <c r="B341" s="8">
        <v>454</v>
      </c>
      <c r="C341" s="8">
        <v>540.12368839999999</v>
      </c>
      <c r="D341" s="9">
        <f t="shared" si="5"/>
        <v>0.189699754185022</v>
      </c>
    </row>
    <row r="342" spans="1:4" x14ac:dyDescent="0.25">
      <c r="A342" s="7">
        <v>43967</v>
      </c>
      <c r="B342" s="8">
        <v>504</v>
      </c>
      <c r="C342" s="8">
        <v>550.17696920000003</v>
      </c>
      <c r="D342" s="9">
        <f t="shared" si="5"/>
        <v>9.1620970634920695E-2</v>
      </c>
    </row>
    <row r="343" spans="1:4" x14ac:dyDescent="0.25">
      <c r="A343" s="7">
        <v>43968</v>
      </c>
      <c r="B343" s="8">
        <v>432</v>
      </c>
      <c r="C343" s="8">
        <v>538.53016090000006</v>
      </c>
      <c r="D343" s="9">
        <f t="shared" si="5"/>
        <v>0.24659759467592604</v>
      </c>
    </row>
    <row r="344" spans="1:4" x14ac:dyDescent="0.25">
      <c r="A344" s="7">
        <v>43969</v>
      </c>
      <c r="B344" s="8">
        <v>324</v>
      </c>
      <c r="C344" s="8">
        <v>527.47590620000005</v>
      </c>
      <c r="D344" s="9">
        <f t="shared" si="5"/>
        <v>0.62801205617283973</v>
      </c>
    </row>
    <row r="345" spans="1:4" x14ac:dyDescent="0.25">
      <c r="A345" s="7">
        <v>43970</v>
      </c>
      <c r="B345" s="8">
        <v>395</v>
      </c>
      <c r="C345" s="8">
        <v>527.86073009999996</v>
      </c>
      <c r="D345" s="9">
        <f t="shared" si="5"/>
        <v>0.33635627873417712</v>
      </c>
    </row>
    <row r="346" spans="1:4" x14ac:dyDescent="0.25">
      <c r="A346" s="7">
        <v>43971</v>
      </c>
      <c r="B346" s="8">
        <v>397</v>
      </c>
      <c r="C346" s="8">
        <v>483.40530109999997</v>
      </c>
      <c r="D346" s="9">
        <f t="shared" si="5"/>
        <v>0.21764559471032738</v>
      </c>
    </row>
    <row r="347" spans="1:4" x14ac:dyDescent="0.25">
      <c r="A347" s="7">
        <v>43972</v>
      </c>
      <c r="B347" s="8">
        <v>384</v>
      </c>
      <c r="C347" s="8">
        <v>504.6580404</v>
      </c>
      <c r="D347" s="9">
        <f t="shared" si="5"/>
        <v>0.31421364687500003</v>
      </c>
    </row>
    <row r="348" spans="1:4" x14ac:dyDescent="0.25">
      <c r="A348" s="7">
        <v>43973</v>
      </c>
      <c r="B348" s="8">
        <v>450</v>
      </c>
      <c r="C348" s="8">
        <v>479.28716300000002</v>
      </c>
      <c r="D348" s="9">
        <f t="shared" si="5"/>
        <v>6.5082584444444494E-2</v>
      </c>
    </row>
    <row r="349" spans="1:4" x14ac:dyDescent="0.25">
      <c r="A349" s="7">
        <v>43974</v>
      </c>
      <c r="B349" s="8">
        <v>545</v>
      </c>
      <c r="C349" s="8">
        <v>510.46577509999997</v>
      </c>
      <c r="D349" s="9">
        <f t="shared" si="5"/>
        <v>6.3365550275229401E-2</v>
      </c>
    </row>
    <row r="350" spans="1:4" x14ac:dyDescent="0.25">
      <c r="A350" s="7">
        <v>43975</v>
      </c>
      <c r="B350" s="8">
        <v>617</v>
      </c>
      <c r="C350" s="8">
        <v>361.23869159999998</v>
      </c>
      <c r="D350" s="9">
        <f t="shared" si="5"/>
        <v>0.41452400064829825</v>
      </c>
    </row>
    <row r="351" spans="1:4" x14ac:dyDescent="0.25">
      <c r="A351" s="7">
        <v>43976</v>
      </c>
      <c r="B351" s="8">
        <v>543</v>
      </c>
      <c r="C351" s="8">
        <v>405.07722050000001</v>
      </c>
      <c r="D351" s="9">
        <f t="shared" si="5"/>
        <v>0.25400143554327809</v>
      </c>
    </row>
    <row r="352" spans="1:4" x14ac:dyDescent="0.25">
      <c r="A352" s="7">
        <v>43977</v>
      </c>
      <c r="B352" s="8">
        <v>449</v>
      </c>
      <c r="C352" s="8">
        <v>492.21492009999997</v>
      </c>
      <c r="D352" s="9">
        <f t="shared" si="5"/>
        <v>9.6247038084632461E-2</v>
      </c>
    </row>
    <row r="353" spans="1:4" x14ac:dyDescent="0.25">
      <c r="A353" s="7">
        <v>43978</v>
      </c>
      <c r="B353" s="8">
        <v>438</v>
      </c>
      <c r="C353" s="8">
        <v>506.36501470000002</v>
      </c>
      <c r="D353" s="9">
        <f t="shared" si="5"/>
        <v>0.15608450844748861</v>
      </c>
    </row>
    <row r="354" spans="1:4" x14ac:dyDescent="0.25">
      <c r="A354" s="7">
        <v>43979</v>
      </c>
      <c r="B354" s="8">
        <v>463</v>
      </c>
      <c r="C354" s="8">
        <v>583.49498779999999</v>
      </c>
      <c r="D354" s="9">
        <f t="shared" si="5"/>
        <v>0.26024835377969763</v>
      </c>
    </row>
    <row r="355" spans="1:4" x14ac:dyDescent="0.25">
      <c r="A355" s="7">
        <v>43980</v>
      </c>
      <c r="B355" s="8">
        <v>643</v>
      </c>
      <c r="C355" s="8">
        <v>558.95849209999994</v>
      </c>
      <c r="D355" s="9">
        <f t="shared" si="5"/>
        <v>0.13070218958009339</v>
      </c>
    </row>
    <row r="356" spans="1:4" x14ac:dyDescent="0.25">
      <c r="A356" s="7">
        <v>43981</v>
      </c>
      <c r="B356" s="8">
        <v>866</v>
      </c>
      <c r="C356" s="8">
        <v>553.98637010000004</v>
      </c>
      <c r="D356" s="9">
        <f t="shared" si="5"/>
        <v>0.36029287517321013</v>
      </c>
    </row>
    <row r="357" spans="1:4" x14ac:dyDescent="0.25">
      <c r="A357" s="7">
        <v>43982</v>
      </c>
      <c r="B357" s="8">
        <v>602</v>
      </c>
      <c r="C357" s="8">
        <v>537.13811780000003</v>
      </c>
      <c r="D357" s="9">
        <f t="shared" si="5"/>
        <v>0.10774399036544845</v>
      </c>
    </row>
    <row r="358" spans="1:4" x14ac:dyDescent="0.25">
      <c r="A358" s="7">
        <v>43983</v>
      </c>
      <c r="B358" s="8">
        <v>493</v>
      </c>
      <c r="C358" s="8">
        <v>516.7468599</v>
      </c>
      <c r="D358" s="9">
        <f t="shared" si="5"/>
        <v>4.8168072819472628E-2</v>
      </c>
    </row>
    <row r="359" spans="1:4" x14ac:dyDescent="0.25">
      <c r="A359" s="7">
        <v>43984</v>
      </c>
      <c r="B359" s="8">
        <v>765</v>
      </c>
      <c r="C359" s="8">
        <v>560.89161060000004</v>
      </c>
      <c r="D359" s="9">
        <f t="shared" si="5"/>
        <v>0.26680835215686272</v>
      </c>
    </row>
    <row r="360" spans="1:4" x14ac:dyDescent="0.25">
      <c r="A360" s="7">
        <v>43985</v>
      </c>
      <c r="B360" s="8">
        <v>670</v>
      </c>
      <c r="C360" s="8">
        <v>593.0039329</v>
      </c>
      <c r="D360" s="9">
        <f t="shared" si="5"/>
        <v>0.11491950313432836</v>
      </c>
    </row>
    <row r="361" spans="1:4" x14ac:dyDescent="0.25">
      <c r="A361" s="7">
        <v>43986</v>
      </c>
      <c r="B361" s="8">
        <v>655</v>
      </c>
      <c r="C361" s="8">
        <v>1043.7573209</v>
      </c>
      <c r="D361" s="9">
        <f t="shared" si="5"/>
        <v>0.59352262732824423</v>
      </c>
    </row>
    <row r="362" spans="1:4" x14ac:dyDescent="0.25">
      <c r="A362" s="7">
        <v>43987</v>
      </c>
      <c r="B362" s="8">
        <v>911</v>
      </c>
      <c r="C362" s="8">
        <v>630.8467928</v>
      </c>
      <c r="D362" s="9">
        <f t="shared" si="5"/>
        <v>0.30752273018660814</v>
      </c>
    </row>
    <row r="363" spans="1:4" x14ac:dyDescent="0.25">
      <c r="A363" s="7">
        <v>43988</v>
      </c>
      <c r="B363" s="8">
        <v>1197</v>
      </c>
      <c r="C363" s="8">
        <v>791.36311599999999</v>
      </c>
      <c r="D363" s="9">
        <f t="shared" si="5"/>
        <v>0.33887793149540518</v>
      </c>
    </row>
    <row r="364" spans="1:4" x14ac:dyDescent="0.25">
      <c r="A364" s="7">
        <v>43989</v>
      </c>
      <c r="B364" s="8">
        <v>899</v>
      </c>
      <c r="C364" s="8">
        <v>665.54823739999995</v>
      </c>
      <c r="D364" s="9">
        <f t="shared" si="5"/>
        <v>0.25967937997775314</v>
      </c>
    </row>
    <row r="365" spans="1:4" x14ac:dyDescent="0.25">
      <c r="A365" s="7">
        <v>43990</v>
      </c>
      <c r="B365" s="8">
        <v>664</v>
      </c>
      <c r="C365" s="8">
        <v>635.80133939999996</v>
      </c>
      <c r="D365" s="9">
        <f t="shared" si="5"/>
        <v>4.2467862349397652E-2</v>
      </c>
    </row>
    <row r="366" spans="1:4" x14ac:dyDescent="0.25">
      <c r="A366" s="7">
        <v>43991</v>
      </c>
      <c r="B366" s="8">
        <v>684</v>
      </c>
      <c r="C366" s="8">
        <v>673.08724849999999</v>
      </c>
      <c r="D366" s="9">
        <f t="shared" si="5"/>
        <v>1.5954315058479551E-2</v>
      </c>
    </row>
    <row r="367" spans="1:4" x14ac:dyDescent="0.25">
      <c r="A367" s="7">
        <v>43992</v>
      </c>
      <c r="B367" s="8">
        <v>652</v>
      </c>
      <c r="C367" s="8">
        <v>711.03991040000005</v>
      </c>
      <c r="D367" s="9">
        <f t="shared" si="5"/>
        <v>9.0552009815951004E-2</v>
      </c>
    </row>
    <row r="368" spans="1:4" x14ac:dyDescent="0.25">
      <c r="A368" s="7">
        <v>43993</v>
      </c>
      <c r="B368" s="8">
        <v>638</v>
      </c>
      <c r="C368" s="8">
        <v>865.67365710000001</v>
      </c>
      <c r="D368" s="9">
        <f t="shared" si="5"/>
        <v>0.35685526191222572</v>
      </c>
    </row>
    <row r="369" spans="1:4" x14ac:dyDescent="0.25">
      <c r="A369" s="7">
        <v>43994</v>
      </c>
      <c r="B369" s="8">
        <v>850</v>
      </c>
      <c r="C369" s="8">
        <v>910.51789780000001</v>
      </c>
      <c r="D369" s="9">
        <f t="shared" si="5"/>
        <v>7.1197526823529422E-2</v>
      </c>
    </row>
    <row r="370" spans="1:4" x14ac:dyDescent="0.25">
      <c r="A370" s="7">
        <v>43995</v>
      </c>
      <c r="B370" s="8">
        <v>1405</v>
      </c>
      <c r="C370" s="8">
        <v>850.24465910000004</v>
      </c>
      <c r="D370" s="9">
        <f t="shared" si="5"/>
        <v>0.39484365900355867</v>
      </c>
    </row>
    <row r="371" spans="1:4" x14ac:dyDescent="0.25">
      <c r="A371" s="7">
        <v>43996</v>
      </c>
      <c r="B371" s="8">
        <v>1096</v>
      </c>
      <c r="C371" s="8">
        <v>752.71278240000004</v>
      </c>
      <c r="D371" s="9">
        <f t="shared" si="5"/>
        <v>0.31321826423357663</v>
      </c>
    </row>
    <row r="372" spans="1:4" x14ac:dyDescent="0.25">
      <c r="A372" s="7">
        <v>43997</v>
      </c>
      <c r="B372" s="8">
        <v>725</v>
      </c>
      <c r="C372" s="8">
        <v>735.79776830000003</v>
      </c>
      <c r="D372" s="9">
        <f t="shared" si="5"/>
        <v>1.4893473517241421E-2</v>
      </c>
    </row>
    <row r="373" spans="1:4" x14ac:dyDescent="0.25">
      <c r="A373" s="7">
        <v>43998</v>
      </c>
      <c r="B373" s="8">
        <v>738</v>
      </c>
      <c r="C373" s="8">
        <v>797.15813209999999</v>
      </c>
      <c r="D373" s="9">
        <f t="shared" si="5"/>
        <v>8.0160070596205946E-2</v>
      </c>
    </row>
    <row r="374" spans="1:4" x14ac:dyDescent="0.25">
      <c r="A374" s="7">
        <v>43999</v>
      </c>
      <c r="B374" s="8">
        <v>799</v>
      </c>
      <c r="C374" s="8">
        <v>825.30616950000001</v>
      </c>
      <c r="D374" s="9">
        <f t="shared" si="5"/>
        <v>3.2923866708385492E-2</v>
      </c>
    </row>
    <row r="375" spans="1:4" x14ac:dyDescent="0.25">
      <c r="A375" s="7">
        <v>44000</v>
      </c>
      <c r="B375" s="8">
        <v>871</v>
      </c>
      <c r="C375" s="8">
        <v>1037.4787017000001</v>
      </c>
      <c r="D375" s="9">
        <f t="shared" si="5"/>
        <v>0.19113513398392665</v>
      </c>
    </row>
    <row r="376" spans="1:4" x14ac:dyDescent="0.25">
      <c r="A376" s="7">
        <v>44001</v>
      </c>
      <c r="B376" s="8">
        <v>1119</v>
      </c>
      <c r="C376" s="8">
        <v>1120.4196205000001</v>
      </c>
      <c r="D376" s="9">
        <f t="shared" si="5"/>
        <v>1.2686510277033643E-3</v>
      </c>
    </row>
    <row r="377" spans="1:4" x14ac:dyDescent="0.25">
      <c r="A377" s="7">
        <v>44002</v>
      </c>
      <c r="B377" s="8">
        <v>1710</v>
      </c>
      <c r="C377" s="8">
        <v>1133.1867109</v>
      </c>
      <c r="D377" s="9">
        <f t="shared" si="5"/>
        <v>0.33731771292397661</v>
      </c>
    </row>
    <row r="378" spans="1:4" x14ac:dyDescent="0.25">
      <c r="A378" s="7">
        <v>44003</v>
      </c>
      <c r="B378" s="8">
        <v>1233</v>
      </c>
      <c r="C378" s="8">
        <v>984.38749759999996</v>
      </c>
      <c r="D378" s="9">
        <f t="shared" si="5"/>
        <v>0.20163219983779404</v>
      </c>
    </row>
    <row r="379" spans="1:4" x14ac:dyDescent="0.25">
      <c r="A379" s="7">
        <v>44004</v>
      </c>
      <c r="B379" s="8">
        <v>810</v>
      </c>
      <c r="C379" s="8">
        <v>895.44295450000004</v>
      </c>
      <c r="D379" s="9">
        <f t="shared" si="5"/>
        <v>0.10548512901234573</v>
      </c>
    </row>
    <row r="380" spans="1:4" x14ac:dyDescent="0.25">
      <c r="A380" s="7">
        <v>44005</v>
      </c>
      <c r="B380" s="8">
        <v>988</v>
      </c>
      <c r="C380" s="8">
        <v>951.30824629999995</v>
      </c>
      <c r="D380" s="9">
        <f t="shared" si="5"/>
        <v>3.7137402530364419E-2</v>
      </c>
    </row>
    <row r="381" spans="1:4" x14ac:dyDescent="0.25">
      <c r="A381" s="7">
        <v>44006</v>
      </c>
      <c r="B381" s="8">
        <v>1140</v>
      </c>
      <c r="C381" s="8">
        <v>935.86529599999994</v>
      </c>
      <c r="D381" s="9">
        <f t="shared" si="5"/>
        <v>0.17906552982456145</v>
      </c>
    </row>
    <row r="382" spans="1:4" x14ac:dyDescent="0.25">
      <c r="A382" s="7">
        <v>44007</v>
      </c>
      <c r="B382" s="8">
        <v>1305</v>
      </c>
      <c r="C382" s="8">
        <v>1220.284707</v>
      </c>
      <c r="D382" s="9">
        <f t="shared" si="5"/>
        <v>6.4915933333333314E-2</v>
      </c>
    </row>
    <row r="383" spans="1:4" x14ac:dyDescent="0.25">
      <c r="A383" s="7">
        <v>44008</v>
      </c>
      <c r="B383" s="8">
        <v>1678</v>
      </c>
      <c r="C383" s="8">
        <v>1007.9773344</v>
      </c>
      <c r="D383" s="9">
        <f t="shared" si="5"/>
        <v>0.39929837044100119</v>
      </c>
    </row>
    <row r="384" spans="1:4" x14ac:dyDescent="0.25">
      <c r="A384" s="7">
        <v>44009</v>
      </c>
      <c r="B384" s="8">
        <v>1904</v>
      </c>
      <c r="C384" s="8">
        <v>1240.9369816000001</v>
      </c>
      <c r="D384" s="9">
        <f t="shared" si="5"/>
        <v>0.34824738361344532</v>
      </c>
    </row>
    <row r="385" spans="1:4" x14ac:dyDescent="0.25">
      <c r="A385" s="7">
        <v>44010</v>
      </c>
      <c r="B385" s="8">
        <v>1478</v>
      </c>
      <c r="C385" s="8">
        <v>1072.4013055</v>
      </c>
      <c r="D385" s="9">
        <f t="shared" si="5"/>
        <v>0.2744240152232747</v>
      </c>
    </row>
    <row r="386" spans="1:4" x14ac:dyDescent="0.25">
      <c r="A386" s="7">
        <v>44011</v>
      </c>
      <c r="B386" s="8">
        <v>936</v>
      </c>
      <c r="C386" s="8">
        <v>916.65042019999999</v>
      </c>
      <c r="D386" s="9">
        <f t="shared" si="5"/>
        <v>2.0672627991453009E-2</v>
      </c>
    </row>
    <row r="387" spans="1:4" x14ac:dyDescent="0.25">
      <c r="A387" s="7">
        <v>44012</v>
      </c>
      <c r="B387" s="8">
        <v>932</v>
      </c>
      <c r="C387" s="8">
        <v>946.02724169999999</v>
      </c>
      <c r="D387" s="9">
        <f t="shared" ref="D387:D450" si="6">ABS((B387-C387)/B387)</f>
        <v>1.5050688519313295E-2</v>
      </c>
    </row>
    <row r="388" spans="1:4" x14ac:dyDescent="0.25">
      <c r="A388" s="7">
        <v>44013</v>
      </c>
      <c r="B388" s="8">
        <v>1063</v>
      </c>
      <c r="C388" s="8">
        <v>934.86506240000006</v>
      </c>
      <c r="D388" s="9">
        <f t="shared" si="6"/>
        <v>0.12054086321730945</v>
      </c>
    </row>
    <row r="389" spans="1:4" x14ac:dyDescent="0.25">
      <c r="A389" s="7">
        <v>44014</v>
      </c>
      <c r="B389" s="8">
        <v>1016</v>
      </c>
      <c r="C389" s="8">
        <v>1205.2702772</v>
      </c>
      <c r="D389" s="9">
        <f t="shared" si="6"/>
        <v>0.18628964291338584</v>
      </c>
    </row>
    <row r="390" spans="1:4" x14ac:dyDescent="0.25">
      <c r="A390" s="7">
        <v>44015</v>
      </c>
      <c r="B390" s="8">
        <v>1453</v>
      </c>
      <c r="C390" s="8">
        <v>1089.0194369999999</v>
      </c>
      <c r="D390" s="9">
        <f t="shared" si="6"/>
        <v>0.25050279628355132</v>
      </c>
    </row>
    <row r="391" spans="1:4" x14ac:dyDescent="0.25">
      <c r="A391" s="7">
        <v>44016</v>
      </c>
      <c r="B391" s="8">
        <v>2340</v>
      </c>
      <c r="C391" s="8">
        <v>1325.6586166</v>
      </c>
      <c r="D391" s="9">
        <f t="shared" si="6"/>
        <v>0.43347922367521369</v>
      </c>
    </row>
    <row r="392" spans="1:4" x14ac:dyDescent="0.25">
      <c r="A392" s="7">
        <v>44017</v>
      </c>
      <c r="B392" s="8">
        <v>1932</v>
      </c>
      <c r="C392" s="8">
        <v>1091.4841770999999</v>
      </c>
      <c r="D392" s="9">
        <f t="shared" si="6"/>
        <v>0.43504959777432717</v>
      </c>
    </row>
    <row r="393" spans="1:4" x14ac:dyDescent="0.25">
      <c r="A393" s="7">
        <v>44018</v>
      </c>
      <c r="B393" s="8">
        <v>1081</v>
      </c>
      <c r="C393" s="8">
        <v>899.54885230000002</v>
      </c>
      <c r="D393" s="9">
        <f t="shared" si="6"/>
        <v>0.16785490074005549</v>
      </c>
    </row>
    <row r="394" spans="1:4" x14ac:dyDescent="0.25">
      <c r="A394" s="7">
        <v>44019</v>
      </c>
      <c r="B394" s="8">
        <v>1177</v>
      </c>
      <c r="C394" s="8">
        <v>1030.1034004999999</v>
      </c>
      <c r="D394" s="9">
        <f t="shared" si="6"/>
        <v>0.12480594689889557</v>
      </c>
    </row>
    <row r="395" spans="1:4" x14ac:dyDescent="0.25">
      <c r="A395" s="7">
        <v>44020</v>
      </c>
      <c r="B395" s="8">
        <v>1330</v>
      </c>
      <c r="C395" s="8">
        <v>1057.7988987000001</v>
      </c>
      <c r="D395" s="9">
        <f t="shared" si="6"/>
        <v>0.20466248218045105</v>
      </c>
    </row>
    <row r="396" spans="1:4" x14ac:dyDescent="0.25">
      <c r="A396" s="7">
        <v>44021</v>
      </c>
      <c r="B396" s="8">
        <v>1389</v>
      </c>
      <c r="C396" s="8">
        <v>1175.7692334999999</v>
      </c>
      <c r="D396" s="9">
        <f t="shared" si="6"/>
        <v>0.15351387077033843</v>
      </c>
    </row>
    <row r="397" spans="1:4" x14ac:dyDescent="0.25">
      <c r="A397" s="7">
        <v>44022</v>
      </c>
      <c r="B397" s="8">
        <v>1999</v>
      </c>
      <c r="C397" s="8">
        <v>2508.3431756999998</v>
      </c>
      <c r="D397" s="9">
        <f t="shared" si="6"/>
        <v>0.25479898734367173</v>
      </c>
    </row>
    <row r="398" spans="1:4" x14ac:dyDescent="0.25">
      <c r="A398" s="7">
        <v>44023</v>
      </c>
      <c r="B398" s="8">
        <v>3062</v>
      </c>
      <c r="C398" s="8">
        <v>2748.542003</v>
      </c>
      <c r="D398" s="9">
        <f t="shared" si="6"/>
        <v>0.10237034519921619</v>
      </c>
    </row>
    <row r="399" spans="1:4" x14ac:dyDescent="0.25">
      <c r="A399" s="7">
        <v>44024</v>
      </c>
      <c r="B399" s="8">
        <v>2197</v>
      </c>
      <c r="C399" s="8">
        <v>2266.6747783000001</v>
      </c>
      <c r="D399" s="9">
        <f t="shared" si="6"/>
        <v>3.1713599590350514E-2</v>
      </c>
    </row>
    <row r="400" spans="1:4" x14ac:dyDescent="0.25">
      <c r="A400" s="7">
        <v>44025</v>
      </c>
      <c r="B400" s="8">
        <v>1210</v>
      </c>
      <c r="C400" s="8">
        <v>1028.3279889</v>
      </c>
      <c r="D400" s="9">
        <f t="shared" si="6"/>
        <v>0.15014215793388427</v>
      </c>
    </row>
    <row r="401" spans="1:4" x14ac:dyDescent="0.25">
      <c r="A401" s="7">
        <v>44026</v>
      </c>
      <c r="B401" s="8">
        <v>1234</v>
      </c>
      <c r="C401" s="8">
        <v>1058.0710406000001</v>
      </c>
      <c r="D401" s="9">
        <f t="shared" si="6"/>
        <v>0.14256803841166932</v>
      </c>
    </row>
    <row r="402" spans="1:4" x14ac:dyDescent="0.25">
      <c r="A402" s="7">
        <v>44027</v>
      </c>
      <c r="B402" s="8">
        <v>1297</v>
      </c>
      <c r="C402" s="8">
        <v>1090.1963598</v>
      </c>
      <c r="D402" s="9">
        <f t="shared" si="6"/>
        <v>0.1594476794140324</v>
      </c>
    </row>
    <row r="403" spans="1:4" x14ac:dyDescent="0.25">
      <c r="A403" s="7">
        <v>44028</v>
      </c>
      <c r="B403" s="8">
        <v>1572</v>
      </c>
      <c r="C403" s="8">
        <v>1400.4118664</v>
      </c>
      <c r="D403" s="9">
        <f t="shared" si="6"/>
        <v>0.10915275674300254</v>
      </c>
    </row>
    <row r="404" spans="1:4" x14ac:dyDescent="0.25">
      <c r="A404" s="7">
        <v>44029</v>
      </c>
      <c r="B404" s="8">
        <v>2381</v>
      </c>
      <c r="C404" s="8">
        <v>2420.3022340000002</v>
      </c>
      <c r="D404" s="9">
        <f t="shared" si="6"/>
        <v>1.6506608147837137E-2</v>
      </c>
    </row>
    <row r="405" spans="1:4" x14ac:dyDescent="0.25">
      <c r="A405" s="7">
        <v>44030</v>
      </c>
      <c r="B405" s="8">
        <v>3555</v>
      </c>
      <c r="C405" s="8">
        <v>3309.9232133</v>
      </c>
      <c r="D405" s="9">
        <f t="shared" si="6"/>
        <v>6.8938617918424747E-2</v>
      </c>
    </row>
    <row r="406" spans="1:4" x14ac:dyDescent="0.25">
      <c r="A406" s="7">
        <v>44031</v>
      </c>
      <c r="B406" s="8">
        <v>2311</v>
      </c>
      <c r="C406" s="8">
        <v>2594.8183082</v>
      </c>
      <c r="D406" s="9">
        <f t="shared" si="6"/>
        <v>0.12281190315880573</v>
      </c>
    </row>
    <row r="407" spans="1:4" x14ac:dyDescent="0.25">
      <c r="A407" s="7">
        <v>44032</v>
      </c>
      <c r="B407" s="8">
        <v>1457</v>
      </c>
      <c r="C407" s="8">
        <v>1297.9324988999999</v>
      </c>
      <c r="D407" s="9">
        <f t="shared" si="6"/>
        <v>0.10917467474262188</v>
      </c>
    </row>
    <row r="408" spans="1:4" x14ac:dyDescent="0.25">
      <c r="A408" s="7">
        <v>44033</v>
      </c>
      <c r="B408" s="8">
        <v>1424</v>
      </c>
      <c r="C408" s="8">
        <v>1329.2755689999999</v>
      </c>
      <c r="D408" s="9">
        <f t="shared" si="6"/>
        <v>6.6519965589887708E-2</v>
      </c>
    </row>
    <row r="409" spans="1:4" x14ac:dyDescent="0.25">
      <c r="A409" s="7">
        <v>44034</v>
      </c>
      <c r="B409" s="8">
        <v>1641</v>
      </c>
      <c r="C409" s="8">
        <v>1361.5431418000001</v>
      </c>
      <c r="D409" s="9">
        <f t="shared" si="6"/>
        <v>0.17029668385131014</v>
      </c>
    </row>
    <row r="410" spans="1:4" x14ac:dyDescent="0.25">
      <c r="A410" s="7">
        <v>44035</v>
      </c>
      <c r="B410" s="8">
        <v>1828</v>
      </c>
      <c r="C410" s="8">
        <v>1606.7493085999999</v>
      </c>
      <c r="D410" s="9">
        <f t="shared" si="6"/>
        <v>0.12103429507658646</v>
      </c>
    </row>
    <row r="411" spans="1:4" x14ac:dyDescent="0.25">
      <c r="A411" s="7">
        <v>44036</v>
      </c>
      <c r="B411" s="8">
        <v>2612</v>
      </c>
      <c r="C411" s="8">
        <v>2970.1644154000001</v>
      </c>
      <c r="D411" s="9">
        <f t="shared" si="6"/>
        <v>0.13712267052067384</v>
      </c>
    </row>
    <row r="412" spans="1:4" x14ac:dyDescent="0.25">
      <c r="A412" s="7">
        <v>44037</v>
      </c>
      <c r="B412" s="8">
        <v>4120</v>
      </c>
      <c r="C412" s="8">
        <v>3673.9702453</v>
      </c>
      <c r="D412" s="9">
        <f t="shared" si="6"/>
        <v>0.10825964919902913</v>
      </c>
    </row>
    <row r="413" spans="1:4" x14ac:dyDescent="0.25">
      <c r="A413" s="7">
        <v>44038</v>
      </c>
      <c r="B413" s="8">
        <v>2849</v>
      </c>
      <c r="C413" s="8">
        <v>3065.6990741</v>
      </c>
      <c r="D413" s="9">
        <f t="shared" si="6"/>
        <v>7.6061451070551053E-2</v>
      </c>
    </row>
    <row r="414" spans="1:4" x14ac:dyDescent="0.25">
      <c r="A414" s="7">
        <v>44039</v>
      </c>
      <c r="B414" s="8">
        <v>1691</v>
      </c>
      <c r="C414" s="8">
        <v>1557.2766793000001</v>
      </c>
      <c r="D414" s="9">
        <f t="shared" si="6"/>
        <v>7.9079432702542835E-2</v>
      </c>
    </row>
    <row r="415" spans="1:4" x14ac:dyDescent="0.25">
      <c r="A415" s="7">
        <v>44040</v>
      </c>
      <c r="B415" s="8">
        <v>1733</v>
      </c>
      <c r="C415" s="8">
        <v>1760.2783339</v>
      </c>
      <c r="D415" s="9">
        <f t="shared" si="6"/>
        <v>1.5740527351413739E-2</v>
      </c>
    </row>
    <row r="416" spans="1:4" x14ac:dyDescent="0.25">
      <c r="A416" s="7">
        <v>44041</v>
      </c>
      <c r="B416" s="8">
        <v>1728</v>
      </c>
      <c r="C416" s="8">
        <v>1828.8839204000001</v>
      </c>
      <c r="D416" s="9">
        <f t="shared" si="6"/>
        <v>5.8381898379629676E-2</v>
      </c>
    </row>
    <row r="417" spans="1:4" x14ac:dyDescent="0.25">
      <c r="A417" s="7">
        <v>44042</v>
      </c>
      <c r="B417" s="8">
        <v>2136</v>
      </c>
      <c r="C417" s="8">
        <v>2161.6040616</v>
      </c>
      <c r="D417" s="9">
        <f t="shared" si="6"/>
        <v>1.1986920224719111E-2</v>
      </c>
    </row>
    <row r="418" spans="1:4" x14ac:dyDescent="0.25">
      <c r="A418" s="7">
        <v>44043</v>
      </c>
      <c r="B418" s="8">
        <v>4358</v>
      </c>
      <c r="C418" s="8">
        <v>3563.1002662000001</v>
      </c>
      <c r="D418" s="9">
        <f t="shared" si="6"/>
        <v>0.18240012248737952</v>
      </c>
    </row>
    <row r="419" spans="1:4" x14ac:dyDescent="0.25">
      <c r="A419" s="7">
        <v>44044</v>
      </c>
      <c r="B419" s="8">
        <v>5286</v>
      </c>
      <c r="C419" s="8">
        <v>4709.2585898999996</v>
      </c>
      <c r="D419" s="9">
        <f t="shared" si="6"/>
        <v>0.10910734205448362</v>
      </c>
    </row>
    <row r="420" spans="1:4" x14ac:dyDescent="0.25">
      <c r="A420" s="7">
        <v>44045</v>
      </c>
      <c r="B420" s="8">
        <v>3380</v>
      </c>
      <c r="C420" s="8">
        <v>3845.3347389999999</v>
      </c>
      <c r="D420" s="9">
        <f t="shared" si="6"/>
        <v>0.13767299970414199</v>
      </c>
    </row>
    <row r="421" spans="1:4" x14ac:dyDescent="0.25">
      <c r="A421" s="7">
        <v>44046</v>
      </c>
      <c r="B421" s="8">
        <v>1899</v>
      </c>
      <c r="C421" s="8">
        <v>2156.8933379</v>
      </c>
      <c r="D421" s="9">
        <f t="shared" si="6"/>
        <v>0.13580481195365982</v>
      </c>
    </row>
    <row r="422" spans="1:4" x14ac:dyDescent="0.25">
      <c r="A422" s="7">
        <v>44047</v>
      </c>
      <c r="B422" s="8">
        <v>1989</v>
      </c>
      <c r="C422" s="8">
        <v>2164.8099096999999</v>
      </c>
      <c r="D422" s="9">
        <f t="shared" si="6"/>
        <v>8.839110593262943E-2</v>
      </c>
    </row>
    <row r="423" spans="1:4" x14ac:dyDescent="0.25">
      <c r="A423" s="7">
        <v>44048</v>
      </c>
      <c r="B423" s="8">
        <v>2306</v>
      </c>
      <c r="C423" s="8">
        <v>2422.6314041999999</v>
      </c>
      <c r="D423" s="9">
        <f t="shared" si="6"/>
        <v>5.0577365221162143E-2</v>
      </c>
    </row>
    <row r="424" spans="1:4" x14ac:dyDescent="0.25">
      <c r="A424" s="7">
        <v>44049</v>
      </c>
      <c r="B424" s="8">
        <v>2317</v>
      </c>
      <c r="C424" s="8">
        <v>2775.6233609000001</v>
      </c>
      <c r="D424" s="9">
        <f t="shared" si="6"/>
        <v>0.19793843802330605</v>
      </c>
    </row>
    <row r="425" spans="1:4" x14ac:dyDescent="0.25">
      <c r="A425" s="7">
        <v>44050</v>
      </c>
      <c r="B425" s="8">
        <v>3600</v>
      </c>
      <c r="C425" s="8">
        <v>3729.0033625999999</v>
      </c>
      <c r="D425" s="9">
        <f t="shared" si="6"/>
        <v>3.5834267388888875E-2</v>
      </c>
    </row>
    <row r="426" spans="1:4" x14ac:dyDescent="0.25">
      <c r="A426" s="7">
        <v>44051</v>
      </c>
      <c r="B426" s="8">
        <v>5219</v>
      </c>
      <c r="C426" s="8">
        <v>4828.5364421000004</v>
      </c>
      <c r="D426" s="9">
        <f t="shared" si="6"/>
        <v>7.481578039854371E-2</v>
      </c>
    </row>
    <row r="427" spans="1:4" x14ac:dyDescent="0.25">
      <c r="A427" s="7">
        <v>44052</v>
      </c>
      <c r="B427" s="8">
        <v>3645</v>
      </c>
      <c r="C427" s="8">
        <v>4022.9800200999998</v>
      </c>
      <c r="D427" s="9">
        <f t="shared" si="6"/>
        <v>0.10369822224965701</v>
      </c>
    </row>
    <row r="428" spans="1:4" x14ac:dyDescent="0.25">
      <c r="A428" s="7">
        <v>44053</v>
      </c>
      <c r="B428" s="8">
        <v>2346</v>
      </c>
      <c r="C428" s="8">
        <v>2361.2944462</v>
      </c>
      <c r="D428" s="9">
        <f t="shared" si="6"/>
        <v>6.5193717817561975E-3</v>
      </c>
    </row>
    <row r="429" spans="1:4" x14ac:dyDescent="0.25">
      <c r="A429" s="7">
        <v>44054</v>
      </c>
      <c r="B429" s="8">
        <v>2370</v>
      </c>
      <c r="C429" s="8">
        <v>2371.9184079000001</v>
      </c>
      <c r="D429" s="9">
        <f t="shared" si="6"/>
        <v>8.0945481012664451E-4</v>
      </c>
    </row>
    <row r="430" spans="1:4" x14ac:dyDescent="0.25">
      <c r="A430" s="7">
        <v>44055</v>
      </c>
      <c r="B430" s="8">
        <v>2566</v>
      </c>
      <c r="C430" s="8">
        <v>2464.0783643</v>
      </c>
      <c r="D430" s="9">
        <f t="shared" si="6"/>
        <v>3.9720045089633678E-2</v>
      </c>
    </row>
    <row r="431" spans="1:4" x14ac:dyDescent="0.25">
      <c r="A431" s="7">
        <v>44056</v>
      </c>
      <c r="B431" s="8">
        <v>2447</v>
      </c>
      <c r="C431" s="8">
        <v>2631.3981583</v>
      </c>
      <c r="D431" s="9">
        <f t="shared" si="6"/>
        <v>7.5356828075194102E-2</v>
      </c>
    </row>
    <row r="432" spans="1:4" x14ac:dyDescent="0.25">
      <c r="A432" s="7">
        <v>44057</v>
      </c>
      <c r="B432" s="8">
        <v>3344</v>
      </c>
      <c r="C432" s="8">
        <v>3936.4745194000002</v>
      </c>
      <c r="D432" s="9">
        <f t="shared" si="6"/>
        <v>0.17717539455741632</v>
      </c>
    </row>
    <row r="433" spans="1:4" x14ac:dyDescent="0.25">
      <c r="A433" s="7">
        <v>44058</v>
      </c>
      <c r="B433" s="8">
        <v>5263</v>
      </c>
      <c r="C433" s="8">
        <v>4944.9886821999999</v>
      </c>
      <c r="D433" s="9">
        <f t="shared" si="6"/>
        <v>6.0423963100893055E-2</v>
      </c>
    </row>
    <row r="434" spans="1:4" x14ac:dyDescent="0.25">
      <c r="A434" s="7">
        <v>44059</v>
      </c>
      <c r="B434" s="8">
        <v>3553</v>
      </c>
      <c r="C434" s="8">
        <v>4129.6367640999997</v>
      </c>
      <c r="D434" s="9">
        <f t="shared" si="6"/>
        <v>0.16229573996622565</v>
      </c>
    </row>
    <row r="435" spans="1:4" x14ac:dyDescent="0.25">
      <c r="A435" s="7">
        <v>44060</v>
      </c>
      <c r="B435" s="8">
        <v>2276</v>
      </c>
      <c r="C435" s="8">
        <v>2451.9334144999998</v>
      </c>
      <c r="D435" s="9">
        <f t="shared" si="6"/>
        <v>7.7299391256590425E-2</v>
      </c>
    </row>
    <row r="436" spans="1:4" x14ac:dyDescent="0.25">
      <c r="A436" s="7">
        <v>44061</v>
      </c>
      <c r="B436" s="8">
        <v>2128</v>
      </c>
      <c r="C436" s="8">
        <v>2424.4148684000002</v>
      </c>
      <c r="D436" s="9">
        <f t="shared" si="6"/>
        <v>0.13929270131578955</v>
      </c>
    </row>
    <row r="437" spans="1:4" x14ac:dyDescent="0.25">
      <c r="A437" s="7">
        <v>44062</v>
      </c>
      <c r="B437" s="8">
        <v>2789</v>
      </c>
      <c r="C437" s="8">
        <v>2704.5911296999998</v>
      </c>
      <c r="D437" s="9">
        <f t="shared" si="6"/>
        <v>3.0264923019003305E-2</v>
      </c>
    </row>
    <row r="438" spans="1:4" x14ac:dyDescent="0.25">
      <c r="A438" s="7">
        <v>44063</v>
      </c>
      <c r="B438" s="8">
        <v>2604</v>
      </c>
      <c r="C438" s="8">
        <v>2650.6330585000001</v>
      </c>
      <c r="D438" s="9">
        <f t="shared" si="6"/>
        <v>1.7908240591397874E-2</v>
      </c>
    </row>
    <row r="439" spans="1:4" x14ac:dyDescent="0.25">
      <c r="A439" s="7">
        <v>44064</v>
      </c>
      <c r="B439" s="8">
        <v>3576</v>
      </c>
      <c r="C439" s="8">
        <v>4195.8122364999999</v>
      </c>
      <c r="D439" s="9">
        <f t="shared" si="6"/>
        <v>0.17332556949105143</v>
      </c>
    </row>
    <row r="440" spans="1:4" x14ac:dyDescent="0.25">
      <c r="A440" s="7">
        <v>44065</v>
      </c>
      <c r="B440" s="8">
        <v>5449</v>
      </c>
      <c r="C440" s="8">
        <v>5176.1935580999998</v>
      </c>
      <c r="D440" s="9">
        <f t="shared" si="6"/>
        <v>5.006541418608923E-2</v>
      </c>
    </row>
    <row r="441" spans="1:4" x14ac:dyDescent="0.25">
      <c r="A441" s="7">
        <v>44066</v>
      </c>
      <c r="B441" s="8">
        <v>3847</v>
      </c>
      <c r="C441" s="8">
        <v>4387.4826351000002</v>
      </c>
      <c r="D441" s="9">
        <f t="shared" si="6"/>
        <v>0.14049457631920981</v>
      </c>
    </row>
    <row r="442" spans="1:4" x14ac:dyDescent="0.25">
      <c r="A442" s="7">
        <v>44067</v>
      </c>
      <c r="B442" s="8">
        <v>2708</v>
      </c>
      <c r="C442" s="8">
        <v>2797.4767326000001</v>
      </c>
      <c r="D442" s="9">
        <f t="shared" si="6"/>
        <v>3.3041629468242281E-2</v>
      </c>
    </row>
    <row r="443" spans="1:4" x14ac:dyDescent="0.25">
      <c r="A443" s="7">
        <v>44068</v>
      </c>
      <c r="B443" s="8">
        <v>2924</v>
      </c>
      <c r="C443" s="8">
        <v>3016.3988684999999</v>
      </c>
      <c r="D443" s="9">
        <f t="shared" si="6"/>
        <v>3.1600160225718175E-2</v>
      </c>
    </row>
    <row r="444" spans="1:4" x14ac:dyDescent="0.25">
      <c r="A444" s="7">
        <v>44069</v>
      </c>
      <c r="B444" s="8">
        <v>3188</v>
      </c>
      <c r="C444" s="8">
        <v>3093.9406088999999</v>
      </c>
      <c r="D444" s="9">
        <f t="shared" si="6"/>
        <v>2.9504200470514455E-2</v>
      </c>
    </row>
    <row r="445" spans="1:4" x14ac:dyDescent="0.25">
      <c r="A445" s="7">
        <v>44070</v>
      </c>
      <c r="B445" s="8">
        <v>3529</v>
      </c>
      <c r="C445" s="8">
        <v>3127.0059761000002</v>
      </c>
      <c r="D445" s="9">
        <f t="shared" si="6"/>
        <v>0.11391159645792003</v>
      </c>
    </row>
    <row r="446" spans="1:4" x14ac:dyDescent="0.25">
      <c r="A446" s="7">
        <v>44071</v>
      </c>
      <c r="B446" s="8">
        <v>4788</v>
      </c>
      <c r="C446" s="8">
        <v>4980.8780171999997</v>
      </c>
      <c r="D446" s="9">
        <f t="shared" si="6"/>
        <v>4.0283629323308208E-2</v>
      </c>
    </row>
    <row r="447" spans="1:4" x14ac:dyDescent="0.25">
      <c r="A447" s="7">
        <v>44072</v>
      </c>
      <c r="B447" s="8">
        <v>6990</v>
      </c>
      <c r="C447" s="8">
        <v>6596.7591810000004</v>
      </c>
      <c r="D447" s="9">
        <f t="shared" si="6"/>
        <v>5.6257627896995656E-2</v>
      </c>
    </row>
    <row r="448" spans="1:4" x14ac:dyDescent="0.25">
      <c r="A448" s="7">
        <v>44073</v>
      </c>
      <c r="B448" s="8">
        <v>6242</v>
      </c>
      <c r="C448" s="8">
        <v>6022.9535859999996</v>
      </c>
      <c r="D448" s="9">
        <f t="shared" si="6"/>
        <v>3.5092344440884389E-2</v>
      </c>
    </row>
    <row r="449" spans="1:4" x14ac:dyDescent="0.25">
      <c r="A449" s="7">
        <v>44074</v>
      </c>
      <c r="B449" s="8">
        <v>4381</v>
      </c>
      <c r="C449" s="8">
        <v>4238.5681611</v>
      </c>
      <c r="D449" s="9">
        <f t="shared" si="6"/>
        <v>3.2511262017804153E-2</v>
      </c>
    </row>
    <row r="450" spans="1:4" x14ac:dyDescent="0.25">
      <c r="A450" s="7">
        <v>44075</v>
      </c>
      <c r="B450" s="8">
        <v>2859</v>
      </c>
      <c r="C450" s="8">
        <v>2865.3145034999998</v>
      </c>
      <c r="D450" s="9">
        <f t="shared" si="6"/>
        <v>2.208640608604328E-3</v>
      </c>
    </row>
    <row r="451" spans="1:4" x14ac:dyDescent="0.25">
      <c r="A451" s="7">
        <v>44076</v>
      </c>
      <c r="B451" s="8">
        <v>2893</v>
      </c>
      <c r="C451" s="8">
        <v>2845.7231843</v>
      </c>
      <c r="D451" s="9">
        <f t="shared" ref="D451:D514" si="7">ABS((B451-C451)/B451)</f>
        <v>1.6341795955755287E-2</v>
      </c>
    </row>
    <row r="452" spans="1:4" x14ac:dyDescent="0.25">
      <c r="A452" s="7">
        <v>44077</v>
      </c>
      <c r="B452" s="8">
        <v>3157</v>
      </c>
      <c r="C452" s="8">
        <v>3121.7989788</v>
      </c>
      <c r="D452" s="9">
        <f t="shared" si="7"/>
        <v>1.1150149255622431E-2</v>
      </c>
    </row>
    <row r="453" spans="1:4" x14ac:dyDescent="0.25">
      <c r="A453" s="7">
        <v>44078</v>
      </c>
      <c r="B453" s="8">
        <v>4393</v>
      </c>
      <c r="C453" s="8">
        <v>4499.0638589</v>
      </c>
      <c r="D453" s="9">
        <f t="shared" si="7"/>
        <v>2.414383312087412E-2</v>
      </c>
    </row>
    <row r="454" spans="1:4" x14ac:dyDescent="0.25">
      <c r="A454" s="7">
        <v>44079</v>
      </c>
      <c r="B454" s="8">
        <v>6611</v>
      </c>
      <c r="C454" s="8">
        <v>5979.3480038999996</v>
      </c>
      <c r="D454" s="9">
        <f t="shared" si="7"/>
        <v>9.554560521857515E-2</v>
      </c>
    </row>
    <row r="455" spans="1:4" x14ac:dyDescent="0.25">
      <c r="A455" s="7">
        <v>44080</v>
      </c>
      <c r="B455" s="8">
        <v>4441</v>
      </c>
      <c r="C455" s="8">
        <v>4878.1346430000003</v>
      </c>
      <c r="D455" s="9">
        <f t="shared" si="7"/>
        <v>9.8431579148840417E-2</v>
      </c>
    </row>
    <row r="456" spans="1:4" x14ac:dyDescent="0.25">
      <c r="A456" s="7">
        <v>44081</v>
      </c>
      <c r="B456" s="8">
        <v>2584</v>
      </c>
      <c r="C456" s="8">
        <v>2758.958431</v>
      </c>
      <c r="D456" s="9">
        <f t="shared" si="7"/>
        <v>6.7708371130030962E-2</v>
      </c>
    </row>
    <row r="457" spans="1:4" x14ac:dyDescent="0.25">
      <c r="A457" s="7">
        <v>44082</v>
      </c>
      <c r="B457" s="8">
        <v>2772</v>
      </c>
      <c r="C457" s="8">
        <v>2844.5381679000002</v>
      </c>
      <c r="D457" s="9">
        <f t="shared" si="7"/>
        <v>2.6168170238095305E-2</v>
      </c>
    </row>
    <row r="458" spans="1:4" x14ac:dyDescent="0.25">
      <c r="A458" s="7">
        <v>44083</v>
      </c>
      <c r="B458" s="8">
        <v>2871</v>
      </c>
      <c r="C458" s="8">
        <v>2992.1672982</v>
      </c>
      <c r="D458" s="9">
        <f t="shared" si="7"/>
        <v>4.2203865621734588E-2</v>
      </c>
    </row>
    <row r="459" spans="1:4" x14ac:dyDescent="0.25">
      <c r="A459" s="7">
        <v>44084</v>
      </c>
      <c r="B459" s="8">
        <v>2976</v>
      </c>
      <c r="C459" s="8">
        <v>3356.1634217000001</v>
      </c>
      <c r="D459" s="9">
        <f t="shared" si="7"/>
        <v>0.12774308524865594</v>
      </c>
    </row>
    <row r="460" spans="1:4" x14ac:dyDescent="0.25">
      <c r="A460" s="7">
        <v>44085</v>
      </c>
      <c r="B460" s="8">
        <v>4773</v>
      </c>
      <c r="C460" s="8">
        <v>4756.8413701999998</v>
      </c>
      <c r="D460" s="9">
        <f t="shared" si="7"/>
        <v>3.3854242195684474E-3</v>
      </c>
    </row>
    <row r="461" spans="1:4" x14ac:dyDescent="0.25">
      <c r="A461" s="7">
        <v>44086</v>
      </c>
      <c r="B461" s="8">
        <v>7709</v>
      </c>
      <c r="C461" s="8">
        <v>6525.1132500000003</v>
      </c>
      <c r="D461" s="9">
        <f t="shared" si="7"/>
        <v>0.15357202620313914</v>
      </c>
    </row>
    <row r="462" spans="1:4" x14ac:dyDescent="0.25">
      <c r="A462" s="7">
        <v>44087</v>
      </c>
      <c r="B462" s="8">
        <v>5470</v>
      </c>
      <c r="C462" s="8">
        <v>5590.0319705000002</v>
      </c>
      <c r="D462" s="9">
        <f t="shared" si="7"/>
        <v>2.1943687477148113E-2</v>
      </c>
    </row>
    <row r="463" spans="1:4" x14ac:dyDescent="0.25">
      <c r="A463" s="7">
        <v>44088</v>
      </c>
      <c r="B463" s="8">
        <v>2571</v>
      </c>
      <c r="C463" s="8">
        <v>3035.7489667999998</v>
      </c>
      <c r="D463" s="9">
        <f t="shared" si="7"/>
        <v>0.1807658369506028</v>
      </c>
    </row>
    <row r="464" spans="1:4" x14ac:dyDescent="0.25">
      <c r="A464" s="7">
        <v>44089</v>
      </c>
      <c r="B464" s="8">
        <v>2522</v>
      </c>
      <c r="C464" s="8">
        <v>3092.5126340000002</v>
      </c>
      <c r="D464" s="9">
        <f t="shared" si="7"/>
        <v>0.22621436716891363</v>
      </c>
    </row>
    <row r="465" spans="1:4" x14ac:dyDescent="0.25">
      <c r="A465" s="7">
        <v>44090</v>
      </c>
      <c r="B465" s="8">
        <v>2628</v>
      </c>
      <c r="C465" s="8">
        <v>3090.6888224999998</v>
      </c>
      <c r="D465" s="9">
        <f t="shared" si="7"/>
        <v>0.17606119577625562</v>
      </c>
    </row>
    <row r="466" spans="1:4" x14ac:dyDescent="0.25">
      <c r="A466" s="7">
        <v>44091</v>
      </c>
      <c r="B466" s="8">
        <v>2858</v>
      </c>
      <c r="C466" s="8">
        <v>3350.5013583999998</v>
      </c>
      <c r="D466" s="9">
        <f t="shared" si="7"/>
        <v>0.172323778306508</v>
      </c>
    </row>
    <row r="467" spans="1:4" x14ac:dyDescent="0.25">
      <c r="A467" s="7">
        <v>44092</v>
      </c>
      <c r="B467" s="8">
        <v>4322</v>
      </c>
      <c r="C467" s="8">
        <v>4433.7930253000004</v>
      </c>
      <c r="D467" s="9">
        <f t="shared" si="7"/>
        <v>2.5866040097177329E-2</v>
      </c>
    </row>
    <row r="468" spans="1:4" x14ac:dyDescent="0.25">
      <c r="A468" s="7">
        <v>44093</v>
      </c>
      <c r="B468" s="8">
        <v>6645</v>
      </c>
      <c r="C468" s="8">
        <v>5573.1185852999997</v>
      </c>
      <c r="D468" s="9">
        <f t="shared" si="7"/>
        <v>0.16130645819413097</v>
      </c>
    </row>
    <row r="469" spans="1:4" x14ac:dyDescent="0.25">
      <c r="A469" s="7">
        <v>44094</v>
      </c>
      <c r="B469" s="8">
        <v>4430</v>
      </c>
      <c r="C469" s="8">
        <v>4611.4582372000004</v>
      </c>
      <c r="D469" s="9">
        <f t="shared" si="7"/>
        <v>4.096122735891658E-2</v>
      </c>
    </row>
    <row r="470" spans="1:4" x14ac:dyDescent="0.25">
      <c r="A470" s="7">
        <v>44095</v>
      </c>
      <c r="B470" s="8">
        <v>2551</v>
      </c>
      <c r="C470" s="8">
        <v>2844.7588928999999</v>
      </c>
      <c r="D470" s="9">
        <f t="shared" si="7"/>
        <v>0.11515440725205796</v>
      </c>
    </row>
    <row r="471" spans="1:4" x14ac:dyDescent="0.25">
      <c r="A471" s="7">
        <v>44096</v>
      </c>
      <c r="B471" s="8">
        <v>3092</v>
      </c>
      <c r="C471" s="8">
        <v>3195.8211110000002</v>
      </c>
      <c r="D471" s="9">
        <f t="shared" si="7"/>
        <v>3.3577332147477428E-2</v>
      </c>
    </row>
    <row r="472" spans="1:4" x14ac:dyDescent="0.25">
      <c r="A472" s="7">
        <v>44097</v>
      </c>
      <c r="B472" s="8">
        <v>3573</v>
      </c>
      <c r="C472" s="8">
        <v>3403.9017224999998</v>
      </c>
      <c r="D472" s="9">
        <f t="shared" si="7"/>
        <v>4.7326693954660014E-2</v>
      </c>
    </row>
    <row r="473" spans="1:4" x14ac:dyDescent="0.25">
      <c r="A473" s="7">
        <v>44098</v>
      </c>
      <c r="B473" s="8">
        <v>3659</v>
      </c>
      <c r="C473" s="8">
        <v>3880.9814034999999</v>
      </c>
      <c r="D473" s="9">
        <f t="shared" si="7"/>
        <v>6.0667232440557516E-2</v>
      </c>
    </row>
    <row r="474" spans="1:4" x14ac:dyDescent="0.25">
      <c r="A474" s="7">
        <v>44099</v>
      </c>
      <c r="B474" s="8">
        <v>5595</v>
      </c>
      <c r="C474" s="8">
        <v>5224.2202471000001</v>
      </c>
      <c r="D474" s="9">
        <f t="shared" si="7"/>
        <v>6.626983966041107E-2</v>
      </c>
    </row>
    <row r="475" spans="1:4" x14ac:dyDescent="0.25">
      <c r="A475" s="7">
        <v>44100</v>
      </c>
      <c r="B475" s="8">
        <v>8318</v>
      </c>
      <c r="C475" s="8">
        <v>7509.1573933</v>
      </c>
      <c r="D475" s="9">
        <f t="shared" si="7"/>
        <v>9.724003446742005E-2</v>
      </c>
    </row>
    <row r="476" spans="1:4" x14ac:dyDescent="0.25">
      <c r="A476" s="7">
        <v>44101</v>
      </c>
      <c r="B476" s="8">
        <v>5401</v>
      </c>
      <c r="C476" s="8">
        <v>5945.9172172999997</v>
      </c>
      <c r="D476" s="9">
        <f t="shared" si="7"/>
        <v>0.10089191210886868</v>
      </c>
    </row>
    <row r="477" spans="1:4" x14ac:dyDescent="0.25">
      <c r="A477" s="7">
        <v>44102</v>
      </c>
      <c r="B477" s="8">
        <v>3537</v>
      </c>
      <c r="C477" s="8">
        <v>3904.4147198000001</v>
      </c>
      <c r="D477" s="9">
        <f t="shared" si="7"/>
        <v>0.1038775006502686</v>
      </c>
    </row>
    <row r="478" spans="1:4" x14ac:dyDescent="0.25">
      <c r="A478" s="7">
        <v>44103</v>
      </c>
      <c r="B478" s="8">
        <v>3539</v>
      </c>
      <c r="C478" s="8">
        <v>3809.1679936</v>
      </c>
      <c r="D478" s="9">
        <f t="shared" si="7"/>
        <v>7.6340207290194986E-2</v>
      </c>
    </row>
    <row r="479" spans="1:4" x14ac:dyDescent="0.25">
      <c r="A479" s="7">
        <v>44104</v>
      </c>
      <c r="B479" s="8">
        <v>4169</v>
      </c>
      <c r="C479" s="8">
        <v>4296.3402397</v>
      </c>
      <c r="D479" s="9">
        <f t="shared" si="7"/>
        <v>3.0544552578556004E-2</v>
      </c>
    </row>
    <row r="480" spans="1:4" x14ac:dyDescent="0.25">
      <c r="A480" s="7">
        <v>44105</v>
      </c>
      <c r="B480" s="8">
        <v>4029</v>
      </c>
      <c r="C480" s="8">
        <v>4275.7950080999999</v>
      </c>
      <c r="D480" s="9">
        <f t="shared" si="7"/>
        <v>6.1254655770662671E-2</v>
      </c>
    </row>
    <row r="481" spans="1:4" x14ac:dyDescent="0.25">
      <c r="A481" s="7">
        <v>44106</v>
      </c>
      <c r="B481" s="8">
        <v>7258</v>
      </c>
      <c r="C481" s="8">
        <v>6211.7796502000001</v>
      </c>
      <c r="D481" s="9">
        <f t="shared" si="7"/>
        <v>0.14414719616974372</v>
      </c>
    </row>
    <row r="482" spans="1:4" x14ac:dyDescent="0.25">
      <c r="A482" s="7">
        <v>44107</v>
      </c>
      <c r="B482" s="8">
        <v>8808</v>
      </c>
      <c r="C482" s="8">
        <v>7735.9440900999998</v>
      </c>
      <c r="D482" s="9">
        <f t="shared" si="7"/>
        <v>0.12171388622842873</v>
      </c>
    </row>
    <row r="483" spans="1:4" x14ac:dyDescent="0.25">
      <c r="A483" s="7">
        <v>44108</v>
      </c>
      <c r="B483" s="8">
        <v>6692</v>
      </c>
      <c r="C483" s="8">
        <v>7032.2896319000001</v>
      </c>
      <c r="D483" s="9">
        <f t="shared" si="7"/>
        <v>5.0850213971906776E-2</v>
      </c>
    </row>
    <row r="484" spans="1:4" x14ac:dyDescent="0.25">
      <c r="A484" s="7">
        <v>44109</v>
      </c>
      <c r="B484" s="8">
        <v>3431</v>
      </c>
      <c r="C484" s="8">
        <v>4031.6995793000001</v>
      </c>
      <c r="D484" s="9">
        <f t="shared" si="7"/>
        <v>0.17508002894199945</v>
      </c>
    </row>
    <row r="485" spans="1:4" x14ac:dyDescent="0.25">
      <c r="A485" s="7">
        <v>44110</v>
      </c>
      <c r="B485" s="8">
        <v>3436</v>
      </c>
      <c r="C485" s="8">
        <v>4047.3788936000001</v>
      </c>
      <c r="D485" s="9">
        <f t="shared" si="7"/>
        <v>0.17793332176949944</v>
      </c>
    </row>
    <row r="486" spans="1:4" x14ac:dyDescent="0.25">
      <c r="A486" s="7">
        <v>44111</v>
      </c>
      <c r="B486" s="8">
        <v>3744</v>
      </c>
      <c r="C486" s="8">
        <v>4424.0478153000004</v>
      </c>
      <c r="D486" s="9">
        <f t="shared" si="7"/>
        <v>0.18163670280448727</v>
      </c>
    </row>
    <row r="487" spans="1:4" x14ac:dyDescent="0.25">
      <c r="A487" s="7">
        <v>44112</v>
      </c>
      <c r="B487" s="8">
        <v>3819</v>
      </c>
      <c r="C487" s="8">
        <v>4284.8021577999998</v>
      </c>
      <c r="D487" s="9">
        <f t="shared" si="7"/>
        <v>0.12196966687614554</v>
      </c>
    </row>
    <row r="488" spans="1:4" x14ac:dyDescent="0.25">
      <c r="A488" s="7">
        <v>44113</v>
      </c>
      <c r="B488" s="8">
        <v>5776</v>
      </c>
      <c r="C488" s="8">
        <v>5665.2154853000002</v>
      </c>
      <c r="D488" s="9">
        <f t="shared" si="7"/>
        <v>1.9180144511772822E-2</v>
      </c>
    </row>
    <row r="489" spans="1:4" x14ac:dyDescent="0.25">
      <c r="A489" s="7">
        <v>44114</v>
      </c>
      <c r="B489" s="8">
        <v>8658</v>
      </c>
      <c r="C489" s="8">
        <v>7535.4166778999997</v>
      </c>
      <c r="D489" s="9">
        <f t="shared" si="7"/>
        <v>0.12965850336105339</v>
      </c>
    </row>
    <row r="490" spans="1:4" x14ac:dyDescent="0.25">
      <c r="A490" s="7">
        <v>44115</v>
      </c>
      <c r="B490" s="8">
        <v>5843</v>
      </c>
      <c r="C490" s="8">
        <v>6131.4202175</v>
      </c>
      <c r="D490" s="9">
        <f t="shared" si="7"/>
        <v>4.9361666524045875E-2</v>
      </c>
    </row>
    <row r="491" spans="1:4" x14ac:dyDescent="0.25">
      <c r="A491" s="7">
        <v>44116</v>
      </c>
      <c r="B491" s="8">
        <v>3642</v>
      </c>
      <c r="C491" s="8">
        <v>3938.1768763</v>
      </c>
      <c r="D491" s="9">
        <f t="shared" si="7"/>
        <v>8.132259096650192E-2</v>
      </c>
    </row>
    <row r="492" spans="1:4" x14ac:dyDescent="0.25">
      <c r="A492" s="7">
        <v>44117</v>
      </c>
      <c r="B492" s="8">
        <v>3706</v>
      </c>
      <c r="C492" s="8">
        <v>3956.5684980000001</v>
      </c>
      <c r="D492" s="9">
        <f t="shared" si="7"/>
        <v>6.7611575283324357E-2</v>
      </c>
    </row>
    <row r="493" spans="1:4" x14ac:dyDescent="0.25">
      <c r="A493" s="7">
        <v>44118</v>
      </c>
      <c r="B493" s="8">
        <v>3677</v>
      </c>
      <c r="C493" s="8">
        <v>4060.7914919</v>
      </c>
      <c r="D493" s="9">
        <f t="shared" si="7"/>
        <v>0.10437625561599129</v>
      </c>
    </row>
    <row r="494" spans="1:4" x14ac:dyDescent="0.25">
      <c r="A494" s="7">
        <v>44119</v>
      </c>
      <c r="B494" s="8">
        <v>3892</v>
      </c>
      <c r="C494" s="8">
        <v>4535.0668489999998</v>
      </c>
      <c r="D494" s="9">
        <f t="shared" si="7"/>
        <v>0.16522786459403901</v>
      </c>
    </row>
    <row r="495" spans="1:4" x14ac:dyDescent="0.25">
      <c r="A495" s="7">
        <v>44120</v>
      </c>
      <c r="B495" s="8">
        <v>6175</v>
      </c>
      <c r="C495" s="8">
        <v>5691.7555708</v>
      </c>
      <c r="D495" s="9">
        <f t="shared" si="7"/>
        <v>7.8258207157894735E-2</v>
      </c>
    </row>
    <row r="496" spans="1:4" x14ac:dyDescent="0.25">
      <c r="A496" s="7">
        <v>44121</v>
      </c>
      <c r="B496" s="8">
        <v>6808</v>
      </c>
      <c r="C496" s="8">
        <v>6911.8023493999999</v>
      </c>
      <c r="D496" s="9">
        <f t="shared" si="7"/>
        <v>1.524711360164511E-2</v>
      </c>
    </row>
    <row r="497" spans="1:4" x14ac:dyDescent="0.25">
      <c r="A497" s="7">
        <v>44122</v>
      </c>
      <c r="B497" s="8">
        <v>4456</v>
      </c>
      <c r="C497" s="8">
        <v>5419.6421453000003</v>
      </c>
      <c r="D497" s="9">
        <f t="shared" si="7"/>
        <v>0.21625721393626576</v>
      </c>
    </row>
    <row r="498" spans="1:4" x14ac:dyDescent="0.25">
      <c r="A498" s="7">
        <v>44123</v>
      </c>
      <c r="B498" s="8">
        <v>2733</v>
      </c>
      <c r="C498" s="8">
        <v>3550.8922179000001</v>
      </c>
      <c r="D498" s="9">
        <f t="shared" si="7"/>
        <v>0.29926535598243692</v>
      </c>
    </row>
    <row r="499" spans="1:4" x14ac:dyDescent="0.25">
      <c r="A499" s="7">
        <v>44124</v>
      </c>
      <c r="B499" s="8">
        <v>2771</v>
      </c>
      <c r="C499" s="8">
        <v>3427.0550164000001</v>
      </c>
      <c r="D499" s="9">
        <f t="shared" si="7"/>
        <v>0.2367574941898232</v>
      </c>
    </row>
    <row r="500" spans="1:4" x14ac:dyDescent="0.25">
      <c r="A500" s="7">
        <v>44125</v>
      </c>
      <c r="B500" s="8">
        <v>3042</v>
      </c>
      <c r="C500" s="8">
        <v>3481.5187323999999</v>
      </c>
      <c r="D500" s="9">
        <f t="shared" si="7"/>
        <v>0.14448347547666004</v>
      </c>
    </row>
    <row r="501" spans="1:4" x14ac:dyDescent="0.25">
      <c r="A501" s="7">
        <v>44126</v>
      </c>
      <c r="B501" s="8">
        <v>2680</v>
      </c>
      <c r="C501" s="8">
        <v>3298.2082719999999</v>
      </c>
      <c r="D501" s="9">
        <f t="shared" si="7"/>
        <v>0.2306747283582089</v>
      </c>
    </row>
    <row r="502" spans="1:4" x14ac:dyDescent="0.25">
      <c r="A502" s="7">
        <v>44127</v>
      </c>
      <c r="B502" s="8">
        <v>3957</v>
      </c>
      <c r="C502" s="8">
        <v>4226.405925</v>
      </c>
      <c r="D502" s="9">
        <f t="shared" si="7"/>
        <v>6.8083377558756639E-2</v>
      </c>
    </row>
    <row r="503" spans="1:4" x14ac:dyDescent="0.25">
      <c r="A503" s="7">
        <v>44128</v>
      </c>
      <c r="B503" s="8">
        <v>5657</v>
      </c>
      <c r="C503" s="8">
        <v>5063.4763736000004</v>
      </c>
      <c r="D503" s="9">
        <f t="shared" si="7"/>
        <v>0.10491844200106056</v>
      </c>
    </row>
    <row r="504" spans="1:4" x14ac:dyDescent="0.25">
      <c r="A504" s="7">
        <v>44129</v>
      </c>
      <c r="B504" s="8">
        <v>3758</v>
      </c>
      <c r="C504" s="8">
        <v>4159.0812305999998</v>
      </c>
      <c r="D504" s="9">
        <f t="shared" si="7"/>
        <v>0.10672730989888234</v>
      </c>
    </row>
    <row r="505" spans="1:4" x14ac:dyDescent="0.25">
      <c r="A505" s="7">
        <v>44130</v>
      </c>
      <c r="B505" s="8">
        <v>2875</v>
      </c>
      <c r="C505" s="8">
        <v>2745.7778701000002</v>
      </c>
      <c r="D505" s="9">
        <f t="shared" si="7"/>
        <v>4.4946827791304281E-2</v>
      </c>
    </row>
    <row r="506" spans="1:4" x14ac:dyDescent="0.25">
      <c r="A506" s="7">
        <v>44131</v>
      </c>
      <c r="B506" s="8">
        <v>2544</v>
      </c>
      <c r="C506" s="8">
        <v>2672.9319056999998</v>
      </c>
      <c r="D506" s="9">
        <f t="shared" si="7"/>
        <v>5.0680780542452744E-2</v>
      </c>
    </row>
    <row r="507" spans="1:4" x14ac:dyDescent="0.25">
      <c r="A507" s="7">
        <v>44132</v>
      </c>
      <c r="B507" s="8">
        <v>2781</v>
      </c>
      <c r="C507" s="8">
        <v>2662.2858514</v>
      </c>
      <c r="D507" s="9">
        <f t="shared" si="7"/>
        <v>4.26875759079468E-2</v>
      </c>
    </row>
    <row r="508" spans="1:4" x14ac:dyDescent="0.25">
      <c r="A508" s="7">
        <v>44133</v>
      </c>
      <c r="B508" s="8">
        <v>2913</v>
      </c>
      <c r="C508" s="8">
        <v>2656.8721962999998</v>
      </c>
      <c r="D508" s="9">
        <f t="shared" si="7"/>
        <v>8.7925782251973977E-2</v>
      </c>
    </row>
    <row r="509" spans="1:4" x14ac:dyDescent="0.25">
      <c r="A509" s="7">
        <v>44134</v>
      </c>
      <c r="B509" s="8">
        <v>3884</v>
      </c>
      <c r="C509" s="8">
        <v>3748.9712543000001</v>
      </c>
      <c r="D509" s="9">
        <f t="shared" si="7"/>
        <v>3.4765382518022643E-2</v>
      </c>
    </row>
    <row r="510" spans="1:4" x14ac:dyDescent="0.25">
      <c r="A510" s="7">
        <v>44135</v>
      </c>
      <c r="B510" s="8">
        <v>5782</v>
      </c>
      <c r="C510" s="8">
        <v>5221.1932469000003</v>
      </c>
      <c r="D510" s="9">
        <f t="shared" si="7"/>
        <v>9.6991828623313681E-2</v>
      </c>
    </row>
    <row r="511" spans="1:4" x14ac:dyDescent="0.25">
      <c r="A511" s="7">
        <v>44136</v>
      </c>
      <c r="B511" s="8">
        <v>4245</v>
      </c>
      <c r="C511" s="8">
        <v>3875.4668692999999</v>
      </c>
      <c r="D511" s="9">
        <f t="shared" si="7"/>
        <v>8.7051385323910518E-2</v>
      </c>
    </row>
    <row r="512" spans="1:4" x14ac:dyDescent="0.25">
      <c r="A512" s="7">
        <v>44137</v>
      </c>
      <c r="B512" s="8">
        <v>2439</v>
      </c>
      <c r="C512" s="8">
        <v>1973.0896310000001</v>
      </c>
      <c r="D512" s="9">
        <f t="shared" si="7"/>
        <v>0.19102516154161539</v>
      </c>
    </row>
    <row r="513" spans="1:4" x14ac:dyDescent="0.25">
      <c r="A513" s="7">
        <v>44138</v>
      </c>
      <c r="B513" s="8">
        <v>2651</v>
      </c>
      <c r="C513" s="8">
        <v>1788.3546707</v>
      </c>
      <c r="D513" s="9">
        <f t="shared" si="7"/>
        <v>0.32540374549226703</v>
      </c>
    </row>
    <row r="514" spans="1:4" x14ac:dyDescent="0.25">
      <c r="A514" s="7">
        <v>44139</v>
      </c>
      <c r="B514" s="8">
        <v>3029</v>
      </c>
      <c r="C514" s="8">
        <v>1725.5774276</v>
      </c>
      <c r="D514" s="9">
        <f t="shared" si="7"/>
        <v>0.4303144841201717</v>
      </c>
    </row>
    <row r="515" spans="1:4" x14ac:dyDescent="0.25">
      <c r="A515" s="7">
        <v>44140</v>
      </c>
      <c r="B515" s="8">
        <v>1637</v>
      </c>
      <c r="C515" s="8">
        <v>1628.1287205000001</v>
      </c>
      <c r="D515" s="9">
        <f t="shared" ref="D515:D578" si="8">ABS((B515-C515)/B515)</f>
        <v>5.4192299938912039E-3</v>
      </c>
    </row>
    <row r="516" spans="1:4" x14ac:dyDescent="0.25">
      <c r="A516" s="7">
        <v>44141</v>
      </c>
      <c r="B516" s="8">
        <v>1422</v>
      </c>
      <c r="C516" s="8">
        <v>1383.127211</v>
      </c>
      <c r="D516" s="9">
        <f t="shared" si="8"/>
        <v>2.7336701125175816E-2</v>
      </c>
    </row>
    <row r="517" spans="1:4" x14ac:dyDescent="0.25">
      <c r="A517" s="7">
        <v>44142</v>
      </c>
      <c r="B517" s="8">
        <v>1572</v>
      </c>
      <c r="C517" s="8">
        <v>1463.5083595000001</v>
      </c>
      <c r="D517" s="9">
        <f t="shared" si="8"/>
        <v>6.9015038486005029E-2</v>
      </c>
    </row>
    <row r="518" spans="1:4" x14ac:dyDescent="0.25">
      <c r="A518" s="7">
        <v>44143</v>
      </c>
      <c r="B518" s="8">
        <v>1287</v>
      </c>
      <c r="C518" s="8">
        <v>1253.6240805</v>
      </c>
      <c r="D518" s="9">
        <f t="shared" si="8"/>
        <v>2.5933115384615391E-2</v>
      </c>
    </row>
    <row r="519" spans="1:4" x14ac:dyDescent="0.25">
      <c r="A519" s="7">
        <v>44144</v>
      </c>
      <c r="B519" s="8">
        <v>1141</v>
      </c>
      <c r="C519" s="8">
        <v>1084.1315933999999</v>
      </c>
      <c r="D519" s="9">
        <f t="shared" si="8"/>
        <v>4.9840847151621445E-2</v>
      </c>
    </row>
    <row r="520" spans="1:4" x14ac:dyDescent="0.25">
      <c r="A520" s="7">
        <v>44145</v>
      </c>
      <c r="B520" s="8">
        <v>1375</v>
      </c>
      <c r="C520" s="8">
        <v>1102.5035037</v>
      </c>
      <c r="D520" s="9">
        <f t="shared" si="8"/>
        <v>0.19817927003636363</v>
      </c>
    </row>
    <row r="521" spans="1:4" x14ac:dyDescent="0.25">
      <c r="A521" s="7">
        <v>44146</v>
      </c>
      <c r="B521" s="8">
        <v>1046</v>
      </c>
      <c r="C521" s="8">
        <v>1089.9113735000001</v>
      </c>
      <c r="D521" s="9">
        <f t="shared" si="8"/>
        <v>4.1980280592734301E-2</v>
      </c>
    </row>
    <row r="522" spans="1:4" x14ac:dyDescent="0.25">
      <c r="A522" s="7">
        <v>44147</v>
      </c>
      <c r="B522" s="8">
        <v>1099</v>
      </c>
      <c r="C522" s="8">
        <v>1046.501874</v>
      </c>
      <c r="D522" s="9">
        <f t="shared" si="8"/>
        <v>4.7768995450409427E-2</v>
      </c>
    </row>
    <row r="523" spans="1:4" x14ac:dyDescent="0.25">
      <c r="A523" s="7">
        <v>44148</v>
      </c>
      <c r="B523" s="8">
        <v>1345</v>
      </c>
      <c r="C523" s="8">
        <v>1035.6876377000001</v>
      </c>
      <c r="D523" s="9">
        <f t="shared" si="8"/>
        <v>0.22997201657992558</v>
      </c>
    </row>
    <row r="524" spans="1:4" x14ac:dyDescent="0.25">
      <c r="A524" s="7">
        <v>44149</v>
      </c>
      <c r="B524" s="8">
        <v>1686</v>
      </c>
      <c r="C524" s="8">
        <v>1112.3668585</v>
      </c>
      <c r="D524" s="9">
        <f t="shared" si="8"/>
        <v>0.34023318001186237</v>
      </c>
    </row>
    <row r="525" spans="1:4" x14ac:dyDescent="0.25">
      <c r="A525" s="7">
        <v>44150</v>
      </c>
      <c r="B525" s="8">
        <v>1143</v>
      </c>
      <c r="C525" s="8">
        <v>1275.3965321999999</v>
      </c>
      <c r="D525" s="9">
        <f t="shared" si="8"/>
        <v>0.11583248661417316</v>
      </c>
    </row>
    <row r="526" spans="1:4" x14ac:dyDescent="0.25">
      <c r="A526" s="7">
        <v>44151</v>
      </c>
      <c r="B526" s="8">
        <v>860</v>
      </c>
      <c r="C526" s="8">
        <v>1125.9639446000001</v>
      </c>
      <c r="D526" s="9">
        <f t="shared" si="8"/>
        <v>0.30926040069767452</v>
      </c>
    </row>
    <row r="527" spans="1:4" x14ac:dyDescent="0.25">
      <c r="A527" s="7">
        <v>44152</v>
      </c>
      <c r="B527" s="8">
        <v>709</v>
      </c>
      <c r="C527" s="8">
        <v>969.25751630000002</v>
      </c>
      <c r="D527" s="9">
        <f t="shared" si="8"/>
        <v>0.36707689181946407</v>
      </c>
    </row>
    <row r="528" spans="1:4" x14ac:dyDescent="0.25">
      <c r="A528" s="7">
        <v>44153</v>
      </c>
      <c r="B528" s="8">
        <v>710</v>
      </c>
      <c r="C528" s="8">
        <v>1004.2028192</v>
      </c>
      <c r="D528" s="9">
        <f t="shared" si="8"/>
        <v>0.41437016788732395</v>
      </c>
    </row>
    <row r="529" spans="1:4" x14ac:dyDescent="0.25">
      <c r="A529" s="7">
        <v>44154</v>
      </c>
      <c r="B529" s="8">
        <v>741</v>
      </c>
      <c r="C529" s="8">
        <v>1033.5408246</v>
      </c>
      <c r="D529" s="9">
        <f t="shared" si="8"/>
        <v>0.3947919360323886</v>
      </c>
    </row>
    <row r="530" spans="1:4" x14ac:dyDescent="0.25">
      <c r="A530" s="7">
        <v>44155</v>
      </c>
      <c r="B530" s="8">
        <v>1012</v>
      </c>
      <c r="C530" s="8">
        <v>1115.7378630000001</v>
      </c>
      <c r="D530" s="9">
        <f t="shared" si="8"/>
        <v>0.10250776976284591</v>
      </c>
    </row>
    <row r="531" spans="1:4" x14ac:dyDescent="0.25">
      <c r="A531" s="7">
        <v>44156</v>
      </c>
      <c r="B531" s="8">
        <v>1181</v>
      </c>
      <c r="C531" s="8">
        <v>1083.0726278</v>
      </c>
      <c r="D531" s="9">
        <f t="shared" si="8"/>
        <v>8.2919028111769724E-2</v>
      </c>
    </row>
    <row r="532" spans="1:4" x14ac:dyDescent="0.25">
      <c r="A532" s="7">
        <v>44157</v>
      </c>
      <c r="B532" s="8">
        <v>963</v>
      </c>
      <c r="C532" s="8">
        <v>1021.286191</v>
      </c>
      <c r="D532" s="9">
        <f t="shared" si="8"/>
        <v>6.0525639667705119E-2</v>
      </c>
    </row>
    <row r="533" spans="1:4" x14ac:dyDescent="0.25">
      <c r="A533" s="7">
        <v>44158</v>
      </c>
      <c r="B533" s="8">
        <v>769</v>
      </c>
      <c r="C533" s="8">
        <v>903.4266877</v>
      </c>
      <c r="D533" s="9">
        <f t="shared" si="8"/>
        <v>0.17480713615084525</v>
      </c>
    </row>
    <row r="534" spans="1:4" x14ac:dyDescent="0.25">
      <c r="A534" s="7">
        <v>44159</v>
      </c>
      <c r="B534" s="8">
        <v>683</v>
      </c>
      <c r="C534" s="8">
        <v>966.91574479999997</v>
      </c>
      <c r="D534" s="9">
        <f t="shared" si="8"/>
        <v>0.41568923103953143</v>
      </c>
    </row>
    <row r="535" spans="1:4" x14ac:dyDescent="0.25">
      <c r="A535" s="7">
        <v>44160</v>
      </c>
      <c r="B535" s="8">
        <v>656</v>
      </c>
      <c r="C535" s="8">
        <v>976.04249279999999</v>
      </c>
      <c r="D535" s="9">
        <f t="shared" si="8"/>
        <v>0.48786965365853657</v>
      </c>
    </row>
    <row r="536" spans="1:4" x14ac:dyDescent="0.25">
      <c r="A536" s="7">
        <v>44161</v>
      </c>
      <c r="B536" s="8">
        <v>794</v>
      </c>
      <c r="C536" s="8">
        <v>940.34775209999998</v>
      </c>
      <c r="D536" s="9">
        <f t="shared" si="8"/>
        <v>0.18431706813602011</v>
      </c>
    </row>
    <row r="537" spans="1:4" x14ac:dyDescent="0.25">
      <c r="A537" s="7">
        <v>44162</v>
      </c>
      <c r="B537" s="8">
        <v>1061</v>
      </c>
      <c r="C537" s="8">
        <v>995.74053730000003</v>
      </c>
      <c r="D537" s="9">
        <f t="shared" si="8"/>
        <v>6.1507504901036729E-2</v>
      </c>
    </row>
    <row r="538" spans="1:4" x14ac:dyDescent="0.25">
      <c r="A538" s="7">
        <v>44163</v>
      </c>
      <c r="B538" s="8">
        <v>1246</v>
      </c>
      <c r="C538" s="8">
        <v>1135.7281943999999</v>
      </c>
      <c r="D538" s="9">
        <f t="shared" si="8"/>
        <v>8.8500646548956743E-2</v>
      </c>
    </row>
    <row r="539" spans="1:4" x14ac:dyDescent="0.25">
      <c r="A539" s="7">
        <v>44164</v>
      </c>
      <c r="B539" s="8">
        <v>960</v>
      </c>
      <c r="C539" s="8">
        <v>1056.2267807000001</v>
      </c>
      <c r="D539" s="9">
        <f t="shared" si="8"/>
        <v>0.1002362298958334</v>
      </c>
    </row>
    <row r="540" spans="1:4" x14ac:dyDescent="0.25">
      <c r="A540" s="7">
        <v>44165</v>
      </c>
      <c r="B540" s="8">
        <v>785</v>
      </c>
      <c r="C540" s="8">
        <v>842.31925809999996</v>
      </c>
      <c r="D540" s="9">
        <f t="shared" si="8"/>
        <v>7.3018163184713325E-2</v>
      </c>
    </row>
    <row r="541" spans="1:4" x14ac:dyDescent="0.25">
      <c r="A541" s="7">
        <v>44166</v>
      </c>
      <c r="B541" s="8">
        <v>806</v>
      </c>
      <c r="C541" s="8">
        <v>958.18305929999997</v>
      </c>
      <c r="D541" s="9">
        <f t="shared" si="8"/>
        <v>0.18881272866004958</v>
      </c>
    </row>
    <row r="542" spans="1:4" x14ac:dyDescent="0.25">
      <c r="A542" s="7">
        <v>44167</v>
      </c>
      <c r="B542" s="8">
        <v>1143</v>
      </c>
      <c r="C542" s="8">
        <v>1084.5320085999999</v>
      </c>
      <c r="D542" s="9">
        <f t="shared" si="8"/>
        <v>5.1153098337707849E-2</v>
      </c>
    </row>
    <row r="543" spans="1:4" x14ac:dyDescent="0.25">
      <c r="A543" s="7">
        <v>44168</v>
      </c>
      <c r="B543" s="8">
        <v>1562</v>
      </c>
      <c r="C543" s="8">
        <v>1068.5823889999999</v>
      </c>
      <c r="D543" s="9">
        <f t="shared" si="8"/>
        <v>0.31588835531370041</v>
      </c>
    </row>
    <row r="544" spans="1:4" x14ac:dyDescent="0.25">
      <c r="A544" s="7">
        <v>44169</v>
      </c>
      <c r="B544" s="8">
        <v>2140</v>
      </c>
      <c r="C544" s="8">
        <v>1119.9468087</v>
      </c>
      <c r="D544" s="9">
        <f t="shared" si="8"/>
        <v>0.47666036976635512</v>
      </c>
    </row>
    <row r="545" spans="1:4" x14ac:dyDescent="0.25">
      <c r="A545" s="7">
        <v>44170</v>
      </c>
      <c r="B545" s="8">
        <v>2918</v>
      </c>
      <c r="C545" s="8">
        <v>2688.7256369000002</v>
      </c>
      <c r="D545" s="9">
        <f t="shared" si="8"/>
        <v>7.857243423577788E-2</v>
      </c>
    </row>
    <row r="546" spans="1:4" x14ac:dyDescent="0.25">
      <c r="A546" s="7">
        <v>44171</v>
      </c>
      <c r="B546" s="8">
        <v>2164</v>
      </c>
      <c r="C546" s="8">
        <v>2321.7384547000001</v>
      </c>
      <c r="D546" s="9">
        <f t="shared" si="8"/>
        <v>7.2892077033271788E-2</v>
      </c>
    </row>
    <row r="547" spans="1:4" x14ac:dyDescent="0.25">
      <c r="A547" s="7">
        <v>44172</v>
      </c>
      <c r="B547" s="8">
        <v>1372</v>
      </c>
      <c r="C547" s="8">
        <v>1001.942614</v>
      </c>
      <c r="D547" s="9">
        <f t="shared" si="8"/>
        <v>0.26972112682215738</v>
      </c>
    </row>
    <row r="548" spans="1:4" x14ac:dyDescent="0.25">
      <c r="A548" s="7">
        <v>44173</v>
      </c>
      <c r="B548" s="8">
        <v>1453</v>
      </c>
      <c r="C548" s="8">
        <v>1154.4920423999999</v>
      </c>
      <c r="D548" s="9">
        <f t="shared" si="8"/>
        <v>0.20544250350997939</v>
      </c>
    </row>
    <row r="549" spans="1:4" x14ac:dyDescent="0.25">
      <c r="A549" s="7">
        <v>44174</v>
      </c>
      <c r="B549" s="8">
        <v>1599</v>
      </c>
      <c r="C549" s="8">
        <v>1202.3048114000001</v>
      </c>
      <c r="D549" s="9">
        <f t="shared" si="8"/>
        <v>0.24808954884302686</v>
      </c>
    </row>
    <row r="550" spans="1:4" x14ac:dyDescent="0.25">
      <c r="A550" s="7">
        <v>44175</v>
      </c>
      <c r="B550" s="8">
        <v>1837</v>
      </c>
      <c r="C550" s="8">
        <v>1693.8586494000001</v>
      </c>
      <c r="D550" s="9">
        <f t="shared" si="8"/>
        <v>7.7921257811649366E-2</v>
      </c>
    </row>
    <row r="551" spans="1:4" x14ac:dyDescent="0.25">
      <c r="A551" s="7">
        <v>44176</v>
      </c>
      <c r="B551" s="8">
        <v>2992</v>
      </c>
      <c r="C551" s="8">
        <v>2578.5532678999998</v>
      </c>
      <c r="D551" s="9">
        <f t="shared" si="8"/>
        <v>0.13818406821524071</v>
      </c>
    </row>
    <row r="552" spans="1:4" x14ac:dyDescent="0.25">
      <c r="A552" s="7">
        <v>44177</v>
      </c>
      <c r="B552" s="8">
        <v>3640</v>
      </c>
      <c r="C552" s="8">
        <v>3366.5581342999999</v>
      </c>
      <c r="D552" s="9">
        <f t="shared" si="8"/>
        <v>7.5121391675824212E-2</v>
      </c>
    </row>
    <row r="553" spans="1:4" x14ac:dyDescent="0.25">
      <c r="A553" s="7">
        <v>44178</v>
      </c>
      <c r="B553" s="8">
        <v>2760</v>
      </c>
      <c r="C553" s="8">
        <v>2666.8059994999999</v>
      </c>
      <c r="D553" s="9">
        <f t="shared" si="8"/>
        <v>3.3765942210144971E-2</v>
      </c>
    </row>
    <row r="554" spans="1:4" x14ac:dyDescent="0.25">
      <c r="A554" s="7">
        <v>44179</v>
      </c>
      <c r="B554" s="8">
        <v>1800</v>
      </c>
      <c r="C554" s="8">
        <v>1457.8923721000001</v>
      </c>
      <c r="D554" s="9">
        <f t="shared" si="8"/>
        <v>0.19005979327777772</v>
      </c>
    </row>
    <row r="555" spans="1:4" x14ac:dyDescent="0.25">
      <c r="A555" s="7">
        <v>44180</v>
      </c>
      <c r="B555" s="8">
        <v>1817</v>
      </c>
      <c r="C555" s="8">
        <v>1464.0070525000001</v>
      </c>
      <c r="D555" s="9">
        <f t="shared" si="8"/>
        <v>0.19427239818381942</v>
      </c>
    </row>
    <row r="556" spans="1:4" x14ac:dyDescent="0.25">
      <c r="A556" s="7">
        <v>44181</v>
      </c>
      <c r="B556" s="8">
        <v>1438</v>
      </c>
      <c r="C556" s="8">
        <v>1288.2713578</v>
      </c>
      <c r="D556" s="9">
        <f t="shared" si="8"/>
        <v>0.10412283880389428</v>
      </c>
    </row>
    <row r="557" spans="1:4" x14ac:dyDescent="0.25">
      <c r="A557" s="7">
        <v>44182</v>
      </c>
      <c r="B557" s="8">
        <v>1340</v>
      </c>
      <c r="C557" s="8">
        <v>1309.4125888000001</v>
      </c>
      <c r="D557" s="9">
        <f t="shared" si="8"/>
        <v>2.2826426268656646E-2</v>
      </c>
    </row>
    <row r="558" spans="1:4" x14ac:dyDescent="0.25">
      <c r="A558" s="7">
        <v>44183</v>
      </c>
      <c r="B558" s="8">
        <v>1746</v>
      </c>
      <c r="C558" s="8">
        <v>2247.6003952999999</v>
      </c>
      <c r="D558" s="9">
        <f t="shared" si="8"/>
        <v>0.28728544977090492</v>
      </c>
    </row>
    <row r="559" spans="1:4" x14ac:dyDescent="0.25">
      <c r="A559" s="7">
        <v>44184</v>
      </c>
      <c r="B559" s="8">
        <v>1985</v>
      </c>
      <c r="C559" s="8">
        <v>2781.0921861000002</v>
      </c>
      <c r="D559" s="9">
        <f t="shared" si="8"/>
        <v>0.40105399803526459</v>
      </c>
    </row>
    <row r="560" spans="1:4" x14ac:dyDescent="0.25">
      <c r="A560" s="7">
        <v>44185</v>
      </c>
      <c r="B560" s="8">
        <v>1398</v>
      </c>
      <c r="C560" s="8">
        <v>2241.7702789</v>
      </c>
      <c r="D560" s="9">
        <f t="shared" si="8"/>
        <v>0.60355527818311872</v>
      </c>
    </row>
    <row r="561" spans="1:4" x14ac:dyDescent="0.25">
      <c r="A561" s="7">
        <v>44186</v>
      </c>
      <c r="B561" s="8">
        <v>1220</v>
      </c>
      <c r="C561" s="8">
        <v>1243.007143</v>
      </c>
      <c r="D561" s="9">
        <f t="shared" si="8"/>
        <v>1.8858313934426264E-2</v>
      </c>
    </row>
    <row r="562" spans="1:4" x14ac:dyDescent="0.25">
      <c r="A562" s="7">
        <v>44187</v>
      </c>
      <c r="B562" s="8">
        <v>1205</v>
      </c>
      <c r="C562" s="8">
        <v>1252.3488262999999</v>
      </c>
      <c r="D562" s="9">
        <f t="shared" si="8"/>
        <v>3.9293631784232307E-2</v>
      </c>
    </row>
    <row r="563" spans="1:4" x14ac:dyDescent="0.25">
      <c r="A563" s="7">
        <v>44188</v>
      </c>
      <c r="B563" s="8">
        <v>1299</v>
      </c>
      <c r="C563" s="8">
        <v>1304.0882062000001</v>
      </c>
      <c r="D563" s="9">
        <f t="shared" si="8"/>
        <v>3.9170178598922703E-3</v>
      </c>
    </row>
    <row r="564" spans="1:4" x14ac:dyDescent="0.25">
      <c r="A564" s="7">
        <v>44189</v>
      </c>
      <c r="B564" s="8">
        <v>1772</v>
      </c>
      <c r="C564" s="8">
        <v>1426.5095104</v>
      </c>
      <c r="D564" s="9">
        <f t="shared" si="8"/>
        <v>0.1949720595936795</v>
      </c>
    </row>
    <row r="565" spans="1:4" x14ac:dyDescent="0.25">
      <c r="A565" s="7">
        <v>44190</v>
      </c>
      <c r="B565" s="8">
        <v>3476</v>
      </c>
      <c r="C565" s="8">
        <v>2955.3081124999999</v>
      </c>
      <c r="D565" s="9">
        <f t="shared" si="8"/>
        <v>0.14979628524165711</v>
      </c>
    </row>
    <row r="566" spans="1:4" x14ac:dyDescent="0.25">
      <c r="A566" s="7">
        <v>44191</v>
      </c>
      <c r="B566" s="8">
        <v>1646</v>
      </c>
      <c r="C566" s="8">
        <v>3154.0471763999999</v>
      </c>
      <c r="D566" s="9">
        <f t="shared" si="8"/>
        <v>0.91618905006075324</v>
      </c>
    </row>
    <row r="567" spans="1:4" x14ac:dyDescent="0.25">
      <c r="A567" s="7">
        <v>44192</v>
      </c>
      <c r="B567" s="8">
        <v>1232</v>
      </c>
      <c r="C567" s="8">
        <v>2388.9994006000002</v>
      </c>
      <c r="D567" s="9">
        <f t="shared" si="8"/>
        <v>0.93912289009740268</v>
      </c>
    </row>
    <row r="568" spans="1:4" x14ac:dyDescent="0.25">
      <c r="A568" s="7">
        <v>44193</v>
      </c>
      <c r="B568" s="8">
        <v>983</v>
      </c>
      <c r="C568" s="8">
        <v>1313.2936158</v>
      </c>
      <c r="D568" s="9">
        <f t="shared" si="8"/>
        <v>0.33600571291963377</v>
      </c>
    </row>
    <row r="569" spans="1:4" x14ac:dyDescent="0.25">
      <c r="A569" s="7">
        <v>44194</v>
      </c>
      <c r="B569" s="8">
        <v>1048</v>
      </c>
      <c r="C569" s="8">
        <v>1261.3155486999999</v>
      </c>
      <c r="D569" s="9">
        <f t="shared" si="8"/>
        <v>0.20354537089694646</v>
      </c>
    </row>
    <row r="570" spans="1:4" x14ac:dyDescent="0.25">
      <c r="A570" s="7">
        <v>44195</v>
      </c>
      <c r="B570" s="8">
        <v>1045</v>
      </c>
      <c r="C570" s="8">
        <v>1282.7545722</v>
      </c>
      <c r="D570" s="9">
        <f t="shared" si="8"/>
        <v>0.2275163370334928</v>
      </c>
    </row>
    <row r="571" spans="1:4" x14ac:dyDescent="0.25">
      <c r="A571" s="7">
        <v>44196</v>
      </c>
      <c r="B571" s="8">
        <v>1948</v>
      </c>
      <c r="C571" s="8">
        <v>2177.2350612999999</v>
      </c>
      <c r="D571" s="9">
        <f t="shared" si="8"/>
        <v>0.11767713619096502</v>
      </c>
    </row>
    <row r="572" spans="1:4" x14ac:dyDescent="0.25">
      <c r="A572" s="7">
        <v>44197</v>
      </c>
      <c r="B572" s="8">
        <v>1936</v>
      </c>
      <c r="C572" s="8">
        <v>2230.8106318</v>
      </c>
      <c r="D572" s="9">
        <f t="shared" si="8"/>
        <v>0.15227821890495868</v>
      </c>
    </row>
    <row r="573" spans="1:4" x14ac:dyDescent="0.25">
      <c r="A573" s="7">
        <v>44198</v>
      </c>
      <c r="B573" s="8">
        <v>1015</v>
      </c>
      <c r="C573" s="8">
        <v>1236.6928261999999</v>
      </c>
      <c r="D573" s="9">
        <f t="shared" si="8"/>
        <v>0.21841657753694571</v>
      </c>
    </row>
    <row r="574" spans="1:4" x14ac:dyDescent="0.25">
      <c r="A574" s="7">
        <v>44199</v>
      </c>
      <c r="B574" s="8">
        <v>1039</v>
      </c>
      <c r="C574" s="8">
        <v>1190.9810012</v>
      </c>
      <c r="D574" s="9">
        <f t="shared" si="8"/>
        <v>0.14627622829643891</v>
      </c>
    </row>
    <row r="575" spans="1:4" x14ac:dyDescent="0.25">
      <c r="A575" s="7">
        <v>44200</v>
      </c>
      <c r="B575" s="8">
        <v>922</v>
      </c>
      <c r="C575" s="8">
        <v>1141.3121762000001</v>
      </c>
      <c r="D575" s="9">
        <f t="shared" si="8"/>
        <v>0.23786570086767903</v>
      </c>
    </row>
    <row r="576" spans="1:4" x14ac:dyDescent="0.25">
      <c r="A576" s="7">
        <v>44201</v>
      </c>
      <c r="B576" s="8">
        <v>838</v>
      </c>
      <c r="C576" s="8">
        <v>1066.7004218</v>
      </c>
      <c r="D576" s="9">
        <f t="shared" si="8"/>
        <v>0.27291219785202858</v>
      </c>
    </row>
    <row r="577" spans="1:4" x14ac:dyDescent="0.25">
      <c r="A577" s="7">
        <v>44202</v>
      </c>
      <c r="B577" s="8">
        <v>786</v>
      </c>
      <c r="C577" s="8">
        <v>1046.9548666000001</v>
      </c>
      <c r="D577" s="9">
        <f t="shared" si="8"/>
        <v>0.33200364707379143</v>
      </c>
    </row>
    <row r="578" spans="1:4" x14ac:dyDescent="0.25">
      <c r="A578" s="7">
        <v>44203</v>
      </c>
      <c r="B578" s="8">
        <v>814</v>
      </c>
      <c r="C578" s="8">
        <v>998.18774859999996</v>
      </c>
      <c r="D578" s="9">
        <f t="shared" si="8"/>
        <v>0.22627487542997538</v>
      </c>
    </row>
    <row r="579" spans="1:4" x14ac:dyDescent="0.25">
      <c r="A579" s="7">
        <v>44204</v>
      </c>
      <c r="B579" s="8">
        <v>993</v>
      </c>
      <c r="C579" s="8">
        <v>992.59479209999995</v>
      </c>
      <c r="D579" s="9">
        <f t="shared" ref="D579:D642" si="9">ABS((B579-C579)/B579)</f>
        <v>4.0806435045322289E-4</v>
      </c>
    </row>
    <row r="580" spans="1:4" x14ac:dyDescent="0.25">
      <c r="A580" s="7">
        <v>44205</v>
      </c>
      <c r="B580" s="8">
        <v>1152</v>
      </c>
      <c r="C580" s="8">
        <v>1026.1877884</v>
      </c>
      <c r="D580" s="9">
        <f t="shared" si="9"/>
        <v>0.10921198923611107</v>
      </c>
    </row>
    <row r="581" spans="1:4" x14ac:dyDescent="0.25">
      <c r="A581" s="7">
        <v>44206</v>
      </c>
      <c r="B581" s="8">
        <v>972</v>
      </c>
      <c r="C581" s="8">
        <v>980.74172220000003</v>
      </c>
      <c r="D581" s="9">
        <f t="shared" si="9"/>
        <v>8.9935413580247182E-3</v>
      </c>
    </row>
    <row r="582" spans="1:4" x14ac:dyDescent="0.25">
      <c r="A582" s="7">
        <v>44207</v>
      </c>
      <c r="B582" s="8">
        <v>727</v>
      </c>
      <c r="C582" s="8">
        <v>882.33108159999995</v>
      </c>
      <c r="D582" s="9">
        <f t="shared" si="9"/>
        <v>0.21366035983493803</v>
      </c>
    </row>
    <row r="583" spans="1:4" x14ac:dyDescent="0.25">
      <c r="A583" s="7">
        <v>44208</v>
      </c>
      <c r="B583" s="8">
        <v>642</v>
      </c>
      <c r="C583" s="8">
        <v>815.05719929999998</v>
      </c>
      <c r="D583" s="9">
        <f t="shared" si="9"/>
        <v>0.26955950046728971</v>
      </c>
    </row>
    <row r="584" spans="1:4" x14ac:dyDescent="0.25">
      <c r="A584" s="7">
        <v>44209</v>
      </c>
      <c r="B584" s="8">
        <v>711</v>
      </c>
      <c r="C584" s="8">
        <v>801.51605919999997</v>
      </c>
      <c r="D584" s="9">
        <f t="shared" si="9"/>
        <v>0.12730810014064695</v>
      </c>
    </row>
    <row r="585" spans="1:4" x14ac:dyDescent="0.25">
      <c r="A585" s="7">
        <v>44210</v>
      </c>
      <c r="B585" s="8">
        <v>756</v>
      </c>
      <c r="C585" s="8">
        <v>788.71407480000005</v>
      </c>
      <c r="D585" s="9">
        <f t="shared" si="9"/>
        <v>4.3272585714285779E-2</v>
      </c>
    </row>
    <row r="586" spans="1:4" x14ac:dyDescent="0.25">
      <c r="A586" s="7">
        <v>44211</v>
      </c>
      <c r="B586" s="8">
        <v>847</v>
      </c>
      <c r="C586" s="8">
        <v>790.65625790000001</v>
      </c>
      <c r="D586" s="9">
        <f t="shared" si="9"/>
        <v>6.6521537308146389E-2</v>
      </c>
    </row>
    <row r="587" spans="1:4" x14ac:dyDescent="0.25">
      <c r="A587" s="7">
        <v>44212</v>
      </c>
      <c r="B587" s="8">
        <v>901</v>
      </c>
      <c r="C587" s="8">
        <v>812.62671469999998</v>
      </c>
      <c r="D587" s="9">
        <f t="shared" si="9"/>
        <v>9.8083557491675938E-2</v>
      </c>
    </row>
    <row r="588" spans="1:4" x14ac:dyDescent="0.25">
      <c r="A588" s="7">
        <v>44213</v>
      </c>
      <c r="B588" s="8">
        <v>809</v>
      </c>
      <c r="C588" s="8">
        <v>788.45259080000005</v>
      </c>
      <c r="D588" s="9">
        <f t="shared" si="9"/>
        <v>2.5398528059332445E-2</v>
      </c>
    </row>
    <row r="589" spans="1:4" x14ac:dyDescent="0.25">
      <c r="A589" s="7">
        <v>44214</v>
      </c>
      <c r="B589" s="8">
        <v>677</v>
      </c>
      <c r="C589" s="8">
        <v>740.323801</v>
      </c>
      <c r="D589" s="9">
        <f t="shared" si="9"/>
        <v>9.3535895125553922E-2</v>
      </c>
    </row>
    <row r="590" spans="1:4" x14ac:dyDescent="0.25">
      <c r="A590" s="7">
        <v>44215</v>
      </c>
      <c r="B590" s="8">
        <v>610</v>
      </c>
      <c r="C590" s="8">
        <v>752.61355560000004</v>
      </c>
      <c r="D590" s="9">
        <f t="shared" si="9"/>
        <v>0.23379271409836072</v>
      </c>
    </row>
    <row r="591" spans="1:4" x14ac:dyDescent="0.25">
      <c r="A591" s="7">
        <v>44216</v>
      </c>
      <c r="B591" s="8">
        <v>598</v>
      </c>
      <c r="C591" s="8">
        <v>740.44903099999999</v>
      </c>
      <c r="D591" s="9">
        <f t="shared" si="9"/>
        <v>0.23820908193979931</v>
      </c>
    </row>
    <row r="592" spans="1:4" x14ac:dyDescent="0.25">
      <c r="A592" s="7">
        <v>44217</v>
      </c>
      <c r="B592" s="8">
        <v>579</v>
      </c>
      <c r="C592" s="8">
        <v>738.69679900000006</v>
      </c>
      <c r="D592" s="9">
        <f t="shared" si="9"/>
        <v>0.27581485146804846</v>
      </c>
    </row>
    <row r="593" spans="1:4" x14ac:dyDescent="0.25">
      <c r="A593" s="7">
        <v>44218</v>
      </c>
      <c r="B593" s="8">
        <v>764</v>
      </c>
      <c r="C593" s="8">
        <v>725.29056519999995</v>
      </c>
      <c r="D593" s="9">
        <f t="shared" si="9"/>
        <v>5.0666799476439858E-2</v>
      </c>
    </row>
    <row r="594" spans="1:4" x14ac:dyDescent="0.25">
      <c r="A594" s="7">
        <v>44219</v>
      </c>
      <c r="B594" s="8">
        <v>902</v>
      </c>
      <c r="C594" s="8">
        <v>766.61483880000003</v>
      </c>
      <c r="D594" s="9">
        <f t="shared" si="9"/>
        <v>0.15009441374722834</v>
      </c>
    </row>
    <row r="595" spans="1:4" x14ac:dyDescent="0.25">
      <c r="A595" s="7">
        <v>44220</v>
      </c>
      <c r="B595" s="8">
        <v>906</v>
      </c>
      <c r="C595" s="8">
        <v>698.96379339999999</v>
      </c>
      <c r="D595" s="9">
        <f t="shared" si="9"/>
        <v>0.22851678432671083</v>
      </c>
    </row>
    <row r="596" spans="1:4" x14ac:dyDescent="0.25">
      <c r="A596" s="7">
        <v>44221</v>
      </c>
      <c r="B596" s="8">
        <v>716</v>
      </c>
      <c r="C596" s="8">
        <v>674.13564280000003</v>
      </c>
      <c r="D596" s="9">
        <f t="shared" si="9"/>
        <v>5.8469772625698288E-2</v>
      </c>
    </row>
    <row r="597" spans="1:4" x14ac:dyDescent="0.25">
      <c r="A597" s="7">
        <v>44222</v>
      </c>
      <c r="B597" s="8">
        <v>633</v>
      </c>
      <c r="C597" s="8">
        <v>702.02362049999999</v>
      </c>
      <c r="D597" s="9">
        <f t="shared" si="9"/>
        <v>0.10904205450236966</v>
      </c>
    </row>
    <row r="598" spans="1:4" x14ac:dyDescent="0.25">
      <c r="A598" s="7">
        <v>44223</v>
      </c>
      <c r="B598" s="8">
        <v>632</v>
      </c>
      <c r="C598" s="8">
        <v>716.16787179999994</v>
      </c>
      <c r="D598" s="9">
        <f t="shared" si="9"/>
        <v>0.13317701234177207</v>
      </c>
    </row>
    <row r="599" spans="1:4" x14ac:dyDescent="0.25">
      <c r="A599" s="7">
        <v>44224</v>
      </c>
      <c r="B599" s="8">
        <v>688</v>
      </c>
      <c r="C599" s="8">
        <v>771.05900110000005</v>
      </c>
      <c r="D599" s="9">
        <f t="shared" si="9"/>
        <v>0.12072529229651169</v>
      </c>
    </row>
    <row r="600" spans="1:4" x14ac:dyDescent="0.25">
      <c r="A600" s="7">
        <v>44225</v>
      </c>
      <c r="B600" s="8">
        <v>888</v>
      </c>
      <c r="C600" s="8">
        <v>750.41637409999998</v>
      </c>
      <c r="D600" s="9">
        <f t="shared" si="9"/>
        <v>0.15493651565315317</v>
      </c>
    </row>
    <row r="601" spans="1:4" x14ac:dyDescent="0.25">
      <c r="A601" s="7">
        <v>44226</v>
      </c>
      <c r="B601" s="8">
        <v>1128</v>
      </c>
      <c r="C601" s="8">
        <v>793.88691600000004</v>
      </c>
      <c r="D601" s="9">
        <f t="shared" si="9"/>
        <v>0.29619954255319147</v>
      </c>
    </row>
    <row r="602" spans="1:4" x14ac:dyDescent="0.25">
      <c r="A602" s="7">
        <v>44227</v>
      </c>
      <c r="B602" s="8">
        <v>865</v>
      </c>
      <c r="C602" s="8">
        <v>762.32210850000001</v>
      </c>
      <c r="D602" s="9">
        <f t="shared" si="9"/>
        <v>0.11870276473988438</v>
      </c>
    </row>
    <row r="603" spans="1:4" x14ac:dyDescent="0.25">
      <c r="A603" s="7">
        <v>44228</v>
      </c>
      <c r="B603" s="8">
        <v>687</v>
      </c>
      <c r="C603" s="8">
        <v>699.17582230000005</v>
      </c>
      <c r="D603" s="9">
        <f t="shared" si="9"/>
        <v>1.7723176564774453E-2</v>
      </c>
    </row>
    <row r="604" spans="1:4" x14ac:dyDescent="0.25">
      <c r="A604" s="7">
        <v>44229</v>
      </c>
      <c r="B604" s="8">
        <v>686</v>
      </c>
      <c r="C604" s="8">
        <v>728.52126199999998</v>
      </c>
      <c r="D604" s="9">
        <f t="shared" si="9"/>
        <v>6.1984346938775477E-2</v>
      </c>
    </row>
    <row r="605" spans="1:4" x14ac:dyDescent="0.25">
      <c r="A605" s="7">
        <v>44230</v>
      </c>
      <c r="B605" s="8">
        <v>810</v>
      </c>
      <c r="C605" s="8">
        <v>751.9362635</v>
      </c>
      <c r="D605" s="9">
        <f t="shared" si="9"/>
        <v>7.1683625308641988E-2</v>
      </c>
    </row>
    <row r="606" spans="1:4" x14ac:dyDescent="0.25">
      <c r="A606" s="7">
        <v>44231</v>
      </c>
      <c r="B606" s="8">
        <v>921</v>
      </c>
      <c r="C606" s="8">
        <v>855.06757100000004</v>
      </c>
      <c r="D606" s="9">
        <f t="shared" si="9"/>
        <v>7.1587870792616679E-2</v>
      </c>
    </row>
    <row r="607" spans="1:4" x14ac:dyDescent="0.25">
      <c r="A607" s="7">
        <v>44232</v>
      </c>
      <c r="B607" s="8">
        <v>1057</v>
      </c>
      <c r="C607" s="8">
        <v>804.89378929999998</v>
      </c>
      <c r="D607" s="9">
        <f t="shared" si="9"/>
        <v>0.23851107918637657</v>
      </c>
    </row>
    <row r="608" spans="1:4" x14ac:dyDescent="0.25">
      <c r="A608" s="7">
        <v>44233</v>
      </c>
      <c r="B608" s="8">
        <v>1421</v>
      </c>
      <c r="C608" s="8">
        <v>905.7535302</v>
      </c>
      <c r="D608" s="9">
        <f t="shared" si="9"/>
        <v>0.3625942785362421</v>
      </c>
    </row>
    <row r="609" spans="1:4" x14ac:dyDescent="0.25">
      <c r="A609" s="7">
        <v>44234</v>
      </c>
      <c r="B609" s="8">
        <v>1256</v>
      </c>
      <c r="C609" s="8">
        <v>873.37577639999995</v>
      </c>
      <c r="D609" s="9">
        <f t="shared" si="9"/>
        <v>0.30463712070063698</v>
      </c>
    </row>
    <row r="610" spans="1:4" x14ac:dyDescent="0.25">
      <c r="A610" s="7">
        <v>44235</v>
      </c>
      <c r="B610" s="8">
        <v>2017</v>
      </c>
      <c r="C610" s="8">
        <v>845.44753379999997</v>
      </c>
      <c r="D610" s="9">
        <f t="shared" si="9"/>
        <v>0.58083910074367873</v>
      </c>
    </row>
    <row r="611" spans="1:4" x14ac:dyDescent="0.25">
      <c r="A611" s="7">
        <v>44236</v>
      </c>
      <c r="B611" s="8">
        <v>1149</v>
      </c>
      <c r="C611" s="8">
        <v>825.23055299999999</v>
      </c>
      <c r="D611" s="9">
        <f t="shared" si="9"/>
        <v>0.28178367885117495</v>
      </c>
    </row>
    <row r="612" spans="1:4" x14ac:dyDescent="0.25">
      <c r="A612" s="7">
        <v>44237</v>
      </c>
      <c r="B612" s="8">
        <v>1150</v>
      </c>
      <c r="C612" s="8">
        <v>833.07551369999999</v>
      </c>
      <c r="D612" s="9">
        <f t="shared" si="9"/>
        <v>0.27558650982608696</v>
      </c>
    </row>
    <row r="613" spans="1:4" x14ac:dyDescent="0.25">
      <c r="A613" s="7">
        <v>44238</v>
      </c>
      <c r="B613" s="8">
        <v>1016</v>
      </c>
      <c r="C613" s="8">
        <v>1110.3933082000001</v>
      </c>
      <c r="D613" s="9">
        <f t="shared" si="9"/>
        <v>9.2906799409448904E-2</v>
      </c>
    </row>
    <row r="614" spans="1:4" x14ac:dyDescent="0.25">
      <c r="A614" s="7">
        <v>44239</v>
      </c>
      <c r="B614" s="8">
        <v>1300</v>
      </c>
      <c r="C614" s="8">
        <v>900.352664</v>
      </c>
      <c r="D614" s="9">
        <f t="shared" si="9"/>
        <v>0.30742102769230767</v>
      </c>
    </row>
    <row r="615" spans="1:4" x14ac:dyDescent="0.25">
      <c r="A615" s="7">
        <v>44240</v>
      </c>
      <c r="B615" s="8">
        <v>1586</v>
      </c>
      <c r="C615" s="8">
        <v>1022.6649879</v>
      </c>
      <c r="D615" s="9">
        <f t="shared" si="9"/>
        <v>0.35519231532156365</v>
      </c>
    </row>
    <row r="616" spans="1:4" x14ac:dyDescent="0.25">
      <c r="A616" s="7">
        <v>44241</v>
      </c>
      <c r="B616" s="8">
        <v>1374</v>
      </c>
      <c r="C616" s="8">
        <v>1040.9462833</v>
      </c>
      <c r="D616" s="9">
        <f t="shared" si="9"/>
        <v>0.24239717372634642</v>
      </c>
    </row>
    <row r="617" spans="1:4" x14ac:dyDescent="0.25">
      <c r="A617" s="7">
        <v>44242</v>
      </c>
      <c r="B617" s="8">
        <v>1080</v>
      </c>
      <c r="C617" s="8">
        <v>835.83116770000004</v>
      </c>
      <c r="D617" s="9">
        <f t="shared" si="9"/>
        <v>0.2260822521296296</v>
      </c>
    </row>
    <row r="618" spans="1:4" x14ac:dyDescent="0.25">
      <c r="A618" s="7">
        <v>44243</v>
      </c>
      <c r="B618" s="8">
        <v>1020</v>
      </c>
      <c r="C618" s="8">
        <v>841.1927326</v>
      </c>
      <c r="D618" s="9">
        <f t="shared" si="9"/>
        <v>0.1753012425490196</v>
      </c>
    </row>
    <row r="619" spans="1:4" x14ac:dyDescent="0.25">
      <c r="A619" s="7">
        <v>44244</v>
      </c>
      <c r="B619" s="8">
        <v>1077</v>
      </c>
      <c r="C619" s="8">
        <v>863.69251959999997</v>
      </c>
      <c r="D619" s="9">
        <f t="shared" si="9"/>
        <v>0.1980570848653668</v>
      </c>
    </row>
    <row r="620" spans="1:4" x14ac:dyDescent="0.25">
      <c r="A620" s="7">
        <v>44245</v>
      </c>
      <c r="B620" s="8">
        <v>1004</v>
      </c>
      <c r="C620" s="8">
        <v>1123.3461367</v>
      </c>
      <c r="D620" s="9">
        <f t="shared" si="9"/>
        <v>0.11887065408366533</v>
      </c>
    </row>
    <row r="621" spans="1:4" x14ac:dyDescent="0.25">
      <c r="A621" s="7">
        <v>44246</v>
      </c>
      <c r="B621" s="8">
        <v>1245</v>
      </c>
      <c r="C621" s="8">
        <v>942.69597409999994</v>
      </c>
      <c r="D621" s="9">
        <f t="shared" si="9"/>
        <v>0.2428144786345382</v>
      </c>
    </row>
    <row r="622" spans="1:4" x14ac:dyDescent="0.25">
      <c r="A622" s="7">
        <v>44247</v>
      </c>
      <c r="B622" s="8">
        <v>1521</v>
      </c>
      <c r="C622" s="8">
        <v>1064.8019165999999</v>
      </c>
      <c r="D622" s="9">
        <f t="shared" si="9"/>
        <v>0.29993299368836296</v>
      </c>
    </row>
    <row r="623" spans="1:4" x14ac:dyDescent="0.25">
      <c r="A623" s="7">
        <v>44248</v>
      </c>
      <c r="B623" s="8">
        <v>1142</v>
      </c>
      <c r="C623" s="8">
        <v>894.48736529999996</v>
      </c>
      <c r="D623" s="9">
        <f t="shared" si="9"/>
        <v>0.21673610744308233</v>
      </c>
    </row>
    <row r="624" spans="1:4" x14ac:dyDescent="0.25">
      <c r="A624" s="7">
        <v>44249</v>
      </c>
      <c r="B624" s="8">
        <v>970</v>
      </c>
      <c r="C624" s="8">
        <v>843.63518009999996</v>
      </c>
      <c r="D624" s="9">
        <f t="shared" si="9"/>
        <v>0.13027301020618562</v>
      </c>
    </row>
    <row r="625" spans="1:4" x14ac:dyDescent="0.25">
      <c r="A625" s="7">
        <v>44250</v>
      </c>
      <c r="B625" s="8">
        <v>936</v>
      </c>
      <c r="C625" s="8">
        <v>835.47427300000004</v>
      </c>
      <c r="D625" s="9">
        <f t="shared" si="9"/>
        <v>0.10739928098290594</v>
      </c>
    </row>
    <row r="626" spans="1:4" x14ac:dyDescent="0.25">
      <c r="A626" s="7">
        <v>44251</v>
      </c>
      <c r="B626" s="8">
        <v>925</v>
      </c>
      <c r="C626" s="8">
        <v>832.71170050000001</v>
      </c>
      <c r="D626" s="9">
        <f t="shared" si="9"/>
        <v>9.9771134594594593E-2</v>
      </c>
    </row>
    <row r="627" spans="1:4" x14ac:dyDescent="0.25">
      <c r="A627" s="7">
        <v>44252</v>
      </c>
      <c r="B627" s="8">
        <v>873</v>
      </c>
      <c r="C627" s="8">
        <v>1089.4120229</v>
      </c>
      <c r="D627" s="9">
        <f t="shared" si="9"/>
        <v>0.24789464249713633</v>
      </c>
    </row>
    <row r="628" spans="1:4" x14ac:dyDescent="0.25">
      <c r="A628" s="7">
        <v>44253</v>
      </c>
      <c r="B628" s="8">
        <v>1302</v>
      </c>
      <c r="C628" s="8">
        <v>880.67426980000005</v>
      </c>
      <c r="D628" s="9">
        <f t="shared" si="9"/>
        <v>0.32359887112135172</v>
      </c>
    </row>
    <row r="629" spans="1:4" x14ac:dyDescent="0.25">
      <c r="A629" s="7">
        <v>44254</v>
      </c>
      <c r="B629" s="8">
        <v>1545</v>
      </c>
      <c r="C629" s="8">
        <v>991.41232309999998</v>
      </c>
      <c r="D629" s="9">
        <f t="shared" si="9"/>
        <v>0.35830917598705503</v>
      </c>
    </row>
    <row r="630" spans="1:4" x14ac:dyDescent="0.25">
      <c r="A630" s="7">
        <v>44255</v>
      </c>
      <c r="B630" s="8">
        <v>1226</v>
      </c>
      <c r="C630" s="8">
        <v>853.3081555</v>
      </c>
      <c r="D630" s="9">
        <f t="shared" si="9"/>
        <v>0.30399008523654159</v>
      </c>
    </row>
    <row r="631" spans="1:4" x14ac:dyDescent="0.25">
      <c r="A631" s="7">
        <v>44256</v>
      </c>
      <c r="B631" s="8">
        <v>1054</v>
      </c>
      <c r="C631" s="8">
        <v>797.62943700000005</v>
      </c>
      <c r="D631" s="9">
        <f t="shared" si="9"/>
        <v>0.24323582827324472</v>
      </c>
    </row>
    <row r="632" spans="1:4" x14ac:dyDescent="0.25">
      <c r="A632" s="7">
        <v>44257</v>
      </c>
      <c r="B632" s="8">
        <v>926</v>
      </c>
      <c r="C632" s="8">
        <v>817.40272419999997</v>
      </c>
      <c r="D632" s="9">
        <f t="shared" si="9"/>
        <v>0.11727567580993524</v>
      </c>
    </row>
    <row r="633" spans="1:4" x14ac:dyDescent="0.25">
      <c r="A633" s="7">
        <v>44258</v>
      </c>
      <c r="B633" s="8">
        <v>1129</v>
      </c>
      <c r="C633" s="8">
        <v>863.23836359999996</v>
      </c>
      <c r="D633" s="9">
        <f t="shared" si="9"/>
        <v>0.23539560354295841</v>
      </c>
    </row>
    <row r="634" spans="1:4" x14ac:dyDescent="0.25">
      <c r="A634" s="7">
        <v>44259</v>
      </c>
      <c r="B634" s="8">
        <v>1027</v>
      </c>
      <c r="C634" s="8">
        <v>1173.6254726</v>
      </c>
      <c r="D634" s="9">
        <f t="shared" si="9"/>
        <v>0.14277066465433297</v>
      </c>
    </row>
    <row r="635" spans="1:4" x14ac:dyDescent="0.25">
      <c r="A635" s="7">
        <v>44260</v>
      </c>
      <c r="B635" s="8">
        <v>1520</v>
      </c>
      <c r="C635" s="8">
        <v>968.81627579999997</v>
      </c>
      <c r="D635" s="9">
        <f t="shared" si="9"/>
        <v>0.36262087118421055</v>
      </c>
    </row>
    <row r="636" spans="1:4" x14ac:dyDescent="0.25">
      <c r="A636" s="7">
        <v>44261</v>
      </c>
      <c r="B636" s="8">
        <v>1634</v>
      </c>
      <c r="C636" s="8">
        <v>1060.7341808000001</v>
      </c>
      <c r="D636" s="9">
        <f t="shared" si="9"/>
        <v>0.3508358746634026</v>
      </c>
    </row>
    <row r="637" spans="1:4" x14ac:dyDescent="0.25">
      <c r="A637" s="7">
        <v>44262</v>
      </c>
      <c r="B637" s="8">
        <v>1290</v>
      </c>
      <c r="C637" s="8">
        <v>902.54972810000004</v>
      </c>
      <c r="D637" s="9">
        <f t="shared" si="9"/>
        <v>0.30034904798449608</v>
      </c>
    </row>
    <row r="638" spans="1:4" x14ac:dyDescent="0.25">
      <c r="A638" s="7">
        <v>44263</v>
      </c>
      <c r="B638" s="8">
        <v>985</v>
      </c>
      <c r="C638" s="8">
        <v>833.20004429999994</v>
      </c>
      <c r="D638" s="9">
        <f t="shared" si="9"/>
        <v>0.15411163015228432</v>
      </c>
    </row>
    <row r="639" spans="1:4" x14ac:dyDescent="0.25">
      <c r="A639" s="7">
        <v>44264</v>
      </c>
      <c r="B639" s="8">
        <v>1010</v>
      </c>
      <c r="C639" s="8">
        <v>866.76177459999997</v>
      </c>
      <c r="D639" s="9">
        <f t="shared" si="9"/>
        <v>0.14182002514851488</v>
      </c>
    </row>
    <row r="640" spans="1:4" x14ac:dyDescent="0.25">
      <c r="A640" s="7">
        <v>44265</v>
      </c>
      <c r="B640" s="8">
        <v>1103</v>
      </c>
      <c r="C640" s="8">
        <v>874.65316270000005</v>
      </c>
      <c r="D640" s="9">
        <f t="shared" si="9"/>
        <v>0.20702342456935624</v>
      </c>
    </row>
    <row r="641" spans="1:4" x14ac:dyDescent="0.25">
      <c r="A641" s="7">
        <v>44266</v>
      </c>
      <c r="B641" s="8">
        <v>1004</v>
      </c>
      <c r="C641" s="8">
        <v>1174.6910250999999</v>
      </c>
      <c r="D641" s="9">
        <f t="shared" si="9"/>
        <v>0.17001098117529873</v>
      </c>
    </row>
    <row r="642" spans="1:4" x14ac:dyDescent="0.25">
      <c r="A642" s="7">
        <v>44267</v>
      </c>
      <c r="B642" s="8">
        <v>1425</v>
      </c>
      <c r="C642" s="8">
        <v>972.87769089999995</v>
      </c>
      <c r="D642" s="9">
        <f t="shared" si="9"/>
        <v>0.31727881340350883</v>
      </c>
    </row>
    <row r="643" spans="1:4" x14ac:dyDescent="0.25">
      <c r="A643" s="7">
        <v>44268</v>
      </c>
      <c r="B643" s="8">
        <v>1750</v>
      </c>
      <c r="C643" s="8">
        <v>1131.8703536</v>
      </c>
      <c r="D643" s="9">
        <f t="shared" ref="D643:D706" si="10">ABS((B643-C643)/B643)</f>
        <v>0.35321694079999999</v>
      </c>
    </row>
    <row r="644" spans="1:4" x14ac:dyDescent="0.25">
      <c r="A644" s="7">
        <v>44269</v>
      </c>
      <c r="B644" s="8">
        <v>1472</v>
      </c>
      <c r="C644" s="8">
        <v>942.55623449999996</v>
      </c>
      <c r="D644" s="9">
        <f t="shared" si="10"/>
        <v>0.35967647112771745</v>
      </c>
    </row>
    <row r="645" spans="1:4" x14ac:dyDescent="0.25">
      <c r="A645" s="7">
        <v>44270</v>
      </c>
      <c r="B645" s="8">
        <v>1054</v>
      </c>
      <c r="C645" s="8">
        <v>883.56491010000002</v>
      </c>
      <c r="D645" s="9">
        <f t="shared" si="10"/>
        <v>0.16170312134724857</v>
      </c>
    </row>
    <row r="646" spans="1:4" x14ac:dyDescent="0.25">
      <c r="A646" s="7">
        <v>44271</v>
      </c>
      <c r="B646" s="8">
        <v>1022</v>
      </c>
      <c r="C646" s="8">
        <v>915.06227560000002</v>
      </c>
      <c r="D646" s="9">
        <f t="shared" si="10"/>
        <v>0.10463573816046964</v>
      </c>
    </row>
    <row r="647" spans="1:4" x14ac:dyDescent="0.25">
      <c r="A647" s="7">
        <v>44272</v>
      </c>
      <c r="B647" s="8">
        <v>1242</v>
      </c>
      <c r="C647" s="8">
        <v>934.88724430000002</v>
      </c>
      <c r="D647" s="9">
        <f t="shared" si="10"/>
        <v>0.24727275016103059</v>
      </c>
    </row>
    <row r="648" spans="1:4" x14ac:dyDescent="0.25">
      <c r="A648" s="7">
        <v>44273</v>
      </c>
      <c r="B648" s="8">
        <v>1171</v>
      </c>
      <c r="C648" s="8">
        <v>1149.6211539000001</v>
      </c>
      <c r="D648" s="9">
        <f t="shared" si="10"/>
        <v>1.8256913834329563E-2</v>
      </c>
    </row>
    <row r="649" spans="1:4" x14ac:dyDescent="0.25">
      <c r="A649" s="7">
        <v>44274</v>
      </c>
      <c r="B649" s="8">
        <v>1631</v>
      </c>
      <c r="C649" s="8">
        <v>1047.6672842</v>
      </c>
      <c r="D649" s="9">
        <f t="shared" si="10"/>
        <v>0.35765341250766397</v>
      </c>
    </row>
    <row r="650" spans="1:4" x14ac:dyDescent="0.25">
      <c r="A650" s="7">
        <v>44275</v>
      </c>
      <c r="B650" s="8">
        <v>2005</v>
      </c>
      <c r="C650" s="8">
        <v>1217.6228192000001</v>
      </c>
      <c r="D650" s="9">
        <f t="shared" si="10"/>
        <v>0.39270682334164586</v>
      </c>
    </row>
    <row r="651" spans="1:4" x14ac:dyDescent="0.25">
      <c r="A651" s="7">
        <v>44276</v>
      </c>
      <c r="B651" s="8">
        <v>1622</v>
      </c>
      <c r="C651" s="8">
        <v>1043.9743040000001</v>
      </c>
      <c r="D651" s="9">
        <f t="shared" si="10"/>
        <v>0.35636602712700366</v>
      </c>
    </row>
    <row r="652" spans="1:4" x14ac:dyDescent="0.25">
      <c r="A652" s="7">
        <v>44277</v>
      </c>
      <c r="B652" s="8">
        <v>2051</v>
      </c>
      <c r="C652" s="8">
        <v>993.05232650000005</v>
      </c>
      <c r="D652" s="9">
        <f t="shared" si="10"/>
        <v>0.51582041613846896</v>
      </c>
    </row>
    <row r="653" spans="1:4" x14ac:dyDescent="0.25">
      <c r="A653" s="7">
        <v>44278</v>
      </c>
      <c r="B653" s="8">
        <v>1238</v>
      </c>
      <c r="C653" s="8">
        <v>1029.4173888</v>
      </c>
      <c r="D653" s="9">
        <f t="shared" si="10"/>
        <v>0.1684835308562197</v>
      </c>
    </row>
    <row r="654" spans="1:4" x14ac:dyDescent="0.25">
      <c r="A654" s="7">
        <v>44279</v>
      </c>
      <c r="B654" s="8">
        <v>1174</v>
      </c>
      <c r="C654" s="8">
        <v>1051.9587091999999</v>
      </c>
      <c r="D654" s="9">
        <f t="shared" si="10"/>
        <v>0.10395339931856905</v>
      </c>
    </row>
    <row r="655" spans="1:4" x14ac:dyDescent="0.25">
      <c r="A655" s="7">
        <v>44280</v>
      </c>
      <c r="B655" s="8">
        <v>1274</v>
      </c>
      <c r="C655" s="8">
        <v>1374.1777491</v>
      </c>
      <c r="D655" s="9">
        <f t="shared" si="10"/>
        <v>7.8632456122448999E-2</v>
      </c>
    </row>
    <row r="656" spans="1:4" x14ac:dyDescent="0.25">
      <c r="A656" s="7">
        <v>44281</v>
      </c>
      <c r="B656" s="8">
        <v>1737</v>
      </c>
      <c r="C656" s="8">
        <v>1199.5508717</v>
      </c>
      <c r="D656" s="9">
        <f t="shared" si="10"/>
        <v>0.3094122788140472</v>
      </c>
    </row>
    <row r="657" spans="1:4" x14ac:dyDescent="0.25">
      <c r="A657" s="7">
        <v>44282</v>
      </c>
      <c r="B657" s="8">
        <v>2131</v>
      </c>
      <c r="C657" s="8">
        <v>1387.3522806000001</v>
      </c>
      <c r="D657" s="9">
        <f t="shared" si="10"/>
        <v>0.34896655063350535</v>
      </c>
    </row>
    <row r="658" spans="1:4" x14ac:dyDescent="0.25">
      <c r="A658" s="7">
        <v>44283</v>
      </c>
      <c r="B658" s="8">
        <v>1719</v>
      </c>
      <c r="C658" s="8">
        <v>1178.1913058</v>
      </c>
      <c r="D658" s="9">
        <f t="shared" si="10"/>
        <v>0.31460657021524141</v>
      </c>
    </row>
    <row r="659" spans="1:4" x14ac:dyDescent="0.25">
      <c r="A659" s="7">
        <v>44284</v>
      </c>
      <c r="B659" s="8">
        <v>1322</v>
      </c>
      <c r="C659" s="8">
        <v>1087.4873339999999</v>
      </c>
      <c r="D659" s="9">
        <f t="shared" si="10"/>
        <v>0.17739233434190627</v>
      </c>
    </row>
    <row r="660" spans="1:4" x14ac:dyDescent="0.25">
      <c r="A660" s="7">
        <v>44285</v>
      </c>
      <c r="B660" s="8">
        <v>1799</v>
      </c>
      <c r="C660" s="8">
        <v>1211.6123877</v>
      </c>
      <c r="D660" s="9">
        <f t="shared" si="10"/>
        <v>0.32650784452473597</v>
      </c>
    </row>
    <row r="661" spans="1:4" x14ac:dyDescent="0.25">
      <c r="A661" s="7">
        <v>44286</v>
      </c>
      <c r="B661" s="8">
        <v>2125</v>
      </c>
      <c r="C661" s="8">
        <v>1367.9550571</v>
      </c>
      <c r="D661" s="9">
        <f t="shared" si="10"/>
        <v>0.35625644371764709</v>
      </c>
    </row>
    <row r="662" spans="1:4" x14ac:dyDescent="0.25">
      <c r="A662" s="7">
        <v>44287</v>
      </c>
      <c r="B662" s="8">
        <v>2545</v>
      </c>
      <c r="C662" s="8">
        <v>1688.7878814000001</v>
      </c>
      <c r="D662" s="10">
        <f t="shared" si="10"/>
        <v>0.33642912322200391</v>
      </c>
    </row>
    <row r="663" spans="1:4" x14ac:dyDescent="0.25">
      <c r="A663" s="7">
        <v>44288</v>
      </c>
      <c r="B663" s="8">
        <v>2788</v>
      </c>
      <c r="C663" s="8">
        <v>3010.0633078999999</v>
      </c>
      <c r="D663" s="10">
        <f t="shared" si="10"/>
        <v>7.9649680021520772E-2</v>
      </c>
    </row>
    <row r="664" spans="1:4" x14ac:dyDescent="0.25">
      <c r="A664" s="7">
        <v>44289</v>
      </c>
      <c r="B664" s="8">
        <v>3096</v>
      </c>
      <c r="C664" s="8">
        <v>3750.9323909999998</v>
      </c>
      <c r="D664" s="10">
        <f t="shared" si="10"/>
        <v>0.21154146996124026</v>
      </c>
    </row>
    <row r="665" spans="1:4" x14ac:dyDescent="0.25">
      <c r="A665" s="7">
        <v>44290</v>
      </c>
      <c r="B665" s="8">
        <v>3026</v>
      </c>
      <c r="C665" s="8">
        <v>3276.1962463</v>
      </c>
      <c r="D665" s="10">
        <f t="shared" si="10"/>
        <v>8.2682169960343679E-2</v>
      </c>
    </row>
    <row r="666" spans="1:4" x14ac:dyDescent="0.25">
      <c r="A666" s="7">
        <v>44291</v>
      </c>
      <c r="B666" s="8">
        <v>2827</v>
      </c>
      <c r="C666" s="8">
        <v>1942.7010005</v>
      </c>
      <c r="D666" s="10">
        <f t="shared" si="10"/>
        <v>0.31280473983020873</v>
      </c>
    </row>
    <row r="667" spans="1:4" x14ac:dyDescent="0.25">
      <c r="A667" s="7">
        <v>44292</v>
      </c>
      <c r="B667" s="8">
        <v>1881</v>
      </c>
      <c r="C667" s="8">
        <v>1673.2020009</v>
      </c>
      <c r="D667" s="10">
        <f t="shared" si="10"/>
        <v>0.11047208883572567</v>
      </c>
    </row>
    <row r="668" spans="1:4" x14ac:dyDescent="0.25">
      <c r="A668" s="7">
        <v>44293</v>
      </c>
      <c r="B668" s="8">
        <v>2008</v>
      </c>
      <c r="C668" s="8">
        <v>1725.1118924</v>
      </c>
      <c r="D668" s="10">
        <f t="shared" si="10"/>
        <v>0.14088053167330677</v>
      </c>
    </row>
    <row r="669" spans="1:4" x14ac:dyDescent="0.25">
      <c r="A669" s="7">
        <v>44294</v>
      </c>
      <c r="B669" s="8">
        <v>1807</v>
      </c>
      <c r="C669" s="8">
        <v>2030.4493502</v>
      </c>
      <c r="D669" s="10">
        <f t="shared" si="10"/>
        <v>0.1236576370780299</v>
      </c>
    </row>
    <row r="670" spans="1:4" x14ac:dyDescent="0.25">
      <c r="A670" s="7">
        <v>44295</v>
      </c>
      <c r="B670" s="8">
        <v>2467</v>
      </c>
      <c r="C670" s="8">
        <v>3115.5195484999999</v>
      </c>
      <c r="D670" s="10">
        <f t="shared" si="10"/>
        <v>0.26287780644507497</v>
      </c>
    </row>
    <row r="671" spans="1:4" x14ac:dyDescent="0.25">
      <c r="A671" s="7">
        <v>44296</v>
      </c>
      <c r="B671" s="8">
        <v>3123</v>
      </c>
      <c r="C671" s="8">
        <v>4025.1776924000001</v>
      </c>
      <c r="D671" s="10">
        <f t="shared" si="10"/>
        <v>0.28888174588536664</v>
      </c>
    </row>
    <row r="672" spans="1:4" x14ac:dyDescent="0.25">
      <c r="A672" s="7">
        <v>44297</v>
      </c>
      <c r="B672" s="8">
        <v>2534</v>
      </c>
      <c r="C672" s="8">
        <v>3385.6275365000001</v>
      </c>
      <c r="D672" s="10">
        <f t="shared" si="10"/>
        <v>0.33608032221783746</v>
      </c>
    </row>
    <row r="673" spans="1:4" x14ac:dyDescent="0.25">
      <c r="A673" s="7">
        <v>44298</v>
      </c>
      <c r="B673" s="8">
        <v>2609</v>
      </c>
      <c r="C673" s="8">
        <v>2092.982375</v>
      </c>
      <c r="D673" s="10">
        <f t="shared" si="10"/>
        <v>0.1977836814871598</v>
      </c>
    </row>
    <row r="674" spans="1:4" x14ac:dyDescent="0.25">
      <c r="A674" s="7">
        <v>44299</v>
      </c>
      <c r="B674" s="8">
        <v>2140</v>
      </c>
      <c r="C674" s="8">
        <v>1871.6473189000001</v>
      </c>
      <c r="D674" s="10">
        <f t="shared" si="10"/>
        <v>0.12539844911214951</v>
      </c>
    </row>
    <row r="675" spans="1:4" x14ac:dyDescent="0.25">
      <c r="A675" s="7">
        <v>44300</v>
      </c>
      <c r="B675" s="8">
        <v>2079</v>
      </c>
      <c r="C675" s="8">
        <v>1792.185197</v>
      </c>
      <c r="D675" s="10">
        <f t="shared" si="10"/>
        <v>0.13795805820105819</v>
      </c>
    </row>
    <row r="676" spans="1:4" x14ac:dyDescent="0.25">
      <c r="A676" s="7">
        <v>44301</v>
      </c>
      <c r="B676" s="8">
        <v>2477</v>
      </c>
      <c r="C676" s="8">
        <v>2030.6568915</v>
      </c>
      <c r="D676" s="10">
        <f t="shared" si="10"/>
        <v>0.18019503774727491</v>
      </c>
    </row>
    <row r="677" spans="1:4" x14ac:dyDescent="0.25">
      <c r="A677" s="7">
        <v>44302</v>
      </c>
      <c r="B677" s="8">
        <v>3328</v>
      </c>
      <c r="C677" s="8">
        <v>3221.4704553000001</v>
      </c>
      <c r="D677" s="10">
        <f t="shared" si="10"/>
        <v>3.2010079537259574E-2</v>
      </c>
    </row>
    <row r="678" spans="1:4" x14ac:dyDescent="0.25">
      <c r="A678" s="7">
        <v>44303</v>
      </c>
      <c r="B678" s="8">
        <v>4827</v>
      </c>
      <c r="C678" s="8">
        <v>4234.1155419999996</v>
      </c>
      <c r="D678" s="10">
        <f t="shared" si="10"/>
        <v>0.12282669525585259</v>
      </c>
    </row>
    <row r="679" spans="1:4" x14ac:dyDescent="0.25">
      <c r="A679" s="7">
        <v>44304</v>
      </c>
      <c r="B679" s="8">
        <v>3208</v>
      </c>
      <c r="C679" s="8">
        <v>3312.5993109000001</v>
      </c>
      <c r="D679" s="10">
        <f t="shared" si="10"/>
        <v>3.2605770230673348E-2</v>
      </c>
    </row>
    <row r="680" spans="1:4" x14ac:dyDescent="0.25">
      <c r="A680" s="7">
        <v>44305</v>
      </c>
      <c r="B680" s="8">
        <v>2030</v>
      </c>
      <c r="C680" s="8">
        <v>1599.5674164</v>
      </c>
      <c r="D680" s="10">
        <f t="shared" si="10"/>
        <v>0.21203575546798031</v>
      </c>
    </row>
    <row r="681" spans="1:4" x14ac:dyDescent="0.25">
      <c r="A681" s="7">
        <v>44306</v>
      </c>
      <c r="B681" s="8">
        <v>1966</v>
      </c>
      <c r="C681" s="8">
        <v>1747.8313165</v>
      </c>
      <c r="D681" s="10">
        <f t="shared" si="10"/>
        <v>0.11097084613428283</v>
      </c>
    </row>
    <row r="682" spans="1:4" x14ac:dyDescent="0.25">
      <c r="A682" s="7">
        <v>44307</v>
      </c>
      <c r="B682" s="8">
        <v>1993</v>
      </c>
      <c r="C682" s="8">
        <v>1782.455856</v>
      </c>
      <c r="D682" s="10">
        <f t="shared" si="10"/>
        <v>0.10564181836427494</v>
      </c>
    </row>
    <row r="683" spans="1:4" x14ac:dyDescent="0.25">
      <c r="A683" s="7">
        <v>44308</v>
      </c>
      <c r="B683" s="8">
        <v>2138</v>
      </c>
      <c r="C683" s="8">
        <v>1905.3726537</v>
      </c>
      <c r="D683" s="10">
        <f t="shared" si="10"/>
        <v>0.10880605533208607</v>
      </c>
    </row>
    <row r="684" spans="1:4" x14ac:dyDescent="0.25">
      <c r="A684" s="7">
        <v>44309</v>
      </c>
      <c r="B684" s="8">
        <v>3537</v>
      </c>
      <c r="C684" s="8">
        <v>3287.9029403999998</v>
      </c>
      <c r="D684" s="10">
        <f t="shared" si="10"/>
        <v>7.0426084139100995E-2</v>
      </c>
    </row>
    <row r="685" spans="1:4" x14ac:dyDescent="0.25">
      <c r="A685" s="7">
        <v>44310</v>
      </c>
      <c r="B685" s="8">
        <v>4943</v>
      </c>
      <c r="C685" s="8">
        <v>4352.8629881999996</v>
      </c>
      <c r="D685" s="10">
        <f t="shared" si="10"/>
        <v>0.11938843046732762</v>
      </c>
    </row>
    <row r="686" spans="1:4" x14ac:dyDescent="0.25">
      <c r="A686" s="7">
        <v>44311</v>
      </c>
      <c r="B686" s="8">
        <v>3090</v>
      </c>
      <c r="C686" s="8">
        <v>3449.6486181999999</v>
      </c>
      <c r="D686" s="10">
        <f t="shared" si="10"/>
        <v>0.11639113857605174</v>
      </c>
    </row>
    <row r="687" spans="1:4" x14ac:dyDescent="0.25">
      <c r="A687" s="7">
        <v>44312</v>
      </c>
      <c r="B687" s="8">
        <v>2099</v>
      </c>
      <c r="C687" s="8">
        <v>1827.5784312999999</v>
      </c>
      <c r="D687" s="10">
        <f t="shared" si="10"/>
        <v>0.12930994221057651</v>
      </c>
    </row>
    <row r="688" spans="1:4" x14ac:dyDescent="0.25">
      <c r="A688" s="7">
        <v>44313</v>
      </c>
      <c r="B688" s="8">
        <v>1923</v>
      </c>
      <c r="C688" s="8">
        <v>1827.553259</v>
      </c>
      <c r="D688" s="10">
        <f t="shared" si="10"/>
        <v>4.9634290691627649E-2</v>
      </c>
    </row>
    <row r="689" spans="1:4" x14ac:dyDescent="0.25">
      <c r="A689" s="7">
        <v>44314</v>
      </c>
      <c r="B689" s="8">
        <v>2062</v>
      </c>
      <c r="C689" s="8">
        <v>1839.4630251000001</v>
      </c>
      <c r="D689" s="10">
        <f t="shared" si="10"/>
        <v>0.10792287822502421</v>
      </c>
    </row>
    <row r="690" spans="1:4" x14ac:dyDescent="0.25">
      <c r="A690" s="7">
        <v>44315</v>
      </c>
      <c r="B690" s="8">
        <v>2113</v>
      </c>
      <c r="C690" s="8">
        <v>2041.902347</v>
      </c>
      <c r="D690" s="10">
        <f t="shared" si="10"/>
        <v>3.3647729768102243E-2</v>
      </c>
    </row>
    <row r="691" spans="1:4" x14ac:dyDescent="0.25">
      <c r="A691" s="7">
        <v>44316</v>
      </c>
      <c r="B691" s="8">
        <v>3581</v>
      </c>
      <c r="C691" s="8">
        <v>3371.8938598</v>
      </c>
      <c r="D691" s="10">
        <f t="shared" si="10"/>
        <v>5.8393225411896128E-2</v>
      </c>
    </row>
    <row r="692" spans="1:4" x14ac:dyDescent="0.25">
      <c r="A692" s="7">
        <v>44317</v>
      </c>
      <c r="B692" s="8">
        <v>4911</v>
      </c>
      <c r="C692" s="8">
        <v>4378.6472444999999</v>
      </c>
      <c r="D692" s="10">
        <f t="shared" si="10"/>
        <v>0.10840007238851559</v>
      </c>
    </row>
    <row r="693" spans="1:4" x14ac:dyDescent="0.25">
      <c r="A693" s="7">
        <v>44318</v>
      </c>
      <c r="B693" s="8">
        <v>4485</v>
      </c>
      <c r="C693" s="8">
        <v>3834.4199819999999</v>
      </c>
      <c r="D693" s="10">
        <f t="shared" si="10"/>
        <v>0.14505686020066891</v>
      </c>
    </row>
    <row r="694" spans="1:4" x14ac:dyDescent="0.25">
      <c r="A694" s="7">
        <v>44319</v>
      </c>
      <c r="B694" s="8">
        <v>2937</v>
      </c>
      <c r="C694" s="8">
        <v>2435.3748910999998</v>
      </c>
      <c r="D694" s="10">
        <f t="shared" si="10"/>
        <v>0.17079506601974812</v>
      </c>
    </row>
    <row r="695" spans="1:4" x14ac:dyDescent="0.25">
      <c r="A695" s="7">
        <v>44320</v>
      </c>
      <c r="B695" s="8">
        <v>2160</v>
      </c>
      <c r="C695" s="8">
        <v>1973.8714778000001</v>
      </c>
      <c r="D695" s="10">
        <f t="shared" si="10"/>
        <v>8.6170612129629592E-2</v>
      </c>
    </row>
    <row r="696" spans="1:4" x14ac:dyDescent="0.25">
      <c r="A696" s="7">
        <v>44321</v>
      </c>
      <c r="B696" s="8">
        <v>2225</v>
      </c>
      <c r="C696" s="8">
        <v>2063.7912777000001</v>
      </c>
      <c r="D696" s="10">
        <f t="shared" si="10"/>
        <v>7.2453358337078597E-2</v>
      </c>
    </row>
    <row r="697" spans="1:4" x14ac:dyDescent="0.25">
      <c r="A697" s="7">
        <v>44322</v>
      </c>
      <c r="B697" s="8">
        <v>2099</v>
      </c>
      <c r="C697" s="8">
        <v>2364.1388317999999</v>
      </c>
      <c r="D697" s="10">
        <f t="shared" si="10"/>
        <v>0.12631673739876129</v>
      </c>
    </row>
    <row r="698" spans="1:4" x14ac:dyDescent="0.25">
      <c r="A698" s="7">
        <v>44323</v>
      </c>
      <c r="B698" s="8">
        <v>3241</v>
      </c>
      <c r="C698" s="8">
        <v>3641.5612818</v>
      </c>
      <c r="D698" s="10">
        <f t="shared" si="10"/>
        <v>0.12359187960506016</v>
      </c>
    </row>
    <row r="699" spans="1:4" x14ac:dyDescent="0.25">
      <c r="A699" s="7">
        <v>44324</v>
      </c>
      <c r="B699" s="8">
        <v>4478</v>
      </c>
      <c r="C699" s="8">
        <v>4586.4925063999999</v>
      </c>
      <c r="D699" s="10">
        <f t="shared" si="10"/>
        <v>2.4227893345243393E-2</v>
      </c>
    </row>
    <row r="700" spans="1:4" x14ac:dyDescent="0.25">
      <c r="A700" s="7">
        <v>44325</v>
      </c>
      <c r="B700" s="8">
        <v>3383</v>
      </c>
      <c r="C700" s="8">
        <v>3801.6309683999998</v>
      </c>
      <c r="D700" s="10">
        <f t="shared" si="10"/>
        <v>0.12374548282589412</v>
      </c>
    </row>
    <row r="701" spans="1:4" x14ac:dyDescent="0.25">
      <c r="A701" s="7">
        <v>44326</v>
      </c>
      <c r="B701" s="8">
        <v>2104</v>
      </c>
      <c r="C701" s="8">
        <v>2070.2405988999999</v>
      </c>
      <c r="D701" s="10">
        <f t="shared" si="10"/>
        <v>1.6045342728136933E-2</v>
      </c>
    </row>
    <row r="702" spans="1:4" x14ac:dyDescent="0.25">
      <c r="A702" s="7">
        <v>44327</v>
      </c>
      <c r="B702" s="8">
        <v>2088</v>
      </c>
      <c r="C702" s="8">
        <v>2072.8148578999999</v>
      </c>
      <c r="D702" s="10">
        <f t="shared" si="10"/>
        <v>7.2725776340996752E-3</v>
      </c>
    </row>
    <row r="703" spans="1:4" x14ac:dyDescent="0.25">
      <c r="A703" s="7">
        <v>44328</v>
      </c>
      <c r="B703" s="8">
        <v>2127</v>
      </c>
      <c r="C703" s="8">
        <v>2122.8946867</v>
      </c>
      <c r="D703" s="10">
        <f t="shared" si="10"/>
        <v>1.9300955806300115E-3</v>
      </c>
    </row>
    <row r="704" spans="1:4" x14ac:dyDescent="0.25">
      <c r="A704" s="7">
        <v>44329</v>
      </c>
      <c r="B704" s="8">
        <v>3275</v>
      </c>
      <c r="C704" s="8">
        <v>2401.6657799999998</v>
      </c>
      <c r="D704" s="10">
        <f t="shared" si="10"/>
        <v>0.2666669374045802</v>
      </c>
    </row>
    <row r="705" spans="1:4" x14ac:dyDescent="0.25">
      <c r="A705" s="7">
        <v>44330</v>
      </c>
      <c r="B705" s="8">
        <v>3853</v>
      </c>
      <c r="C705" s="8">
        <v>3773.6117720000002</v>
      </c>
      <c r="D705" s="10">
        <f t="shared" si="10"/>
        <v>2.0604263690630627E-2</v>
      </c>
    </row>
    <row r="706" spans="1:4" x14ac:dyDescent="0.25">
      <c r="A706" s="7">
        <v>44331</v>
      </c>
      <c r="B706" s="8">
        <v>5602</v>
      </c>
      <c r="C706" s="8">
        <v>4893.5164132</v>
      </c>
      <c r="D706" s="10">
        <f t="shared" si="10"/>
        <v>0.12646975844341307</v>
      </c>
    </row>
    <row r="707" spans="1:4" x14ac:dyDescent="0.25">
      <c r="A707" s="7">
        <v>44332</v>
      </c>
      <c r="B707" s="8">
        <v>3766</v>
      </c>
      <c r="C707" s="8">
        <v>4223.5751343000002</v>
      </c>
      <c r="D707" s="10">
        <f t="shared" ref="D707:D731" si="11">ABS((B707-C707)/B707)</f>
        <v>0.12150162886351572</v>
      </c>
    </row>
    <row r="708" spans="1:4" x14ac:dyDescent="0.25">
      <c r="A708" s="7">
        <v>44333</v>
      </c>
      <c r="B708" s="8">
        <v>3104</v>
      </c>
      <c r="C708" s="8">
        <v>2952.1765329999998</v>
      </c>
      <c r="D708" s="10">
        <f t="shared" si="11"/>
        <v>4.8912199420103143E-2</v>
      </c>
    </row>
    <row r="709" spans="1:4" x14ac:dyDescent="0.25">
      <c r="A709" s="7">
        <v>44334</v>
      </c>
      <c r="B709" s="8">
        <v>2712</v>
      </c>
      <c r="C709" s="8">
        <v>3160.1492874</v>
      </c>
      <c r="D709" s="10">
        <f t="shared" si="11"/>
        <v>0.16524678738938056</v>
      </c>
    </row>
    <row r="710" spans="1:4" x14ac:dyDescent="0.25">
      <c r="A710" s="7">
        <v>44335</v>
      </c>
      <c r="B710" s="8">
        <v>2944</v>
      </c>
      <c r="C710" s="8">
        <v>3780.3458059999998</v>
      </c>
      <c r="D710" s="10">
        <f t="shared" si="11"/>
        <v>0.28408485258152166</v>
      </c>
    </row>
    <row r="711" spans="1:4" x14ac:dyDescent="0.25">
      <c r="A711" s="7">
        <v>44336</v>
      </c>
      <c r="B711" s="8">
        <v>3244</v>
      </c>
      <c r="C711" s="8">
        <v>3778.9460364000001</v>
      </c>
      <c r="D711" s="10">
        <f t="shared" si="11"/>
        <v>0.1649032171393342</v>
      </c>
    </row>
    <row r="712" spans="1:4" x14ac:dyDescent="0.25">
      <c r="A712" s="7">
        <v>44337</v>
      </c>
      <c r="B712" s="8">
        <v>5617</v>
      </c>
      <c r="C712" s="8">
        <v>5682.1393274000002</v>
      </c>
      <c r="D712" s="10">
        <f t="shared" si="11"/>
        <v>1.159681812355353E-2</v>
      </c>
    </row>
    <row r="713" spans="1:4" x14ac:dyDescent="0.25">
      <c r="A713" s="7">
        <v>44338</v>
      </c>
      <c r="B713" s="8">
        <v>7652</v>
      </c>
      <c r="C713" s="8">
        <v>6914.0499051999996</v>
      </c>
      <c r="D713" s="10">
        <f t="shared" si="11"/>
        <v>9.6438851907997961E-2</v>
      </c>
    </row>
    <row r="714" spans="1:4" x14ac:dyDescent="0.25">
      <c r="A714" s="7">
        <v>44339</v>
      </c>
      <c r="B714" s="8">
        <v>5712</v>
      </c>
      <c r="C714" s="8">
        <v>6392.0704249999999</v>
      </c>
      <c r="D714" s="10">
        <f t="shared" si="11"/>
        <v>0.11905994835434172</v>
      </c>
    </row>
    <row r="715" spans="1:4" x14ac:dyDescent="0.25">
      <c r="A715" s="7">
        <v>44340</v>
      </c>
      <c r="B715" s="8">
        <v>3104</v>
      </c>
      <c r="C715" s="8">
        <v>4242.9331990999999</v>
      </c>
      <c r="D715" s="10">
        <f t="shared" si="11"/>
        <v>0.36692435538015461</v>
      </c>
    </row>
    <row r="716" spans="1:4" x14ac:dyDescent="0.25">
      <c r="A716" s="7">
        <v>44341</v>
      </c>
      <c r="B716" s="8">
        <v>3039</v>
      </c>
      <c r="C716" s="8">
        <v>4233.5671338000002</v>
      </c>
      <c r="D716" s="10">
        <f t="shared" si="11"/>
        <v>0.39307901737413631</v>
      </c>
    </row>
    <row r="717" spans="1:4" x14ac:dyDescent="0.25">
      <c r="A717" s="7">
        <v>44342</v>
      </c>
      <c r="B717" s="8">
        <v>3325</v>
      </c>
      <c r="C717" s="8">
        <v>4170.5912571999997</v>
      </c>
      <c r="D717" s="10">
        <f t="shared" si="11"/>
        <v>0.25431316006015031</v>
      </c>
    </row>
    <row r="718" spans="1:4" x14ac:dyDescent="0.25">
      <c r="A718" s="7">
        <v>44343</v>
      </c>
      <c r="B718" s="8">
        <v>3761</v>
      </c>
      <c r="C718" s="8">
        <v>4536.4825901000004</v>
      </c>
      <c r="D718" s="10">
        <f t="shared" si="11"/>
        <v>0.20619053180005328</v>
      </c>
    </row>
    <row r="719" spans="1:4" x14ac:dyDescent="0.25">
      <c r="A719" s="7">
        <v>44344</v>
      </c>
      <c r="B719" s="8">
        <v>6216</v>
      </c>
      <c r="C719" s="8">
        <v>6033.6448463999996</v>
      </c>
      <c r="D719" s="10">
        <f t="shared" si="11"/>
        <v>2.9336414671814744E-2</v>
      </c>
    </row>
    <row r="720" spans="1:4" x14ac:dyDescent="0.25">
      <c r="A720" s="7">
        <v>44345</v>
      </c>
      <c r="B720" s="8">
        <v>9243</v>
      </c>
      <c r="C720" s="8">
        <v>7615.7716854</v>
      </c>
      <c r="D720" s="10">
        <f t="shared" si="11"/>
        <v>0.17604980142810775</v>
      </c>
    </row>
    <row r="721" spans="1:4" x14ac:dyDescent="0.25">
      <c r="A721" s="7">
        <v>44346</v>
      </c>
      <c r="B721" s="8">
        <v>8197</v>
      </c>
      <c r="C721" s="8">
        <v>7196.1671886000004</v>
      </c>
      <c r="D721" s="10">
        <f t="shared" si="11"/>
        <v>0.12209745167744292</v>
      </c>
    </row>
    <row r="722" spans="1:4" x14ac:dyDescent="0.25">
      <c r="A722" s="7">
        <v>44347</v>
      </c>
      <c r="B722" s="8">
        <v>5433</v>
      </c>
      <c r="C722" s="8">
        <v>5157.2548903999996</v>
      </c>
      <c r="D722" s="10">
        <f t="shared" si="11"/>
        <v>5.075374739554582E-2</v>
      </c>
    </row>
    <row r="723" spans="1:4" x14ac:dyDescent="0.25">
      <c r="A723" s="7">
        <v>44348</v>
      </c>
      <c r="B723" s="8">
        <v>3663</v>
      </c>
      <c r="C723" s="8">
        <v>3980.9971676</v>
      </c>
      <c r="D723" s="10">
        <f t="shared" si="11"/>
        <v>8.6813313568113573E-2</v>
      </c>
    </row>
    <row r="724" spans="1:4" x14ac:dyDescent="0.25">
      <c r="A724" s="7">
        <v>44349</v>
      </c>
      <c r="B724" s="8">
        <v>3741</v>
      </c>
      <c r="C724" s="8">
        <v>4093.5262984000001</v>
      </c>
      <c r="D724" s="10">
        <f t="shared" si="11"/>
        <v>9.4233172520716404E-2</v>
      </c>
    </row>
    <row r="725" spans="1:4" x14ac:dyDescent="0.25">
      <c r="A725" s="7">
        <v>44350</v>
      </c>
      <c r="B725" s="8">
        <v>3772</v>
      </c>
      <c r="C725" s="8">
        <v>4421.2072531000003</v>
      </c>
      <c r="D725" s="10">
        <f t="shared" si="11"/>
        <v>0.17211220919936382</v>
      </c>
    </row>
    <row r="726" spans="1:4" x14ac:dyDescent="0.25">
      <c r="A726" s="7">
        <v>44351</v>
      </c>
      <c r="B726" s="8">
        <v>5335</v>
      </c>
      <c r="C726" s="8">
        <v>5900.3566185</v>
      </c>
      <c r="D726" s="10">
        <f t="shared" si="11"/>
        <v>0.10597124995313964</v>
      </c>
    </row>
    <row r="727" spans="1:4" x14ac:dyDescent="0.25">
      <c r="A727" s="7">
        <v>44352</v>
      </c>
      <c r="B727" s="8">
        <v>7227</v>
      </c>
      <c r="C727" s="8">
        <v>7333.9775074999998</v>
      </c>
      <c r="D727" s="10">
        <f t="shared" si="11"/>
        <v>1.4802477860799747E-2</v>
      </c>
    </row>
    <row r="728" spans="1:4" x14ac:dyDescent="0.25">
      <c r="A728" s="7">
        <v>44353</v>
      </c>
      <c r="B728" s="8">
        <v>4957</v>
      </c>
      <c r="C728" s="8">
        <v>6479.0388106</v>
      </c>
      <c r="D728" s="10">
        <f t="shared" si="11"/>
        <v>0.30704837817228164</v>
      </c>
    </row>
    <row r="729" spans="1:4" x14ac:dyDescent="0.25">
      <c r="A729" s="7">
        <v>44354</v>
      </c>
      <c r="B729" s="8">
        <v>3014</v>
      </c>
      <c r="C729" s="8">
        <v>4283.8011242000002</v>
      </c>
      <c r="D729" s="10">
        <f t="shared" si="11"/>
        <v>0.42130097020570678</v>
      </c>
    </row>
    <row r="730" spans="1:4" x14ac:dyDescent="0.25">
      <c r="A730" s="7">
        <v>44355</v>
      </c>
      <c r="B730" s="8">
        <v>3117</v>
      </c>
      <c r="C730" s="8">
        <v>4298.7597144000001</v>
      </c>
      <c r="D730" s="10">
        <f t="shared" si="11"/>
        <v>0.37913369085659293</v>
      </c>
    </row>
    <row r="731" spans="1:4" x14ac:dyDescent="0.25">
      <c r="A731" s="7">
        <v>44356</v>
      </c>
      <c r="B731" s="8">
        <v>3228</v>
      </c>
      <c r="C731" s="8">
        <v>4441.3240175000001</v>
      </c>
      <c r="D731" s="10">
        <f t="shared" si="11"/>
        <v>0.37587485052664193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B141-3E46-46A1-9260-0BB61837C8E7}">
  <sheetPr>
    <outlinePr summaryBelow="0" summaryRight="0"/>
    <pageSetUpPr autoPageBreaks="0" fitToPage="1"/>
  </sheetPr>
  <dimension ref="A1:N89"/>
  <sheetViews>
    <sheetView workbookViewId="0">
      <pane ySplit="1" topLeftCell="A2" activePane="bottomLeft" state="frozen"/>
      <selection pane="bottomLeft" activeCell="J3" sqref="J3:K18"/>
    </sheetView>
  </sheetViews>
  <sheetFormatPr defaultRowHeight="12.75" x14ac:dyDescent="0.2"/>
  <cols>
    <col min="1" max="1" width="31" style="113" customWidth="1"/>
    <col min="2" max="2" width="17" style="113" customWidth="1"/>
    <col min="3" max="3" width="15" style="113" customWidth="1"/>
    <col min="4" max="4" width="14.42578125" style="113" customWidth="1"/>
    <col min="5" max="5" width="9.28515625" style="113" customWidth="1"/>
    <col min="6" max="7" width="9.140625" style="113"/>
    <col min="8" max="8" width="15.7109375" style="113" bestFit="1" customWidth="1"/>
    <col min="9" max="9" width="7" style="113" bestFit="1" customWidth="1"/>
    <col min="10" max="12" width="9.140625" style="113"/>
    <col min="13" max="13" width="14.85546875" style="113" customWidth="1"/>
    <col min="14" max="14" width="10.5703125" style="113" bestFit="1" customWidth="1"/>
    <col min="15" max="256" width="9.140625" style="113"/>
    <col min="257" max="257" width="31" style="113" customWidth="1"/>
    <col min="258" max="258" width="17" style="113" customWidth="1"/>
    <col min="259" max="259" width="15" style="113" customWidth="1"/>
    <col min="260" max="260" width="14.42578125" style="113" customWidth="1"/>
    <col min="261" max="261" width="9.28515625" style="113" customWidth="1"/>
    <col min="262" max="263" width="9.140625" style="113"/>
    <col min="264" max="264" width="15.7109375" style="113" bestFit="1" customWidth="1"/>
    <col min="265" max="265" width="7" style="113" bestFit="1" customWidth="1"/>
    <col min="266" max="268" width="9.140625" style="113"/>
    <col min="269" max="269" width="14.85546875" style="113" customWidth="1"/>
    <col min="270" max="270" width="10.5703125" style="113" bestFit="1" customWidth="1"/>
    <col min="271" max="512" width="9.140625" style="113"/>
    <col min="513" max="513" width="31" style="113" customWidth="1"/>
    <col min="514" max="514" width="17" style="113" customWidth="1"/>
    <col min="515" max="515" width="15" style="113" customWidth="1"/>
    <col min="516" max="516" width="14.42578125" style="113" customWidth="1"/>
    <col min="517" max="517" width="9.28515625" style="113" customWidth="1"/>
    <col min="518" max="519" width="9.140625" style="113"/>
    <col min="520" max="520" width="15.7109375" style="113" bestFit="1" customWidth="1"/>
    <col min="521" max="521" width="7" style="113" bestFit="1" customWidth="1"/>
    <col min="522" max="524" width="9.140625" style="113"/>
    <col min="525" max="525" width="14.85546875" style="113" customWidth="1"/>
    <col min="526" max="526" width="10.5703125" style="113" bestFit="1" customWidth="1"/>
    <col min="527" max="768" width="9.140625" style="113"/>
    <col min="769" max="769" width="31" style="113" customWidth="1"/>
    <col min="770" max="770" width="17" style="113" customWidth="1"/>
    <col min="771" max="771" width="15" style="113" customWidth="1"/>
    <col min="772" max="772" width="14.42578125" style="113" customWidth="1"/>
    <col min="773" max="773" width="9.28515625" style="113" customWidth="1"/>
    <col min="774" max="775" width="9.140625" style="113"/>
    <col min="776" max="776" width="15.7109375" style="113" bestFit="1" customWidth="1"/>
    <col min="777" max="777" width="7" style="113" bestFit="1" customWidth="1"/>
    <col min="778" max="780" width="9.140625" style="113"/>
    <col min="781" max="781" width="14.85546875" style="113" customWidth="1"/>
    <col min="782" max="782" width="10.5703125" style="113" bestFit="1" customWidth="1"/>
    <col min="783" max="1024" width="9.140625" style="113"/>
    <col min="1025" max="1025" width="31" style="113" customWidth="1"/>
    <col min="1026" max="1026" width="17" style="113" customWidth="1"/>
    <col min="1027" max="1027" width="15" style="113" customWidth="1"/>
    <col min="1028" max="1028" width="14.42578125" style="113" customWidth="1"/>
    <col min="1029" max="1029" width="9.28515625" style="113" customWidth="1"/>
    <col min="1030" max="1031" width="9.140625" style="113"/>
    <col min="1032" max="1032" width="15.7109375" style="113" bestFit="1" customWidth="1"/>
    <col min="1033" max="1033" width="7" style="113" bestFit="1" customWidth="1"/>
    <col min="1034" max="1036" width="9.140625" style="113"/>
    <col min="1037" max="1037" width="14.85546875" style="113" customWidth="1"/>
    <col min="1038" max="1038" width="10.5703125" style="113" bestFit="1" customWidth="1"/>
    <col min="1039" max="1280" width="9.140625" style="113"/>
    <col min="1281" max="1281" width="31" style="113" customWidth="1"/>
    <col min="1282" max="1282" width="17" style="113" customWidth="1"/>
    <col min="1283" max="1283" width="15" style="113" customWidth="1"/>
    <col min="1284" max="1284" width="14.42578125" style="113" customWidth="1"/>
    <col min="1285" max="1285" width="9.28515625" style="113" customWidth="1"/>
    <col min="1286" max="1287" width="9.140625" style="113"/>
    <col min="1288" max="1288" width="15.7109375" style="113" bestFit="1" customWidth="1"/>
    <col min="1289" max="1289" width="7" style="113" bestFit="1" customWidth="1"/>
    <col min="1290" max="1292" width="9.140625" style="113"/>
    <col min="1293" max="1293" width="14.85546875" style="113" customWidth="1"/>
    <col min="1294" max="1294" width="10.5703125" style="113" bestFit="1" customWidth="1"/>
    <col min="1295" max="1536" width="9.140625" style="113"/>
    <col min="1537" max="1537" width="31" style="113" customWidth="1"/>
    <col min="1538" max="1538" width="17" style="113" customWidth="1"/>
    <col min="1539" max="1539" width="15" style="113" customWidth="1"/>
    <col min="1540" max="1540" width="14.42578125" style="113" customWidth="1"/>
    <col min="1541" max="1541" width="9.28515625" style="113" customWidth="1"/>
    <col min="1542" max="1543" width="9.140625" style="113"/>
    <col min="1544" max="1544" width="15.7109375" style="113" bestFit="1" customWidth="1"/>
    <col min="1545" max="1545" width="7" style="113" bestFit="1" customWidth="1"/>
    <col min="1546" max="1548" width="9.140625" style="113"/>
    <col min="1549" max="1549" width="14.85546875" style="113" customWidth="1"/>
    <col min="1550" max="1550" width="10.5703125" style="113" bestFit="1" customWidth="1"/>
    <col min="1551" max="1792" width="9.140625" style="113"/>
    <col min="1793" max="1793" width="31" style="113" customWidth="1"/>
    <col min="1794" max="1794" width="17" style="113" customWidth="1"/>
    <col min="1795" max="1795" width="15" style="113" customWidth="1"/>
    <col min="1796" max="1796" width="14.42578125" style="113" customWidth="1"/>
    <col min="1797" max="1797" width="9.28515625" style="113" customWidth="1"/>
    <col min="1798" max="1799" width="9.140625" style="113"/>
    <col min="1800" max="1800" width="15.7109375" style="113" bestFit="1" customWidth="1"/>
    <col min="1801" max="1801" width="7" style="113" bestFit="1" customWidth="1"/>
    <col min="1802" max="1804" width="9.140625" style="113"/>
    <col min="1805" max="1805" width="14.85546875" style="113" customWidth="1"/>
    <col min="1806" max="1806" width="10.5703125" style="113" bestFit="1" customWidth="1"/>
    <col min="1807" max="2048" width="9.140625" style="113"/>
    <col min="2049" max="2049" width="31" style="113" customWidth="1"/>
    <col min="2050" max="2050" width="17" style="113" customWidth="1"/>
    <col min="2051" max="2051" width="15" style="113" customWidth="1"/>
    <col min="2052" max="2052" width="14.42578125" style="113" customWidth="1"/>
    <col min="2053" max="2053" width="9.28515625" style="113" customWidth="1"/>
    <col min="2054" max="2055" width="9.140625" style="113"/>
    <col min="2056" max="2056" width="15.7109375" style="113" bestFit="1" customWidth="1"/>
    <col min="2057" max="2057" width="7" style="113" bestFit="1" customWidth="1"/>
    <col min="2058" max="2060" width="9.140625" style="113"/>
    <col min="2061" max="2061" width="14.85546875" style="113" customWidth="1"/>
    <col min="2062" max="2062" width="10.5703125" style="113" bestFit="1" customWidth="1"/>
    <col min="2063" max="2304" width="9.140625" style="113"/>
    <col min="2305" max="2305" width="31" style="113" customWidth="1"/>
    <col min="2306" max="2306" width="17" style="113" customWidth="1"/>
    <col min="2307" max="2307" width="15" style="113" customWidth="1"/>
    <col min="2308" max="2308" width="14.42578125" style="113" customWidth="1"/>
    <col min="2309" max="2309" width="9.28515625" style="113" customWidth="1"/>
    <col min="2310" max="2311" width="9.140625" style="113"/>
    <col min="2312" max="2312" width="15.7109375" style="113" bestFit="1" customWidth="1"/>
    <col min="2313" max="2313" width="7" style="113" bestFit="1" customWidth="1"/>
    <col min="2314" max="2316" width="9.140625" style="113"/>
    <col min="2317" max="2317" width="14.85546875" style="113" customWidth="1"/>
    <col min="2318" max="2318" width="10.5703125" style="113" bestFit="1" customWidth="1"/>
    <col min="2319" max="2560" width="9.140625" style="113"/>
    <col min="2561" max="2561" width="31" style="113" customWidth="1"/>
    <col min="2562" max="2562" width="17" style="113" customWidth="1"/>
    <col min="2563" max="2563" width="15" style="113" customWidth="1"/>
    <col min="2564" max="2564" width="14.42578125" style="113" customWidth="1"/>
    <col min="2565" max="2565" width="9.28515625" style="113" customWidth="1"/>
    <col min="2566" max="2567" width="9.140625" style="113"/>
    <col min="2568" max="2568" width="15.7109375" style="113" bestFit="1" customWidth="1"/>
    <col min="2569" max="2569" width="7" style="113" bestFit="1" customWidth="1"/>
    <col min="2570" max="2572" width="9.140625" style="113"/>
    <col min="2573" max="2573" width="14.85546875" style="113" customWidth="1"/>
    <col min="2574" max="2574" width="10.5703125" style="113" bestFit="1" customWidth="1"/>
    <col min="2575" max="2816" width="9.140625" style="113"/>
    <col min="2817" max="2817" width="31" style="113" customWidth="1"/>
    <col min="2818" max="2818" width="17" style="113" customWidth="1"/>
    <col min="2819" max="2819" width="15" style="113" customWidth="1"/>
    <col min="2820" max="2820" width="14.42578125" style="113" customWidth="1"/>
    <col min="2821" max="2821" width="9.28515625" style="113" customWidth="1"/>
    <col min="2822" max="2823" width="9.140625" style="113"/>
    <col min="2824" max="2824" width="15.7109375" style="113" bestFit="1" customWidth="1"/>
    <col min="2825" max="2825" width="7" style="113" bestFit="1" customWidth="1"/>
    <col min="2826" max="2828" width="9.140625" style="113"/>
    <col min="2829" max="2829" width="14.85546875" style="113" customWidth="1"/>
    <col min="2830" max="2830" width="10.5703125" style="113" bestFit="1" customWidth="1"/>
    <col min="2831" max="3072" width="9.140625" style="113"/>
    <col min="3073" max="3073" width="31" style="113" customWidth="1"/>
    <col min="3074" max="3074" width="17" style="113" customWidth="1"/>
    <col min="3075" max="3075" width="15" style="113" customWidth="1"/>
    <col min="3076" max="3076" width="14.42578125" style="113" customWidth="1"/>
    <col min="3077" max="3077" width="9.28515625" style="113" customWidth="1"/>
    <col min="3078" max="3079" width="9.140625" style="113"/>
    <col min="3080" max="3080" width="15.7109375" style="113" bestFit="1" customWidth="1"/>
    <col min="3081" max="3081" width="7" style="113" bestFit="1" customWidth="1"/>
    <col min="3082" max="3084" width="9.140625" style="113"/>
    <col min="3085" max="3085" width="14.85546875" style="113" customWidth="1"/>
    <col min="3086" max="3086" width="10.5703125" style="113" bestFit="1" customWidth="1"/>
    <col min="3087" max="3328" width="9.140625" style="113"/>
    <col min="3329" max="3329" width="31" style="113" customWidth="1"/>
    <col min="3330" max="3330" width="17" style="113" customWidth="1"/>
    <col min="3331" max="3331" width="15" style="113" customWidth="1"/>
    <col min="3332" max="3332" width="14.42578125" style="113" customWidth="1"/>
    <col min="3333" max="3333" width="9.28515625" style="113" customWidth="1"/>
    <col min="3334" max="3335" width="9.140625" style="113"/>
    <col min="3336" max="3336" width="15.7109375" style="113" bestFit="1" customWidth="1"/>
    <col min="3337" max="3337" width="7" style="113" bestFit="1" customWidth="1"/>
    <col min="3338" max="3340" width="9.140625" style="113"/>
    <col min="3341" max="3341" width="14.85546875" style="113" customWidth="1"/>
    <col min="3342" max="3342" width="10.5703125" style="113" bestFit="1" customWidth="1"/>
    <col min="3343" max="3584" width="9.140625" style="113"/>
    <col min="3585" max="3585" width="31" style="113" customWidth="1"/>
    <col min="3586" max="3586" width="17" style="113" customWidth="1"/>
    <col min="3587" max="3587" width="15" style="113" customWidth="1"/>
    <col min="3588" max="3588" width="14.42578125" style="113" customWidth="1"/>
    <col min="3589" max="3589" width="9.28515625" style="113" customWidth="1"/>
    <col min="3590" max="3591" width="9.140625" style="113"/>
    <col min="3592" max="3592" width="15.7109375" style="113" bestFit="1" customWidth="1"/>
    <col min="3593" max="3593" width="7" style="113" bestFit="1" customWidth="1"/>
    <col min="3594" max="3596" width="9.140625" style="113"/>
    <col min="3597" max="3597" width="14.85546875" style="113" customWidth="1"/>
    <col min="3598" max="3598" width="10.5703125" style="113" bestFit="1" customWidth="1"/>
    <col min="3599" max="3840" width="9.140625" style="113"/>
    <col min="3841" max="3841" width="31" style="113" customWidth="1"/>
    <col min="3842" max="3842" width="17" style="113" customWidth="1"/>
    <col min="3843" max="3843" width="15" style="113" customWidth="1"/>
    <col min="3844" max="3844" width="14.42578125" style="113" customWidth="1"/>
    <col min="3845" max="3845" width="9.28515625" style="113" customWidth="1"/>
    <col min="3846" max="3847" width="9.140625" style="113"/>
    <col min="3848" max="3848" width="15.7109375" style="113" bestFit="1" customWidth="1"/>
    <col min="3849" max="3849" width="7" style="113" bestFit="1" customWidth="1"/>
    <col min="3850" max="3852" width="9.140625" style="113"/>
    <col min="3853" max="3853" width="14.85546875" style="113" customWidth="1"/>
    <col min="3854" max="3854" width="10.5703125" style="113" bestFit="1" customWidth="1"/>
    <col min="3855" max="4096" width="9.140625" style="113"/>
    <col min="4097" max="4097" width="31" style="113" customWidth="1"/>
    <col min="4098" max="4098" width="17" style="113" customWidth="1"/>
    <col min="4099" max="4099" width="15" style="113" customWidth="1"/>
    <col min="4100" max="4100" width="14.42578125" style="113" customWidth="1"/>
    <col min="4101" max="4101" width="9.28515625" style="113" customWidth="1"/>
    <col min="4102" max="4103" width="9.140625" style="113"/>
    <col min="4104" max="4104" width="15.7109375" style="113" bestFit="1" customWidth="1"/>
    <col min="4105" max="4105" width="7" style="113" bestFit="1" customWidth="1"/>
    <col min="4106" max="4108" width="9.140625" style="113"/>
    <col min="4109" max="4109" width="14.85546875" style="113" customWidth="1"/>
    <col min="4110" max="4110" width="10.5703125" style="113" bestFit="1" customWidth="1"/>
    <col min="4111" max="4352" width="9.140625" style="113"/>
    <col min="4353" max="4353" width="31" style="113" customWidth="1"/>
    <col min="4354" max="4354" width="17" style="113" customWidth="1"/>
    <col min="4355" max="4355" width="15" style="113" customWidth="1"/>
    <col min="4356" max="4356" width="14.42578125" style="113" customWidth="1"/>
    <col min="4357" max="4357" width="9.28515625" style="113" customWidth="1"/>
    <col min="4358" max="4359" width="9.140625" style="113"/>
    <col min="4360" max="4360" width="15.7109375" style="113" bestFit="1" customWidth="1"/>
    <col min="4361" max="4361" width="7" style="113" bestFit="1" customWidth="1"/>
    <col min="4362" max="4364" width="9.140625" style="113"/>
    <col min="4365" max="4365" width="14.85546875" style="113" customWidth="1"/>
    <col min="4366" max="4366" width="10.5703125" style="113" bestFit="1" customWidth="1"/>
    <col min="4367" max="4608" width="9.140625" style="113"/>
    <col min="4609" max="4609" width="31" style="113" customWidth="1"/>
    <col min="4610" max="4610" width="17" style="113" customWidth="1"/>
    <col min="4611" max="4611" width="15" style="113" customWidth="1"/>
    <col min="4612" max="4612" width="14.42578125" style="113" customWidth="1"/>
    <col min="4613" max="4613" width="9.28515625" style="113" customWidth="1"/>
    <col min="4614" max="4615" width="9.140625" style="113"/>
    <col min="4616" max="4616" width="15.7109375" style="113" bestFit="1" customWidth="1"/>
    <col min="4617" max="4617" width="7" style="113" bestFit="1" customWidth="1"/>
    <col min="4618" max="4620" width="9.140625" style="113"/>
    <col min="4621" max="4621" width="14.85546875" style="113" customWidth="1"/>
    <col min="4622" max="4622" width="10.5703125" style="113" bestFit="1" customWidth="1"/>
    <col min="4623" max="4864" width="9.140625" style="113"/>
    <col min="4865" max="4865" width="31" style="113" customWidth="1"/>
    <col min="4866" max="4866" width="17" style="113" customWidth="1"/>
    <col min="4867" max="4867" width="15" style="113" customWidth="1"/>
    <col min="4868" max="4868" width="14.42578125" style="113" customWidth="1"/>
    <col min="4869" max="4869" width="9.28515625" style="113" customWidth="1"/>
    <col min="4870" max="4871" width="9.140625" style="113"/>
    <col min="4872" max="4872" width="15.7109375" style="113" bestFit="1" customWidth="1"/>
    <col min="4873" max="4873" width="7" style="113" bestFit="1" customWidth="1"/>
    <col min="4874" max="4876" width="9.140625" style="113"/>
    <col min="4877" max="4877" width="14.85546875" style="113" customWidth="1"/>
    <col min="4878" max="4878" width="10.5703125" style="113" bestFit="1" customWidth="1"/>
    <col min="4879" max="5120" width="9.140625" style="113"/>
    <col min="5121" max="5121" width="31" style="113" customWidth="1"/>
    <col min="5122" max="5122" width="17" style="113" customWidth="1"/>
    <col min="5123" max="5123" width="15" style="113" customWidth="1"/>
    <col min="5124" max="5124" width="14.42578125" style="113" customWidth="1"/>
    <col min="5125" max="5125" width="9.28515625" style="113" customWidth="1"/>
    <col min="5126" max="5127" width="9.140625" style="113"/>
    <col min="5128" max="5128" width="15.7109375" style="113" bestFit="1" customWidth="1"/>
    <col min="5129" max="5129" width="7" style="113" bestFit="1" customWidth="1"/>
    <col min="5130" max="5132" width="9.140625" style="113"/>
    <col min="5133" max="5133" width="14.85546875" style="113" customWidth="1"/>
    <col min="5134" max="5134" width="10.5703125" style="113" bestFit="1" customWidth="1"/>
    <col min="5135" max="5376" width="9.140625" style="113"/>
    <col min="5377" max="5377" width="31" style="113" customWidth="1"/>
    <col min="5378" max="5378" width="17" style="113" customWidth="1"/>
    <col min="5379" max="5379" width="15" style="113" customWidth="1"/>
    <col min="5380" max="5380" width="14.42578125" style="113" customWidth="1"/>
    <col min="5381" max="5381" width="9.28515625" style="113" customWidth="1"/>
    <col min="5382" max="5383" width="9.140625" style="113"/>
    <col min="5384" max="5384" width="15.7109375" style="113" bestFit="1" customWidth="1"/>
    <col min="5385" max="5385" width="7" style="113" bestFit="1" customWidth="1"/>
    <col min="5386" max="5388" width="9.140625" style="113"/>
    <col min="5389" max="5389" width="14.85546875" style="113" customWidth="1"/>
    <col min="5390" max="5390" width="10.5703125" style="113" bestFit="1" customWidth="1"/>
    <col min="5391" max="5632" width="9.140625" style="113"/>
    <col min="5633" max="5633" width="31" style="113" customWidth="1"/>
    <col min="5634" max="5634" width="17" style="113" customWidth="1"/>
    <col min="5635" max="5635" width="15" style="113" customWidth="1"/>
    <col min="5636" max="5636" width="14.42578125" style="113" customWidth="1"/>
    <col min="5637" max="5637" width="9.28515625" style="113" customWidth="1"/>
    <col min="5638" max="5639" width="9.140625" style="113"/>
    <col min="5640" max="5640" width="15.7109375" style="113" bestFit="1" customWidth="1"/>
    <col min="5641" max="5641" width="7" style="113" bestFit="1" customWidth="1"/>
    <col min="5642" max="5644" width="9.140625" style="113"/>
    <col min="5645" max="5645" width="14.85546875" style="113" customWidth="1"/>
    <col min="5646" max="5646" width="10.5703125" style="113" bestFit="1" customWidth="1"/>
    <col min="5647" max="5888" width="9.140625" style="113"/>
    <col min="5889" max="5889" width="31" style="113" customWidth="1"/>
    <col min="5890" max="5890" width="17" style="113" customWidth="1"/>
    <col min="5891" max="5891" width="15" style="113" customWidth="1"/>
    <col min="5892" max="5892" width="14.42578125" style="113" customWidth="1"/>
    <col min="5893" max="5893" width="9.28515625" style="113" customWidth="1"/>
    <col min="5894" max="5895" width="9.140625" style="113"/>
    <col min="5896" max="5896" width="15.7109375" style="113" bestFit="1" customWidth="1"/>
    <col min="5897" max="5897" width="7" style="113" bestFit="1" customWidth="1"/>
    <col min="5898" max="5900" width="9.140625" style="113"/>
    <col min="5901" max="5901" width="14.85546875" style="113" customWidth="1"/>
    <col min="5902" max="5902" width="10.5703125" style="113" bestFit="1" customWidth="1"/>
    <col min="5903" max="6144" width="9.140625" style="113"/>
    <col min="6145" max="6145" width="31" style="113" customWidth="1"/>
    <col min="6146" max="6146" width="17" style="113" customWidth="1"/>
    <col min="6147" max="6147" width="15" style="113" customWidth="1"/>
    <col min="6148" max="6148" width="14.42578125" style="113" customWidth="1"/>
    <col min="6149" max="6149" width="9.28515625" style="113" customWidth="1"/>
    <col min="6150" max="6151" width="9.140625" style="113"/>
    <col min="6152" max="6152" width="15.7109375" style="113" bestFit="1" customWidth="1"/>
    <col min="6153" max="6153" width="7" style="113" bestFit="1" customWidth="1"/>
    <col min="6154" max="6156" width="9.140625" style="113"/>
    <col min="6157" max="6157" width="14.85546875" style="113" customWidth="1"/>
    <col min="6158" max="6158" width="10.5703125" style="113" bestFit="1" customWidth="1"/>
    <col min="6159" max="6400" width="9.140625" style="113"/>
    <col min="6401" max="6401" width="31" style="113" customWidth="1"/>
    <col min="6402" max="6402" width="17" style="113" customWidth="1"/>
    <col min="6403" max="6403" width="15" style="113" customWidth="1"/>
    <col min="6404" max="6404" width="14.42578125" style="113" customWidth="1"/>
    <col min="6405" max="6405" width="9.28515625" style="113" customWidth="1"/>
    <col min="6406" max="6407" width="9.140625" style="113"/>
    <col min="6408" max="6408" width="15.7109375" style="113" bestFit="1" customWidth="1"/>
    <col min="6409" max="6409" width="7" style="113" bestFit="1" customWidth="1"/>
    <col min="6410" max="6412" width="9.140625" style="113"/>
    <col min="6413" max="6413" width="14.85546875" style="113" customWidth="1"/>
    <col min="6414" max="6414" width="10.5703125" style="113" bestFit="1" customWidth="1"/>
    <col min="6415" max="6656" width="9.140625" style="113"/>
    <col min="6657" max="6657" width="31" style="113" customWidth="1"/>
    <col min="6658" max="6658" width="17" style="113" customWidth="1"/>
    <col min="6659" max="6659" width="15" style="113" customWidth="1"/>
    <col min="6660" max="6660" width="14.42578125" style="113" customWidth="1"/>
    <col min="6661" max="6661" width="9.28515625" style="113" customWidth="1"/>
    <col min="6662" max="6663" width="9.140625" style="113"/>
    <col min="6664" max="6664" width="15.7109375" style="113" bestFit="1" customWidth="1"/>
    <col min="6665" max="6665" width="7" style="113" bestFit="1" customWidth="1"/>
    <col min="6666" max="6668" width="9.140625" style="113"/>
    <col min="6669" max="6669" width="14.85546875" style="113" customWidth="1"/>
    <col min="6670" max="6670" width="10.5703125" style="113" bestFit="1" customWidth="1"/>
    <col min="6671" max="6912" width="9.140625" style="113"/>
    <col min="6913" max="6913" width="31" style="113" customWidth="1"/>
    <col min="6914" max="6914" width="17" style="113" customWidth="1"/>
    <col min="6915" max="6915" width="15" style="113" customWidth="1"/>
    <col min="6916" max="6916" width="14.42578125" style="113" customWidth="1"/>
    <col min="6917" max="6917" width="9.28515625" style="113" customWidth="1"/>
    <col min="6918" max="6919" width="9.140625" style="113"/>
    <col min="6920" max="6920" width="15.7109375" style="113" bestFit="1" customWidth="1"/>
    <col min="6921" max="6921" width="7" style="113" bestFit="1" customWidth="1"/>
    <col min="6922" max="6924" width="9.140625" style="113"/>
    <col min="6925" max="6925" width="14.85546875" style="113" customWidth="1"/>
    <col min="6926" max="6926" width="10.5703125" style="113" bestFit="1" customWidth="1"/>
    <col min="6927" max="7168" width="9.140625" style="113"/>
    <col min="7169" max="7169" width="31" style="113" customWidth="1"/>
    <col min="7170" max="7170" width="17" style="113" customWidth="1"/>
    <col min="7171" max="7171" width="15" style="113" customWidth="1"/>
    <col min="7172" max="7172" width="14.42578125" style="113" customWidth="1"/>
    <col min="7173" max="7173" width="9.28515625" style="113" customWidth="1"/>
    <col min="7174" max="7175" width="9.140625" style="113"/>
    <col min="7176" max="7176" width="15.7109375" style="113" bestFit="1" customWidth="1"/>
    <col min="7177" max="7177" width="7" style="113" bestFit="1" customWidth="1"/>
    <col min="7178" max="7180" width="9.140625" style="113"/>
    <col min="7181" max="7181" width="14.85546875" style="113" customWidth="1"/>
    <col min="7182" max="7182" width="10.5703125" style="113" bestFit="1" customWidth="1"/>
    <col min="7183" max="7424" width="9.140625" style="113"/>
    <col min="7425" max="7425" width="31" style="113" customWidth="1"/>
    <col min="7426" max="7426" width="17" style="113" customWidth="1"/>
    <col min="7427" max="7427" width="15" style="113" customWidth="1"/>
    <col min="7428" max="7428" width="14.42578125" style="113" customWidth="1"/>
    <col min="7429" max="7429" width="9.28515625" style="113" customWidth="1"/>
    <col min="7430" max="7431" width="9.140625" style="113"/>
    <col min="7432" max="7432" width="15.7109375" style="113" bestFit="1" customWidth="1"/>
    <col min="7433" max="7433" width="7" style="113" bestFit="1" customWidth="1"/>
    <col min="7434" max="7436" width="9.140625" style="113"/>
    <col min="7437" max="7437" width="14.85546875" style="113" customWidth="1"/>
    <col min="7438" max="7438" width="10.5703125" style="113" bestFit="1" customWidth="1"/>
    <col min="7439" max="7680" width="9.140625" style="113"/>
    <col min="7681" max="7681" width="31" style="113" customWidth="1"/>
    <col min="7682" max="7682" width="17" style="113" customWidth="1"/>
    <col min="7683" max="7683" width="15" style="113" customWidth="1"/>
    <col min="7684" max="7684" width="14.42578125" style="113" customWidth="1"/>
    <col min="7685" max="7685" width="9.28515625" style="113" customWidth="1"/>
    <col min="7686" max="7687" width="9.140625" style="113"/>
    <col min="7688" max="7688" width="15.7109375" style="113" bestFit="1" customWidth="1"/>
    <col min="7689" max="7689" width="7" style="113" bestFit="1" customWidth="1"/>
    <col min="7690" max="7692" width="9.140625" style="113"/>
    <col min="7693" max="7693" width="14.85546875" style="113" customWidth="1"/>
    <col min="7694" max="7694" width="10.5703125" style="113" bestFit="1" customWidth="1"/>
    <col min="7695" max="7936" width="9.140625" style="113"/>
    <col min="7937" max="7937" width="31" style="113" customWidth="1"/>
    <col min="7938" max="7938" width="17" style="113" customWidth="1"/>
    <col min="7939" max="7939" width="15" style="113" customWidth="1"/>
    <col min="7940" max="7940" width="14.42578125" style="113" customWidth="1"/>
    <col min="7941" max="7941" width="9.28515625" style="113" customWidth="1"/>
    <col min="7942" max="7943" width="9.140625" style="113"/>
    <col min="7944" max="7944" width="15.7109375" style="113" bestFit="1" customWidth="1"/>
    <col min="7945" max="7945" width="7" style="113" bestFit="1" customWidth="1"/>
    <col min="7946" max="7948" width="9.140625" style="113"/>
    <col min="7949" max="7949" width="14.85546875" style="113" customWidth="1"/>
    <col min="7950" max="7950" width="10.5703125" style="113" bestFit="1" customWidth="1"/>
    <col min="7951" max="8192" width="9.140625" style="113"/>
    <col min="8193" max="8193" width="31" style="113" customWidth="1"/>
    <col min="8194" max="8194" width="17" style="113" customWidth="1"/>
    <col min="8195" max="8195" width="15" style="113" customWidth="1"/>
    <col min="8196" max="8196" width="14.42578125" style="113" customWidth="1"/>
    <col min="8197" max="8197" width="9.28515625" style="113" customWidth="1"/>
    <col min="8198" max="8199" width="9.140625" style="113"/>
    <col min="8200" max="8200" width="15.7109375" style="113" bestFit="1" customWidth="1"/>
    <col min="8201" max="8201" width="7" style="113" bestFit="1" customWidth="1"/>
    <col min="8202" max="8204" width="9.140625" style="113"/>
    <col min="8205" max="8205" width="14.85546875" style="113" customWidth="1"/>
    <col min="8206" max="8206" width="10.5703125" style="113" bestFit="1" customWidth="1"/>
    <col min="8207" max="8448" width="9.140625" style="113"/>
    <col min="8449" max="8449" width="31" style="113" customWidth="1"/>
    <col min="8450" max="8450" width="17" style="113" customWidth="1"/>
    <col min="8451" max="8451" width="15" style="113" customWidth="1"/>
    <col min="8452" max="8452" width="14.42578125" style="113" customWidth="1"/>
    <col min="8453" max="8453" width="9.28515625" style="113" customWidth="1"/>
    <col min="8454" max="8455" width="9.140625" style="113"/>
    <col min="8456" max="8456" width="15.7109375" style="113" bestFit="1" customWidth="1"/>
    <col min="8457" max="8457" width="7" style="113" bestFit="1" customWidth="1"/>
    <col min="8458" max="8460" width="9.140625" style="113"/>
    <col min="8461" max="8461" width="14.85546875" style="113" customWidth="1"/>
    <col min="8462" max="8462" width="10.5703125" style="113" bestFit="1" customWidth="1"/>
    <col min="8463" max="8704" width="9.140625" style="113"/>
    <col min="8705" max="8705" width="31" style="113" customWidth="1"/>
    <col min="8706" max="8706" width="17" style="113" customWidth="1"/>
    <col min="8707" max="8707" width="15" style="113" customWidth="1"/>
    <col min="8708" max="8708" width="14.42578125" style="113" customWidth="1"/>
    <col min="8709" max="8709" width="9.28515625" style="113" customWidth="1"/>
    <col min="8710" max="8711" width="9.140625" style="113"/>
    <col min="8712" max="8712" width="15.7109375" style="113" bestFit="1" customWidth="1"/>
    <col min="8713" max="8713" width="7" style="113" bestFit="1" customWidth="1"/>
    <col min="8714" max="8716" width="9.140625" style="113"/>
    <col min="8717" max="8717" width="14.85546875" style="113" customWidth="1"/>
    <col min="8718" max="8718" width="10.5703125" style="113" bestFit="1" customWidth="1"/>
    <col min="8719" max="8960" width="9.140625" style="113"/>
    <col min="8961" max="8961" width="31" style="113" customWidth="1"/>
    <col min="8962" max="8962" width="17" style="113" customWidth="1"/>
    <col min="8963" max="8963" width="15" style="113" customWidth="1"/>
    <col min="8964" max="8964" width="14.42578125" style="113" customWidth="1"/>
    <col min="8965" max="8965" width="9.28515625" style="113" customWidth="1"/>
    <col min="8966" max="8967" width="9.140625" style="113"/>
    <col min="8968" max="8968" width="15.7109375" style="113" bestFit="1" customWidth="1"/>
    <col min="8969" max="8969" width="7" style="113" bestFit="1" customWidth="1"/>
    <col min="8970" max="8972" width="9.140625" style="113"/>
    <col min="8973" max="8973" width="14.85546875" style="113" customWidth="1"/>
    <col min="8974" max="8974" width="10.5703125" style="113" bestFit="1" customWidth="1"/>
    <col min="8975" max="9216" width="9.140625" style="113"/>
    <col min="9217" max="9217" width="31" style="113" customWidth="1"/>
    <col min="9218" max="9218" width="17" style="113" customWidth="1"/>
    <col min="9219" max="9219" width="15" style="113" customWidth="1"/>
    <col min="9220" max="9220" width="14.42578125" style="113" customWidth="1"/>
    <col min="9221" max="9221" width="9.28515625" style="113" customWidth="1"/>
    <col min="9222" max="9223" width="9.140625" style="113"/>
    <col min="9224" max="9224" width="15.7109375" style="113" bestFit="1" customWidth="1"/>
    <col min="9225" max="9225" width="7" style="113" bestFit="1" customWidth="1"/>
    <col min="9226" max="9228" width="9.140625" style="113"/>
    <col min="9229" max="9229" width="14.85546875" style="113" customWidth="1"/>
    <col min="9230" max="9230" width="10.5703125" style="113" bestFit="1" customWidth="1"/>
    <col min="9231" max="9472" width="9.140625" style="113"/>
    <col min="9473" max="9473" width="31" style="113" customWidth="1"/>
    <col min="9474" max="9474" width="17" style="113" customWidth="1"/>
    <col min="9475" max="9475" width="15" style="113" customWidth="1"/>
    <col min="9476" max="9476" width="14.42578125" style="113" customWidth="1"/>
    <col min="9477" max="9477" width="9.28515625" style="113" customWidth="1"/>
    <col min="9478" max="9479" width="9.140625" style="113"/>
    <col min="9480" max="9480" width="15.7109375" style="113" bestFit="1" customWidth="1"/>
    <col min="9481" max="9481" width="7" style="113" bestFit="1" customWidth="1"/>
    <col min="9482" max="9484" width="9.140625" style="113"/>
    <col min="9485" max="9485" width="14.85546875" style="113" customWidth="1"/>
    <col min="9486" max="9486" width="10.5703125" style="113" bestFit="1" customWidth="1"/>
    <col min="9487" max="9728" width="9.140625" style="113"/>
    <col min="9729" max="9729" width="31" style="113" customWidth="1"/>
    <col min="9730" max="9730" width="17" style="113" customWidth="1"/>
    <col min="9731" max="9731" width="15" style="113" customWidth="1"/>
    <col min="9732" max="9732" width="14.42578125" style="113" customWidth="1"/>
    <col min="9733" max="9733" width="9.28515625" style="113" customWidth="1"/>
    <col min="9734" max="9735" width="9.140625" style="113"/>
    <col min="9736" max="9736" width="15.7109375" style="113" bestFit="1" customWidth="1"/>
    <col min="9737" max="9737" width="7" style="113" bestFit="1" customWidth="1"/>
    <col min="9738" max="9740" width="9.140625" style="113"/>
    <col min="9741" max="9741" width="14.85546875" style="113" customWidth="1"/>
    <col min="9742" max="9742" width="10.5703125" style="113" bestFit="1" customWidth="1"/>
    <col min="9743" max="9984" width="9.140625" style="113"/>
    <col min="9985" max="9985" width="31" style="113" customWidth="1"/>
    <col min="9986" max="9986" width="17" style="113" customWidth="1"/>
    <col min="9987" max="9987" width="15" style="113" customWidth="1"/>
    <col min="9988" max="9988" width="14.42578125" style="113" customWidth="1"/>
    <col min="9989" max="9989" width="9.28515625" style="113" customWidth="1"/>
    <col min="9990" max="9991" width="9.140625" style="113"/>
    <col min="9992" max="9992" width="15.7109375" style="113" bestFit="1" customWidth="1"/>
    <col min="9993" max="9993" width="7" style="113" bestFit="1" customWidth="1"/>
    <col min="9994" max="9996" width="9.140625" style="113"/>
    <col min="9997" max="9997" width="14.85546875" style="113" customWidth="1"/>
    <col min="9998" max="9998" width="10.5703125" style="113" bestFit="1" customWidth="1"/>
    <col min="9999" max="10240" width="9.140625" style="113"/>
    <col min="10241" max="10241" width="31" style="113" customWidth="1"/>
    <col min="10242" max="10242" width="17" style="113" customWidth="1"/>
    <col min="10243" max="10243" width="15" style="113" customWidth="1"/>
    <col min="10244" max="10244" width="14.42578125" style="113" customWidth="1"/>
    <col min="10245" max="10245" width="9.28515625" style="113" customWidth="1"/>
    <col min="10246" max="10247" width="9.140625" style="113"/>
    <col min="10248" max="10248" width="15.7109375" style="113" bestFit="1" customWidth="1"/>
    <col min="10249" max="10249" width="7" style="113" bestFit="1" customWidth="1"/>
    <col min="10250" max="10252" width="9.140625" style="113"/>
    <col min="10253" max="10253" width="14.85546875" style="113" customWidth="1"/>
    <col min="10254" max="10254" width="10.5703125" style="113" bestFit="1" customWidth="1"/>
    <col min="10255" max="10496" width="9.140625" style="113"/>
    <col min="10497" max="10497" width="31" style="113" customWidth="1"/>
    <col min="10498" max="10498" width="17" style="113" customWidth="1"/>
    <col min="10499" max="10499" width="15" style="113" customWidth="1"/>
    <col min="10500" max="10500" width="14.42578125" style="113" customWidth="1"/>
    <col min="10501" max="10501" width="9.28515625" style="113" customWidth="1"/>
    <col min="10502" max="10503" width="9.140625" style="113"/>
    <col min="10504" max="10504" width="15.7109375" style="113" bestFit="1" customWidth="1"/>
    <col min="10505" max="10505" width="7" style="113" bestFit="1" customWidth="1"/>
    <col min="10506" max="10508" width="9.140625" style="113"/>
    <col min="10509" max="10509" width="14.85546875" style="113" customWidth="1"/>
    <col min="10510" max="10510" width="10.5703125" style="113" bestFit="1" customWidth="1"/>
    <col min="10511" max="10752" width="9.140625" style="113"/>
    <col min="10753" max="10753" width="31" style="113" customWidth="1"/>
    <col min="10754" max="10754" width="17" style="113" customWidth="1"/>
    <col min="10755" max="10755" width="15" style="113" customWidth="1"/>
    <col min="10756" max="10756" width="14.42578125" style="113" customWidth="1"/>
    <col min="10757" max="10757" width="9.28515625" style="113" customWidth="1"/>
    <col min="10758" max="10759" width="9.140625" style="113"/>
    <col min="10760" max="10760" width="15.7109375" style="113" bestFit="1" customWidth="1"/>
    <col min="10761" max="10761" width="7" style="113" bestFit="1" customWidth="1"/>
    <col min="10762" max="10764" width="9.140625" style="113"/>
    <col min="10765" max="10765" width="14.85546875" style="113" customWidth="1"/>
    <col min="10766" max="10766" width="10.5703125" style="113" bestFit="1" customWidth="1"/>
    <col min="10767" max="11008" width="9.140625" style="113"/>
    <col min="11009" max="11009" width="31" style="113" customWidth="1"/>
    <col min="11010" max="11010" width="17" style="113" customWidth="1"/>
    <col min="11011" max="11011" width="15" style="113" customWidth="1"/>
    <col min="11012" max="11012" width="14.42578125" style="113" customWidth="1"/>
    <col min="11013" max="11013" width="9.28515625" style="113" customWidth="1"/>
    <col min="11014" max="11015" width="9.140625" style="113"/>
    <col min="11016" max="11016" width="15.7109375" style="113" bestFit="1" customWidth="1"/>
    <col min="11017" max="11017" width="7" style="113" bestFit="1" customWidth="1"/>
    <col min="11018" max="11020" width="9.140625" style="113"/>
    <col min="11021" max="11021" width="14.85546875" style="113" customWidth="1"/>
    <col min="11022" max="11022" width="10.5703125" style="113" bestFit="1" customWidth="1"/>
    <col min="11023" max="11264" width="9.140625" style="113"/>
    <col min="11265" max="11265" width="31" style="113" customWidth="1"/>
    <col min="11266" max="11266" width="17" style="113" customWidth="1"/>
    <col min="11267" max="11267" width="15" style="113" customWidth="1"/>
    <col min="11268" max="11268" width="14.42578125" style="113" customWidth="1"/>
    <col min="11269" max="11269" width="9.28515625" style="113" customWidth="1"/>
    <col min="11270" max="11271" width="9.140625" style="113"/>
    <col min="11272" max="11272" width="15.7109375" style="113" bestFit="1" customWidth="1"/>
    <col min="11273" max="11273" width="7" style="113" bestFit="1" customWidth="1"/>
    <col min="11274" max="11276" width="9.140625" style="113"/>
    <col min="11277" max="11277" width="14.85546875" style="113" customWidth="1"/>
    <col min="11278" max="11278" width="10.5703125" style="113" bestFit="1" customWidth="1"/>
    <col min="11279" max="11520" width="9.140625" style="113"/>
    <col min="11521" max="11521" width="31" style="113" customWidth="1"/>
    <col min="11522" max="11522" width="17" style="113" customWidth="1"/>
    <col min="11523" max="11523" width="15" style="113" customWidth="1"/>
    <col min="11524" max="11524" width="14.42578125" style="113" customWidth="1"/>
    <col min="11525" max="11525" width="9.28515625" style="113" customWidth="1"/>
    <col min="11526" max="11527" width="9.140625" style="113"/>
    <col min="11528" max="11528" width="15.7109375" style="113" bestFit="1" customWidth="1"/>
    <col min="11529" max="11529" width="7" style="113" bestFit="1" customWidth="1"/>
    <col min="11530" max="11532" width="9.140625" style="113"/>
    <col min="11533" max="11533" width="14.85546875" style="113" customWidth="1"/>
    <col min="11534" max="11534" width="10.5703125" style="113" bestFit="1" customWidth="1"/>
    <col min="11535" max="11776" width="9.140625" style="113"/>
    <col min="11777" max="11777" width="31" style="113" customWidth="1"/>
    <col min="11778" max="11778" width="17" style="113" customWidth="1"/>
    <col min="11779" max="11779" width="15" style="113" customWidth="1"/>
    <col min="11780" max="11780" width="14.42578125" style="113" customWidth="1"/>
    <col min="11781" max="11781" width="9.28515625" style="113" customWidth="1"/>
    <col min="11782" max="11783" width="9.140625" style="113"/>
    <col min="11784" max="11784" width="15.7109375" style="113" bestFit="1" customWidth="1"/>
    <col min="11785" max="11785" width="7" style="113" bestFit="1" customWidth="1"/>
    <col min="11786" max="11788" width="9.140625" style="113"/>
    <col min="11789" max="11789" width="14.85546875" style="113" customWidth="1"/>
    <col min="11790" max="11790" width="10.5703125" style="113" bestFit="1" customWidth="1"/>
    <col min="11791" max="12032" width="9.140625" style="113"/>
    <col min="12033" max="12033" width="31" style="113" customWidth="1"/>
    <col min="12034" max="12034" width="17" style="113" customWidth="1"/>
    <col min="12035" max="12035" width="15" style="113" customWidth="1"/>
    <col min="12036" max="12036" width="14.42578125" style="113" customWidth="1"/>
    <col min="12037" max="12037" width="9.28515625" style="113" customWidth="1"/>
    <col min="12038" max="12039" width="9.140625" style="113"/>
    <col min="12040" max="12040" width="15.7109375" style="113" bestFit="1" customWidth="1"/>
    <col min="12041" max="12041" width="7" style="113" bestFit="1" customWidth="1"/>
    <col min="12042" max="12044" width="9.140625" style="113"/>
    <col min="12045" max="12045" width="14.85546875" style="113" customWidth="1"/>
    <col min="12046" max="12046" width="10.5703125" style="113" bestFit="1" customWidth="1"/>
    <col min="12047" max="12288" width="9.140625" style="113"/>
    <col min="12289" max="12289" width="31" style="113" customWidth="1"/>
    <col min="12290" max="12290" width="17" style="113" customWidth="1"/>
    <col min="12291" max="12291" width="15" style="113" customWidth="1"/>
    <col min="12292" max="12292" width="14.42578125" style="113" customWidth="1"/>
    <col min="12293" max="12293" width="9.28515625" style="113" customWidth="1"/>
    <col min="12294" max="12295" width="9.140625" style="113"/>
    <col min="12296" max="12296" width="15.7109375" style="113" bestFit="1" customWidth="1"/>
    <col min="12297" max="12297" width="7" style="113" bestFit="1" customWidth="1"/>
    <col min="12298" max="12300" width="9.140625" style="113"/>
    <col min="12301" max="12301" width="14.85546875" style="113" customWidth="1"/>
    <col min="12302" max="12302" width="10.5703125" style="113" bestFit="1" customWidth="1"/>
    <col min="12303" max="12544" width="9.140625" style="113"/>
    <col min="12545" max="12545" width="31" style="113" customWidth="1"/>
    <col min="12546" max="12546" width="17" style="113" customWidth="1"/>
    <col min="12547" max="12547" width="15" style="113" customWidth="1"/>
    <col min="12548" max="12548" width="14.42578125" style="113" customWidth="1"/>
    <col min="12549" max="12549" width="9.28515625" style="113" customWidth="1"/>
    <col min="12550" max="12551" width="9.140625" style="113"/>
    <col min="12552" max="12552" width="15.7109375" style="113" bestFit="1" customWidth="1"/>
    <col min="12553" max="12553" width="7" style="113" bestFit="1" customWidth="1"/>
    <col min="12554" max="12556" width="9.140625" style="113"/>
    <col min="12557" max="12557" width="14.85546875" style="113" customWidth="1"/>
    <col min="12558" max="12558" width="10.5703125" style="113" bestFit="1" customWidth="1"/>
    <col min="12559" max="12800" width="9.140625" style="113"/>
    <col min="12801" max="12801" width="31" style="113" customWidth="1"/>
    <col min="12802" max="12802" width="17" style="113" customWidth="1"/>
    <col min="12803" max="12803" width="15" style="113" customWidth="1"/>
    <col min="12804" max="12804" width="14.42578125" style="113" customWidth="1"/>
    <col min="12805" max="12805" width="9.28515625" style="113" customWidth="1"/>
    <col min="12806" max="12807" width="9.140625" style="113"/>
    <col min="12808" max="12808" width="15.7109375" style="113" bestFit="1" customWidth="1"/>
    <col min="12809" max="12809" width="7" style="113" bestFit="1" customWidth="1"/>
    <col min="12810" max="12812" width="9.140625" style="113"/>
    <col min="12813" max="12813" width="14.85546875" style="113" customWidth="1"/>
    <col min="12814" max="12814" width="10.5703125" style="113" bestFit="1" customWidth="1"/>
    <col min="12815" max="13056" width="9.140625" style="113"/>
    <col min="13057" max="13057" width="31" style="113" customWidth="1"/>
    <col min="13058" max="13058" width="17" style="113" customWidth="1"/>
    <col min="13059" max="13059" width="15" style="113" customWidth="1"/>
    <col min="13060" max="13060" width="14.42578125" style="113" customWidth="1"/>
    <col min="13061" max="13061" width="9.28515625" style="113" customWidth="1"/>
    <col min="13062" max="13063" width="9.140625" style="113"/>
    <col min="13064" max="13064" width="15.7109375" style="113" bestFit="1" customWidth="1"/>
    <col min="13065" max="13065" width="7" style="113" bestFit="1" customWidth="1"/>
    <col min="13066" max="13068" width="9.140625" style="113"/>
    <col min="13069" max="13069" width="14.85546875" style="113" customWidth="1"/>
    <col min="13070" max="13070" width="10.5703125" style="113" bestFit="1" customWidth="1"/>
    <col min="13071" max="13312" width="9.140625" style="113"/>
    <col min="13313" max="13313" width="31" style="113" customWidth="1"/>
    <col min="13314" max="13314" width="17" style="113" customWidth="1"/>
    <col min="13315" max="13315" width="15" style="113" customWidth="1"/>
    <col min="13316" max="13316" width="14.42578125" style="113" customWidth="1"/>
    <col min="13317" max="13317" width="9.28515625" style="113" customWidth="1"/>
    <col min="13318" max="13319" width="9.140625" style="113"/>
    <col min="13320" max="13320" width="15.7109375" style="113" bestFit="1" customWidth="1"/>
    <col min="13321" max="13321" width="7" style="113" bestFit="1" customWidth="1"/>
    <col min="13322" max="13324" width="9.140625" style="113"/>
    <col min="13325" max="13325" width="14.85546875" style="113" customWidth="1"/>
    <col min="13326" max="13326" width="10.5703125" style="113" bestFit="1" customWidth="1"/>
    <col min="13327" max="13568" width="9.140625" style="113"/>
    <col min="13569" max="13569" width="31" style="113" customWidth="1"/>
    <col min="13570" max="13570" width="17" style="113" customWidth="1"/>
    <col min="13571" max="13571" width="15" style="113" customWidth="1"/>
    <col min="13572" max="13572" width="14.42578125" style="113" customWidth="1"/>
    <col min="13573" max="13573" width="9.28515625" style="113" customWidth="1"/>
    <col min="13574" max="13575" width="9.140625" style="113"/>
    <col min="13576" max="13576" width="15.7109375" style="113" bestFit="1" customWidth="1"/>
    <col min="13577" max="13577" width="7" style="113" bestFit="1" customWidth="1"/>
    <col min="13578" max="13580" width="9.140625" style="113"/>
    <col min="13581" max="13581" width="14.85546875" style="113" customWidth="1"/>
    <col min="13582" max="13582" width="10.5703125" style="113" bestFit="1" customWidth="1"/>
    <col min="13583" max="13824" width="9.140625" style="113"/>
    <col min="13825" max="13825" width="31" style="113" customWidth="1"/>
    <col min="13826" max="13826" width="17" style="113" customWidth="1"/>
    <col min="13827" max="13827" width="15" style="113" customWidth="1"/>
    <col min="13828" max="13828" width="14.42578125" style="113" customWidth="1"/>
    <col min="13829" max="13829" width="9.28515625" style="113" customWidth="1"/>
    <col min="13830" max="13831" width="9.140625" style="113"/>
    <col min="13832" max="13832" width="15.7109375" style="113" bestFit="1" customWidth="1"/>
    <col min="13833" max="13833" width="7" style="113" bestFit="1" customWidth="1"/>
    <col min="13834" max="13836" width="9.140625" style="113"/>
    <col min="13837" max="13837" width="14.85546875" style="113" customWidth="1"/>
    <col min="13838" max="13838" width="10.5703125" style="113" bestFit="1" customWidth="1"/>
    <col min="13839" max="14080" width="9.140625" style="113"/>
    <col min="14081" max="14081" width="31" style="113" customWidth="1"/>
    <col min="14082" max="14082" width="17" style="113" customWidth="1"/>
    <col min="14083" max="14083" width="15" style="113" customWidth="1"/>
    <col min="14084" max="14084" width="14.42578125" style="113" customWidth="1"/>
    <col min="14085" max="14085" width="9.28515625" style="113" customWidth="1"/>
    <col min="14086" max="14087" width="9.140625" style="113"/>
    <col min="14088" max="14088" width="15.7109375" style="113" bestFit="1" customWidth="1"/>
    <col min="14089" max="14089" width="7" style="113" bestFit="1" customWidth="1"/>
    <col min="14090" max="14092" width="9.140625" style="113"/>
    <col min="14093" max="14093" width="14.85546875" style="113" customWidth="1"/>
    <col min="14094" max="14094" width="10.5703125" style="113" bestFit="1" customWidth="1"/>
    <col min="14095" max="14336" width="9.140625" style="113"/>
    <col min="14337" max="14337" width="31" style="113" customWidth="1"/>
    <col min="14338" max="14338" width="17" style="113" customWidth="1"/>
    <col min="14339" max="14339" width="15" style="113" customWidth="1"/>
    <col min="14340" max="14340" width="14.42578125" style="113" customWidth="1"/>
    <col min="14341" max="14341" width="9.28515625" style="113" customWidth="1"/>
    <col min="14342" max="14343" width="9.140625" style="113"/>
    <col min="14344" max="14344" width="15.7109375" style="113" bestFit="1" customWidth="1"/>
    <col min="14345" max="14345" width="7" style="113" bestFit="1" customWidth="1"/>
    <col min="14346" max="14348" width="9.140625" style="113"/>
    <col min="14349" max="14349" width="14.85546875" style="113" customWidth="1"/>
    <col min="14350" max="14350" width="10.5703125" style="113" bestFit="1" customWidth="1"/>
    <col min="14351" max="14592" width="9.140625" style="113"/>
    <col min="14593" max="14593" width="31" style="113" customWidth="1"/>
    <col min="14594" max="14594" width="17" style="113" customWidth="1"/>
    <col min="14595" max="14595" width="15" style="113" customWidth="1"/>
    <col min="14596" max="14596" width="14.42578125" style="113" customWidth="1"/>
    <col min="14597" max="14597" width="9.28515625" style="113" customWidth="1"/>
    <col min="14598" max="14599" width="9.140625" style="113"/>
    <col min="14600" max="14600" width="15.7109375" style="113" bestFit="1" customWidth="1"/>
    <col min="14601" max="14601" width="7" style="113" bestFit="1" customWidth="1"/>
    <col min="14602" max="14604" width="9.140625" style="113"/>
    <col min="14605" max="14605" width="14.85546875" style="113" customWidth="1"/>
    <col min="14606" max="14606" width="10.5703125" style="113" bestFit="1" customWidth="1"/>
    <col min="14607" max="14848" width="9.140625" style="113"/>
    <col min="14849" max="14849" width="31" style="113" customWidth="1"/>
    <col min="14850" max="14850" width="17" style="113" customWidth="1"/>
    <col min="14851" max="14851" width="15" style="113" customWidth="1"/>
    <col min="14852" max="14852" width="14.42578125" style="113" customWidth="1"/>
    <col min="14853" max="14853" width="9.28515625" style="113" customWidth="1"/>
    <col min="14854" max="14855" width="9.140625" style="113"/>
    <col min="14856" max="14856" width="15.7109375" style="113" bestFit="1" customWidth="1"/>
    <col min="14857" max="14857" width="7" style="113" bestFit="1" customWidth="1"/>
    <col min="14858" max="14860" width="9.140625" style="113"/>
    <col min="14861" max="14861" width="14.85546875" style="113" customWidth="1"/>
    <col min="14862" max="14862" width="10.5703125" style="113" bestFit="1" customWidth="1"/>
    <col min="14863" max="15104" width="9.140625" style="113"/>
    <col min="15105" max="15105" width="31" style="113" customWidth="1"/>
    <col min="15106" max="15106" width="17" style="113" customWidth="1"/>
    <col min="15107" max="15107" width="15" style="113" customWidth="1"/>
    <col min="15108" max="15108" width="14.42578125" style="113" customWidth="1"/>
    <col min="15109" max="15109" width="9.28515625" style="113" customWidth="1"/>
    <col min="15110" max="15111" width="9.140625" style="113"/>
    <col min="15112" max="15112" width="15.7109375" style="113" bestFit="1" customWidth="1"/>
    <col min="15113" max="15113" width="7" style="113" bestFit="1" customWidth="1"/>
    <col min="15114" max="15116" width="9.140625" style="113"/>
    <col min="15117" max="15117" width="14.85546875" style="113" customWidth="1"/>
    <col min="15118" max="15118" width="10.5703125" style="113" bestFit="1" customWidth="1"/>
    <col min="15119" max="15360" width="9.140625" style="113"/>
    <col min="15361" max="15361" width="31" style="113" customWidth="1"/>
    <col min="15362" max="15362" width="17" style="113" customWidth="1"/>
    <col min="15363" max="15363" width="15" style="113" customWidth="1"/>
    <col min="15364" max="15364" width="14.42578125" style="113" customWidth="1"/>
    <col min="15365" max="15365" width="9.28515625" style="113" customWidth="1"/>
    <col min="15366" max="15367" width="9.140625" style="113"/>
    <col min="15368" max="15368" width="15.7109375" style="113" bestFit="1" customWidth="1"/>
    <col min="15369" max="15369" width="7" style="113" bestFit="1" customWidth="1"/>
    <col min="15370" max="15372" width="9.140625" style="113"/>
    <col min="15373" max="15373" width="14.85546875" style="113" customWidth="1"/>
    <col min="15374" max="15374" width="10.5703125" style="113" bestFit="1" customWidth="1"/>
    <col min="15375" max="15616" width="9.140625" style="113"/>
    <col min="15617" max="15617" width="31" style="113" customWidth="1"/>
    <col min="15618" max="15618" width="17" style="113" customWidth="1"/>
    <col min="15619" max="15619" width="15" style="113" customWidth="1"/>
    <col min="15620" max="15620" width="14.42578125" style="113" customWidth="1"/>
    <col min="15621" max="15621" width="9.28515625" style="113" customWidth="1"/>
    <col min="15622" max="15623" width="9.140625" style="113"/>
    <col min="15624" max="15624" width="15.7109375" style="113" bestFit="1" customWidth="1"/>
    <col min="15625" max="15625" width="7" style="113" bestFit="1" customWidth="1"/>
    <col min="15626" max="15628" width="9.140625" style="113"/>
    <col min="15629" max="15629" width="14.85546875" style="113" customWidth="1"/>
    <col min="15630" max="15630" width="10.5703125" style="113" bestFit="1" customWidth="1"/>
    <col min="15631" max="15872" width="9.140625" style="113"/>
    <col min="15873" max="15873" width="31" style="113" customWidth="1"/>
    <col min="15874" max="15874" width="17" style="113" customWidth="1"/>
    <col min="15875" max="15875" width="15" style="113" customWidth="1"/>
    <col min="15876" max="15876" width="14.42578125" style="113" customWidth="1"/>
    <col min="15877" max="15877" width="9.28515625" style="113" customWidth="1"/>
    <col min="15878" max="15879" width="9.140625" style="113"/>
    <col min="15880" max="15880" width="15.7109375" style="113" bestFit="1" customWidth="1"/>
    <col min="15881" max="15881" width="7" style="113" bestFit="1" customWidth="1"/>
    <col min="15882" max="15884" width="9.140625" style="113"/>
    <col min="15885" max="15885" width="14.85546875" style="113" customWidth="1"/>
    <col min="15886" max="15886" width="10.5703125" style="113" bestFit="1" customWidth="1"/>
    <col min="15887" max="16128" width="9.140625" style="113"/>
    <col min="16129" max="16129" width="31" style="113" customWidth="1"/>
    <col min="16130" max="16130" width="17" style="113" customWidth="1"/>
    <col min="16131" max="16131" width="15" style="113" customWidth="1"/>
    <col min="16132" max="16132" width="14.42578125" style="113" customWidth="1"/>
    <col min="16133" max="16133" width="9.28515625" style="113" customWidth="1"/>
    <col min="16134" max="16135" width="9.140625" style="113"/>
    <col min="16136" max="16136" width="15.7109375" style="113" bestFit="1" customWidth="1"/>
    <col min="16137" max="16137" width="7" style="113" bestFit="1" customWidth="1"/>
    <col min="16138" max="16140" width="9.140625" style="113"/>
    <col min="16141" max="16141" width="14.85546875" style="113" customWidth="1"/>
    <col min="16142" max="16142" width="10.5703125" style="113" bestFit="1" customWidth="1"/>
    <col min="16143" max="16384" width="9.140625" style="113"/>
  </cols>
  <sheetData>
    <row r="1" spans="1:14" x14ac:dyDescent="0.2">
      <c r="A1" s="113" t="s">
        <v>197</v>
      </c>
      <c r="B1" s="113" t="s">
        <v>221</v>
      </c>
      <c r="C1" s="113" t="s">
        <v>199</v>
      </c>
      <c r="D1" s="113" t="s">
        <v>200</v>
      </c>
      <c r="E1" s="113" t="s">
        <v>201</v>
      </c>
      <c r="H1" s="114" t="s">
        <v>202</v>
      </c>
      <c r="I1" s="115"/>
    </row>
    <row r="2" spans="1:14" x14ac:dyDescent="0.2">
      <c r="A2" s="113" t="s">
        <v>29</v>
      </c>
      <c r="B2" s="113" t="s">
        <v>203</v>
      </c>
      <c r="C2" s="113" t="s">
        <v>204</v>
      </c>
      <c r="D2" s="113">
        <v>3381.93</v>
      </c>
      <c r="E2" s="113">
        <v>10.91</v>
      </c>
      <c r="H2" s="114" t="s">
        <v>198</v>
      </c>
      <c r="I2" s="115" t="s">
        <v>50</v>
      </c>
    </row>
    <row r="3" spans="1:14" x14ac:dyDescent="0.2">
      <c r="A3" s="113" t="s">
        <v>25</v>
      </c>
      <c r="B3" s="113" t="s">
        <v>205</v>
      </c>
      <c r="C3" s="113" t="s">
        <v>204</v>
      </c>
      <c r="D3" s="113">
        <v>-468.91</v>
      </c>
      <c r="E3" s="113">
        <v>-1.51</v>
      </c>
      <c r="H3" s="114" t="s">
        <v>206</v>
      </c>
      <c r="I3" s="115">
        <v>240.84</v>
      </c>
      <c r="J3" s="113" t="s">
        <v>207</v>
      </c>
      <c r="K3" s="116" t="str">
        <f>_xlfn.CONCAT(I3,J3)</f>
        <v>240.84%</v>
      </c>
      <c r="L3" s="117"/>
      <c r="M3" s="135" t="s">
        <v>208</v>
      </c>
      <c r="N3" s="135"/>
    </row>
    <row r="4" spans="1:14" x14ac:dyDescent="0.2">
      <c r="A4" s="113" t="s">
        <v>19</v>
      </c>
      <c r="B4" s="113" t="s">
        <v>20</v>
      </c>
      <c r="C4" s="113" t="s">
        <v>204</v>
      </c>
      <c r="D4" s="113">
        <v>17700.72</v>
      </c>
      <c r="E4" s="113">
        <v>57.1</v>
      </c>
      <c r="H4" s="118" t="s">
        <v>113</v>
      </c>
      <c r="I4" s="119">
        <v>147.9</v>
      </c>
      <c r="J4" s="113" t="s">
        <v>207</v>
      </c>
      <c r="K4" s="116" t="str">
        <f t="shared" ref="K4:K16" si="0">_xlfn.CONCAT(I4,J4)</f>
        <v>147.9%</v>
      </c>
      <c r="L4" s="117"/>
      <c r="M4" s="120" t="s">
        <v>209</v>
      </c>
      <c r="N4" s="120" t="s">
        <v>210</v>
      </c>
    </row>
    <row r="5" spans="1:14" x14ac:dyDescent="0.2">
      <c r="A5" s="113" t="s">
        <v>27</v>
      </c>
      <c r="B5" s="113" t="s">
        <v>205</v>
      </c>
      <c r="C5" s="113" t="s">
        <v>204</v>
      </c>
      <c r="D5" s="113">
        <v>-2.41</v>
      </c>
      <c r="E5" s="113">
        <v>-0.01</v>
      </c>
      <c r="H5" s="118" t="s">
        <v>211</v>
      </c>
      <c r="I5" s="119">
        <v>83.24</v>
      </c>
      <c r="J5" s="113" t="s">
        <v>207</v>
      </c>
      <c r="K5" s="116" t="str">
        <f t="shared" si="0"/>
        <v>83.24%</v>
      </c>
      <c r="L5" s="117"/>
      <c r="M5" s="121">
        <v>31000</v>
      </c>
      <c r="N5" s="121">
        <v>244336</v>
      </c>
    </row>
    <row r="6" spans="1:14" x14ac:dyDescent="0.2">
      <c r="A6" s="113" t="s">
        <v>23</v>
      </c>
      <c r="B6" s="113" t="s">
        <v>205</v>
      </c>
      <c r="C6" s="113" t="s">
        <v>204</v>
      </c>
      <c r="D6" s="113">
        <v>117.77</v>
      </c>
      <c r="E6" s="113">
        <v>0.38</v>
      </c>
      <c r="H6" s="118" t="s">
        <v>20</v>
      </c>
      <c r="I6" s="119">
        <v>57.1</v>
      </c>
      <c r="J6" s="113" t="s">
        <v>207</v>
      </c>
      <c r="K6" s="116" t="str">
        <f t="shared" si="0"/>
        <v>57.1%</v>
      </c>
      <c r="L6" s="117"/>
      <c r="N6" s="122"/>
    </row>
    <row r="7" spans="1:14" ht="15" x14ac:dyDescent="0.2">
      <c r="A7" s="113" t="s">
        <v>41</v>
      </c>
      <c r="B7" s="113" t="s">
        <v>212</v>
      </c>
      <c r="C7" s="113" t="s">
        <v>204</v>
      </c>
      <c r="D7" s="113">
        <v>0</v>
      </c>
      <c r="E7" s="113">
        <v>0</v>
      </c>
      <c r="H7" s="118" t="s">
        <v>205</v>
      </c>
      <c r="I7" s="119">
        <v>47.54</v>
      </c>
      <c r="J7" s="113" t="s">
        <v>207</v>
      </c>
      <c r="K7" s="116" t="str">
        <f t="shared" si="0"/>
        <v>47.54%</v>
      </c>
      <c r="L7" s="117"/>
      <c r="M7" s="120" t="s">
        <v>213</v>
      </c>
      <c r="N7" s="126">
        <f>N5/M5-1</f>
        <v>6.8818064516129036</v>
      </c>
    </row>
    <row r="8" spans="1:14" x14ac:dyDescent="0.2">
      <c r="A8" s="113" t="s">
        <v>91</v>
      </c>
      <c r="B8" s="113" t="s">
        <v>206</v>
      </c>
      <c r="C8" s="113" t="s">
        <v>204</v>
      </c>
      <c r="D8" s="113">
        <v>22019.65</v>
      </c>
      <c r="E8" s="113">
        <v>71.03</v>
      </c>
      <c r="H8" s="118" t="s">
        <v>212</v>
      </c>
      <c r="I8" s="119">
        <v>29.54</v>
      </c>
      <c r="J8" s="113" t="s">
        <v>207</v>
      </c>
      <c r="K8" s="116" t="str">
        <f t="shared" si="0"/>
        <v>29.54%</v>
      </c>
      <c r="L8" s="117"/>
    </row>
    <row r="9" spans="1:14" x14ac:dyDescent="0.2">
      <c r="A9" s="113" t="s">
        <v>43</v>
      </c>
      <c r="B9" s="113" t="s">
        <v>212</v>
      </c>
      <c r="C9" s="113" t="s">
        <v>204</v>
      </c>
      <c r="D9" s="113">
        <v>9093.73</v>
      </c>
      <c r="E9" s="113">
        <v>29.33</v>
      </c>
      <c r="H9" s="118" t="s">
        <v>214</v>
      </c>
      <c r="I9" s="119">
        <v>28.55</v>
      </c>
      <c r="J9" s="113" t="s">
        <v>207</v>
      </c>
      <c r="K9" s="116" t="str">
        <f t="shared" si="0"/>
        <v>28.55%</v>
      </c>
      <c r="L9" s="117"/>
    </row>
    <row r="10" spans="1:14" x14ac:dyDescent="0.2">
      <c r="A10" s="113" t="s">
        <v>39</v>
      </c>
      <c r="B10" s="113" t="s">
        <v>112</v>
      </c>
      <c r="C10" s="113" t="s">
        <v>204</v>
      </c>
      <c r="D10" s="113">
        <v>110.61</v>
      </c>
      <c r="E10" s="113">
        <v>0.36</v>
      </c>
      <c r="H10" s="118" t="s">
        <v>203</v>
      </c>
      <c r="I10" s="119">
        <v>18.149999999999999</v>
      </c>
      <c r="J10" s="113" t="s">
        <v>207</v>
      </c>
      <c r="K10" s="116" t="str">
        <f t="shared" si="0"/>
        <v>18.15%</v>
      </c>
      <c r="L10" s="117"/>
    </row>
    <row r="11" spans="1:14" x14ac:dyDescent="0.2">
      <c r="A11" s="113" t="s">
        <v>21</v>
      </c>
      <c r="B11" s="113" t="s">
        <v>205</v>
      </c>
      <c r="C11" s="113" t="s">
        <v>204</v>
      </c>
      <c r="D11" s="113">
        <v>15089.39</v>
      </c>
      <c r="E11" s="113">
        <v>48.68</v>
      </c>
      <c r="H11" s="118" t="s">
        <v>215</v>
      </c>
      <c r="I11" s="119">
        <v>3.68</v>
      </c>
      <c r="J11" s="113" t="s">
        <v>207</v>
      </c>
      <c r="K11" s="116" t="str">
        <f t="shared" si="0"/>
        <v>3.68%</v>
      </c>
      <c r="L11" s="117"/>
    </row>
    <row r="12" spans="1:14" x14ac:dyDescent="0.2">
      <c r="A12" s="113" t="s">
        <v>31</v>
      </c>
      <c r="B12" s="113" t="s">
        <v>203</v>
      </c>
      <c r="C12" s="113" t="s">
        <v>204</v>
      </c>
      <c r="D12" s="113">
        <v>2243.41</v>
      </c>
      <c r="E12" s="113">
        <v>7.24</v>
      </c>
      <c r="H12" s="118" t="s">
        <v>216</v>
      </c>
      <c r="I12" s="119">
        <v>2.6</v>
      </c>
      <c r="J12" s="113" t="s">
        <v>207</v>
      </c>
      <c r="K12" s="116" t="str">
        <f t="shared" si="0"/>
        <v>2.6%</v>
      </c>
      <c r="L12" s="117"/>
    </row>
    <row r="13" spans="1:14" x14ac:dyDescent="0.2">
      <c r="A13" s="113" t="s">
        <v>35</v>
      </c>
      <c r="B13" s="113" t="s">
        <v>212</v>
      </c>
      <c r="C13" s="113" t="s">
        <v>204</v>
      </c>
      <c r="D13" s="113">
        <v>65.59</v>
      </c>
      <c r="E13" s="113">
        <v>0.21</v>
      </c>
      <c r="H13" s="118" t="s">
        <v>112</v>
      </c>
      <c r="I13" s="119">
        <v>0.36</v>
      </c>
      <c r="J13" s="113" t="s">
        <v>207</v>
      </c>
      <c r="K13" s="116" t="str">
        <f t="shared" si="0"/>
        <v>0.36%</v>
      </c>
      <c r="L13" s="117"/>
    </row>
    <row r="14" spans="1:14" x14ac:dyDescent="0.2">
      <c r="A14" s="113" t="s">
        <v>84</v>
      </c>
      <c r="B14" s="113" t="s">
        <v>215</v>
      </c>
      <c r="C14" s="113" t="s">
        <v>217</v>
      </c>
      <c r="D14" s="113">
        <v>1141.3699999999999</v>
      </c>
      <c r="E14" s="113">
        <v>3.68</v>
      </c>
      <c r="H14" s="118" t="s">
        <v>218</v>
      </c>
      <c r="I14" s="119">
        <v>0</v>
      </c>
      <c r="J14" s="113" t="s">
        <v>207</v>
      </c>
      <c r="K14" s="116" t="str">
        <f t="shared" si="0"/>
        <v>0%</v>
      </c>
      <c r="L14" s="117"/>
    </row>
    <row r="15" spans="1:14" x14ac:dyDescent="0.2">
      <c r="A15" s="113" t="s">
        <v>33</v>
      </c>
      <c r="B15" s="113" t="s">
        <v>212</v>
      </c>
      <c r="C15" s="113" t="s">
        <v>204</v>
      </c>
      <c r="D15" s="113">
        <v>0</v>
      </c>
      <c r="E15" s="113">
        <v>0</v>
      </c>
      <c r="H15" s="118" t="s">
        <v>219</v>
      </c>
      <c r="I15" s="119">
        <v>-5.5</v>
      </c>
      <c r="J15" s="113" t="s">
        <v>207</v>
      </c>
      <c r="K15" s="116" t="str">
        <f t="shared" si="0"/>
        <v>-5.5%</v>
      </c>
    </row>
    <row r="16" spans="1:14" x14ac:dyDescent="0.2">
      <c r="A16" s="113" t="s">
        <v>37</v>
      </c>
      <c r="B16" s="113" t="s">
        <v>113</v>
      </c>
      <c r="C16" s="113" t="s">
        <v>204</v>
      </c>
      <c r="D16" s="113">
        <v>0</v>
      </c>
      <c r="E16" s="113">
        <v>0</v>
      </c>
      <c r="H16" s="123" t="s">
        <v>80</v>
      </c>
      <c r="I16" s="124">
        <v>654.00000000000011</v>
      </c>
      <c r="J16" s="113" t="s">
        <v>207</v>
      </c>
      <c r="K16" s="116" t="str">
        <f t="shared" si="0"/>
        <v>654%</v>
      </c>
    </row>
    <row r="17" spans="1:11" x14ac:dyDescent="0.2">
      <c r="A17" s="113" t="s">
        <v>97</v>
      </c>
      <c r="B17" s="113" t="s">
        <v>216</v>
      </c>
      <c r="C17" s="113" t="s">
        <v>204</v>
      </c>
      <c r="D17" s="113">
        <v>486.62</v>
      </c>
      <c r="E17" s="113">
        <v>1.57</v>
      </c>
    </row>
    <row r="18" spans="1:11" x14ac:dyDescent="0.2">
      <c r="A18" s="113" t="s">
        <v>96</v>
      </c>
      <c r="B18" s="113" t="s">
        <v>216</v>
      </c>
      <c r="C18" s="113" t="s">
        <v>204</v>
      </c>
      <c r="D18" s="113">
        <v>318.51</v>
      </c>
      <c r="E18" s="113">
        <v>1.03</v>
      </c>
      <c r="H18" s="113" t="s">
        <v>220</v>
      </c>
      <c r="K18" s="125">
        <f>N7-K16</f>
        <v>0.34180645161290357</v>
      </c>
    </row>
    <row r="19" spans="1:11" x14ac:dyDescent="0.2">
      <c r="A19" s="113" t="s">
        <v>89</v>
      </c>
      <c r="B19" s="113" t="s">
        <v>215</v>
      </c>
      <c r="C19" s="113" t="s">
        <v>204</v>
      </c>
      <c r="D19" s="113">
        <v>0</v>
      </c>
      <c r="E19" s="113">
        <v>0</v>
      </c>
    </row>
    <row r="20" spans="1:11" x14ac:dyDescent="0.2">
      <c r="A20" s="113" t="s">
        <v>86</v>
      </c>
      <c r="B20" s="113" t="s">
        <v>215</v>
      </c>
      <c r="C20" s="113" t="s">
        <v>204</v>
      </c>
      <c r="D20" s="113">
        <v>0</v>
      </c>
      <c r="E20" s="113">
        <v>0</v>
      </c>
    </row>
    <row r="21" spans="1:11" x14ac:dyDescent="0.2">
      <c r="A21" s="113" t="s">
        <v>88</v>
      </c>
      <c r="B21" s="113" t="s">
        <v>215</v>
      </c>
      <c r="C21" s="113" t="s">
        <v>204</v>
      </c>
      <c r="D21" s="113">
        <v>0</v>
      </c>
      <c r="E21" s="113">
        <v>0</v>
      </c>
    </row>
    <row r="22" spans="1:11" x14ac:dyDescent="0.2">
      <c r="A22" s="113" t="s">
        <v>90</v>
      </c>
      <c r="B22" s="113" t="s">
        <v>215</v>
      </c>
      <c r="C22" s="113" t="s">
        <v>204</v>
      </c>
      <c r="D22" s="113">
        <v>0</v>
      </c>
      <c r="E22" s="113">
        <v>0</v>
      </c>
    </row>
    <row r="23" spans="1:11" x14ac:dyDescent="0.2">
      <c r="A23" s="113" t="s">
        <v>87</v>
      </c>
      <c r="B23" s="113" t="s">
        <v>215</v>
      </c>
      <c r="C23" s="113" t="s">
        <v>204</v>
      </c>
      <c r="D23" s="113">
        <v>0</v>
      </c>
      <c r="E23" s="113">
        <v>0</v>
      </c>
    </row>
    <row r="24" spans="1:11" x14ac:dyDescent="0.2">
      <c r="A24" s="113" t="s">
        <v>38</v>
      </c>
      <c r="B24" s="113" t="s">
        <v>113</v>
      </c>
      <c r="C24" s="113" t="s">
        <v>204</v>
      </c>
      <c r="D24" s="113">
        <v>45849.760000000002</v>
      </c>
      <c r="E24" s="113">
        <v>147.9</v>
      </c>
    </row>
    <row r="25" spans="1:11" x14ac:dyDescent="0.2">
      <c r="A25" s="113" t="s">
        <v>110</v>
      </c>
      <c r="B25" s="113" t="s">
        <v>214</v>
      </c>
      <c r="C25" s="113" t="s">
        <v>204</v>
      </c>
      <c r="D25" s="113">
        <v>1176.73</v>
      </c>
      <c r="E25" s="113">
        <v>3.8</v>
      </c>
    </row>
    <row r="26" spans="1:11" x14ac:dyDescent="0.2">
      <c r="A26" s="113" t="s">
        <v>108</v>
      </c>
      <c r="B26" s="113" t="s">
        <v>214</v>
      </c>
      <c r="C26" s="113" t="s">
        <v>204</v>
      </c>
      <c r="D26" s="113">
        <v>0</v>
      </c>
      <c r="E26" s="113">
        <v>0</v>
      </c>
    </row>
    <row r="27" spans="1:11" x14ac:dyDescent="0.2">
      <c r="A27" s="113" t="s">
        <v>106</v>
      </c>
      <c r="B27" s="113" t="s">
        <v>214</v>
      </c>
      <c r="C27" s="113" t="s">
        <v>204</v>
      </c>
      <c r="D27" s="113">
        <v>7602.65</v>
      </c>
      <c r="E27" s="113">
        <v>24.52</v>
      </c>
    </row>
    <row r="28" spans="1:11" x14ac:dyDescent="0.2">
      <c r="A28" s="113" t="s">
        <v>109</v>
      </c>
      <c r="B28" s="113" t="s">
        <v>214</v>
      </c>
      <c r="C28" s="113" t="s">
        <v>204</v>
      </c>
      <c r="D28" s="113">
        <v>36.090000000000003</v>
      </c>
      <c r="E28" s="113">
        <v>0.12</v>
      </c>
    </row>
    <row r="29" spans="1:11" x14ac:dyDescent="0.2">
      <c r="A29" s="113" t="s">
        <v>107</v>
      </c>
      <c r="B29" s="113" t="s">
        <v>214</v>
      </c>
      <c r="C29" s="113" t="s">
        <v>204</v>
      </c>
      <c r="D29" s="113">
        <v>34.35</v>
      </c>
      <c r="E29" s="113">
        <v>0.11</v>
      </c>
    </row>
    <row r="30" spans="1:11" x14ac:dyDescent="0.2">
      <c r="A30" s="113" t="s">
        <v>144</v>
      </c>
      <c r="B30" s="113" t="s">
        <v>218</v>
      </c>
      <c r="C30" s="113" t="s">
        <v>204</v>
      </c>
      <c r="D30" s="113">
        <v>0</v>
      </c>
      <c r="E30" s="113">
        <v>0</v>
      </c>
    </row>
    <row r="31" spans="1:11" x14ac:dyDescent="0.2">
      <c r="A31" s="113" t="s">
        <v>188</v>
      </c>
      <c r="B31" s="113" t="s">
        <v>219</v>
      </c>
      <c r="C31" s="113" t="s">
        <v>204</v>
      </c>
      <c r="D31" s="113">
        <v>-1704.1</v>
      </c>
      <c r="E31" s="113">
        <v>-5.5</v>
      </c>
    </row>
    <row r="32" spans="1:11" x14ac:dyDescent="0.2">
      <c r="A32" s="113" t="s">
        <v>150</v>
      </c>
      <c r="B32" s="113" t="s">
        <v>219</v>
      </c>
      <c r="C32" s="113" t="s">
        <v>204</v>
      </c>
      <c r="D32" s="113">
        <v>0</v>
      </c>
      <c r="E32" s="113">
        <v>0</v>
      </c>
    </row>
    <row r="33" spans="1:5" x14ac:dyDescent="0.2">
      <c r="A33" s="113" t="s">
        <v>190</v>
      </c>
      <c r="B33" s="113" t="s">
        <v>211</v>
      </c>
      <c r="C33" s="113" t="s">
        <v>204</v>
      </c>
      <c r="D33" s="113">
        <v>5808.78</v>
      </c>
      <c r="E33" s="113">
        <v>18.739999999999998</v>
      </c>
    </row>
    <row r="34" spans="1:5" x14ac:dyDescent="0.2">
      <c r="A34" s="113" t="s">
        <v>192</v>
      </c>
      <c r="B34" s="113" t="s">
        <v>211</v>
      </c>
      <c r="C34" s="113" t="s">
        <v>204</v>
      </c>
      <c r="D34" s="113">
        <v>-1756.93</v>
      </c>
      <c r="E34" s="113">
        <v>-5.67</v>
      </c>
    </row>
    <row r="35" spans="1:5" x14ac:dyDescent="0.2">
      <c r="A35" s="113" t="s">
        <v>191</v>
      </c>
      <c r="B35" s="113" t="s">
        <v>211</v>
      </c>
      <c r="C35" s="113" t="s">
        <v>204</v>
      </c>
      <c r="D35" s="113">
        <v>21752.7</v>
      </c>
      <c r="E35" s="113">
        <v>70.17</v>
      </c>
    </row>
    <row r="36" spans="1:5" x14ac:dyDescent="0.2">
      <c r="A36" s="113" t="s">
        <v>189</v>
      </c>
      <c r="B36" s="113" t="s">
        <v>211</v>
      </c>
      <c r="C36" s="113" t="s">
        <v>204</v>
      </c>
      <c r="D36" s="113">
        <v>0</v>
      </c>
      <c r="E36" s="113">
        <v>0</v>
      </c>
    </row>
    <row r="37" spans="1:5" x14ac:dyDescent="0.2">
      <c r="A37" s="113" t="s">
        <v>185</v>
      </c>
      <c r="B37" s="113" t="s">
        <v>215</v>
      </c>
      <c r="C37" s="113" t="s">
        <v>204</v>
      </c>
      <c r="D37" s="113">
        <v>0</v>
      </c>
      <c r="E37" s="113">
        <v>0</v>
      </c>
    </row>
    <row r="38" spans="1:5" x14ac:dyDescent="0.2">
      <c r="A38" s="113" t="s">
        <v>184</v>
      </c>
      <c r="B38" s="113" t="s">
        <v>215</v>
      </c>
      <c r="C38" s="113" t="s">
        <v>204</v>
      </c>
      <c r="D38" s="113">
        <v>0</v>
      </c>
      <c r="E38" s="113">
        <v>0</v>
      </c>
    </row>
    <row r="39" spans="1:5" x14ac:dyDescent="0.2">
      <c r="A39" s="113" t="s">
        <v>186</v>
      </c>
      <c r="B39" s="113" t="s">
        <v>215</v>
      </c>
      <c r="C39" s="113" t="s">
        <v>204</v>
      </c>
      <c r="D39" s="113">
        <v>0</v>
      </c>
      <c r="E39" s="113">
        <v>0</v>
      </c>
    </row>
    <row r="40" spans="1:5" x14ac:dyDescent="0.2">
      <c r="A40" s="113" t="s">
        <v>187</v>
      </c>
      <c r="B40" s="113" t="s">
        <v>215</v>
      </c>
      <c r="C40" s="113" t="s">
        <v>204</v>
      </c>
      <c r="D40" s="113">
        <v>0</v>
      </c>
      <c r="E40" s="113">
        <v>0</v>
      </c>
    </row>
    <row r="41" spans="1:5" x14ac:dyDescent="0.2">
      <c r="A41" s="113" t="s">
        <v>180</v>
      </c>
      <c r="B41" s="113" t="s">
        <v>206</v>
      </c>
      <c r="C41" s="113" t="s">
        <v>204</v>
      </c>
      <c r="D41" s="113">
        <v>-2558.12</v>
      </c>
      <c r="E41" s="113">
        <v>-8.25</v>
      </c>
    </row>
    <row r="42" spans="1:5" x14ac:dyDescent="0.2">
      <c r="A42" s="113" t="s">
        <v>181</v>
      </c>
      <c r="B42" s="113" t="s">
        <v>206</v>
      </c>
      <c r="C42" s="113" t="s">
        <v>204</v>
      </c>
      <c r="D42" s="113">
        <v>3689.77</v>
      </c>
      <c r="E42" s="113">
        <v>11.9</v>
      </c>
    </row>
    <row r="43" spans="1:5" x14ac:dyDescent="0.2">
      <c r="A43" s="113" t="s">
        <v>182</v>
      </c>
      <c r="B43" s="113" t="s">
        <v>206</v>
      </c>
      <c r="C43" s="113" t="s">
        <v>204</v>
      </c>
      <c r="D43" s="113">
        <v>-5274.59</v>
      </c>
      <c r="E43" s="113">
        <v>-17.010000000000002</v>
      </c>
    </row>
    <row r="44" spans="1:5" x14ac:dyDescent="0.2">
      <c r="A44" s="113" t="s">
        <v>183</v>
      </c>
      <c r="B44" s="113" t="s">
        <v>206</v>
      </c>
      <c r="C44" s="113" t="s">
        <v>204</v>
      </c>
      <c r="D44" s="113">
        <v>-3047.05</v>
      </c>
      <c r="E44" s="113">
        <v>-9.83</v>
      </c>
    </row>
    <row r="45" spans="1:5" x14ac:dyDescent="0.2">
      <c r="A45" s="113" t="s">
        <v>172</v>
      </c>
      <c r="B45" s="113" t="s">
        <v>206</v>
      </c>
      <c r="C45" s="113" t="s">
        <v>204</v>
      </c>
      <c r="D45" s="113">
        <v>0</v>
      </c>
      <c r="E45" s="113">
        <v>0</v>
      </c>
    </row>
    <row r="46" spans="1:5" x14ac:dyDescent="0.2">
      <c r="A46" s="113" t="s">
        <v>174</v>
      </c>
      <c r="B46" s="113" t="s">
        <v>206</v>
      </c>
      <c r="C46" s="113" t="s">
        <v>204</v>
      </c>
      <c r="D46" s="113">
        <v>0</v>
      </c>
      <c r="E46" s="113">
        <v>0</v>
      </c>
    </row>
    <row r="47" spans="1:5" x14ac:dyDescent="0.2">
      <c r="A47" s="113" t="s">
        <v>171</v>
      </c>
      <c r="B47" s="113" t="s">
        <v>206</v>
      </c>
      <c r="C47" s="113" t="s">
        <v>204</v>
      </c>
      <c r="D47" s="113">
        <v>-2136.9899999999998</v>
      </c>
      <c r="E47" s="113">
        <v>-6.89</v>
      </c>
    </row>
    <row r="48" spans="1:5" x14ac:dyDescent="0.2">
      <c r="A48" s="113" t="s">
        <v>170</v>
      </c>
      <c r="B48" s="113" t="s">
        <v>206</v>
      </c>
      <c r="C48" s="113" t="s">
        <v>204</v>
      </c>
      <c r="D48" s="113">
        <v>0</v>
      </c>
      <c r="E48" s="113">
        <v>0</v>
      </c>
    </row>
    <row r="49" spans="1:5" x14ac:dyDescent="0.2">
      <c r="A49" s="113" t="s">
        <v>169</v>
      </c>
      <c r="B49" s="113" t="s">
        <v>206</v>
      </c>
      <c r="C49" s="113" t="s">
        <v>204</v>
      </c>
      <c r="D49" s="113">
        <v>4993.96</v>
      </c>
      <c r="E49" s="113">
        <v>16.11</v>
      </c>
    </row>
    <row r="50" spans="1:5" x14ac:dyDescent="0.2">
      <c r="A50" s="113" t="s">
        <v>173</v>
      </c>
      <c r="B50" s="113" t="s">
        <v>206</v>
      </c>
      <c r="C50" s="113" t="s">
        <v>204</v>
      </c>
      <c r="D50" s="113">
        <v>0</v>
      </c>
      <c r="E50" s="113">
        <v>0</v>
      </c>
    </row>
    <row r="51" spans="1:5" x14ac:dyDescent="0.2">
      <c r="A51" s="113" t="s">
        <v>179</v>
      </c>
      <c r="B51" s="113" t="s">
        <v>215</v>
      </c>
      <c r="C51" s="113" t="s">
        <v>204</v>
      </c>
      <c r="D51" s="113">
        <v>0</v>
      </c>
      <c r="E51" s="113">
        <v>0</v>
      </c>
    </row>
    <row r="52" spans="1:5" x14ac:dyDescent="0.2">
      <c r="A52" s="113" t="s">
        <v>178</v>
      </c>
      <c r="B52" s="113" t="s">
        <v>206</v>
      </c>
      <c r="C52" s="113" t="s">
        <v>204</v>
      </c>
      <c r="D52" s="113">
        <v>13435.97</v>
      </c>
      <c r="E52" s="113">
        <v>43.34</v>
      </c>
    </row>
    <row r="53" spans="1:5" x14ac:dyDescent="0.2">
      <c r="A53" s="113" t="s">
        <v>176</v>
      </c>
      <c r="B53" s="113" t="s">
        <v>206</v>
      </c>
      <c r="C53" s="113" t="s">
        <v>204</v>
      </c>
      <c r="D53" s="113">
        <v>-4598.6899999999996</v>
      </c>
      <c r="E53" s="113">
        <v>-14.83</v>
      </c>
    </row>
    <row r="54" spans="1:5" x14ac:dyDescent="0.2">
      <c r="A54" s="113" t="s">
        <v>175</v>
      </c>
      <c r="B54" s="113" t="s">
        <v>206</v>
      </c>
      <c r="C54" s="113" t="s">
        <v>204</v>
      </c>
      <c r="D54" s="113">
        <v>16726.73</v>
      </c>
      <c r="E54" s="113">
        <v>53.96</v>
      </c>
    </row>
    <row r="55" spans="1:5" x14ac:dyDescent="0.2">
      <c r="A55" s="113" t="s">
        <v>177</v>
      </c>
      <c r="B55" s="113" t="s">
        <v>206</v>
      </c>
      <c r="C55" s="113" t="s">
        <v>204</v>
      </c>
      <c r="D55" s="113">
        <v>31406.05</v>
      </c>
      <c r="E55" s="113">
        <v>101.31</v>
      </c>
    </row>
    <row r="86" spans="4:5" x14ac:dyDescent="0.2">
      <c r="E86" s="142"/>
    </row>
    <row r="87" spans="4:5" ht="15" x14ac:dyDescent="0.2">
      <c r="D87" s="27"/>
      <c r="E87" s="141"/>
    </row>
    <row r="88" spans="4:5" ht="15" x14ac:dyDescent="0.2">
      <c r="D88" s="27"/>
      <c r="E88" s="141"/>
    </row>
    <row r="89" spans="4:5" ht="15" x14ac:dyDescent="0.2">
      <c r="D89" s="27"/>
      <c r="E89" s="141"/>
    </row>
  </sheetData>
  <mergeCells count="1">
    <mergeCell ref="M3:N3"/>
  </mergeCells>
  <pageMargins left="0.75" right="0.75" top="1" bottom="1" header="0.5" footer="0.5"/>
  <pageSetup orientation="portrait" horizontalDpi="300" verticalDpi="300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214F-07E2-4F37-B180-F419425C799D}">
  <sheetPr>
    <outlinePr summaryBelow="0" summaryRight="0"/>
    <pageSetUpPr autoPageBreaks="0" fitToPage="1"/>
  </sheetPr>
  <dimension ref="A1:N64"/>
  <sheetViews>
    <sheetView topLeftCell="C1" workbookViewId="0">
      <pane ySplit="1" topLeftCell="A2" activePane="bottomLeft" state="frozen"/>
      <selection pane="bottomLeft" activeCell="K17" sqref="K17"/>
    </sheetView>
  </sheetViews>
  <sheetFormatPr defaultRowHeight="12.75" x14ac:dyDescent="0.2"/>
  <cols>
    <col min="1" max="1" width="35.5703125" style="113" customWidth="1"/>
    <col min="2" max="2" width="12.140625" style="113" bestFit="1" customWidth="1"/>
    <col min="3" max="3" width="15" style="113" customWidth="1"/>
    <col min="4" max="4" width="14.42578125" style="113" customWidth="1"/>
    <col min="5" max="5" width="9.28515625" style="113" customWidth="1"/>
    <col min="6" max="7" width="9.140625" style="113"/>
    <col min="8" max="8" width="13.140625" style="113" bestFit="1" customWidth="1"/>
    <col min="9" max="9" width="16.140625" style="113" bestFit="1" customWidth="1"/>
    <col min="10" max="10" width="9.140625" style="113"/>
    <col min="11" max="11" width="12.28515625" style="113" bestFit="1" customWidth="1"/>
    <col min="12" max="12" width="9.140625" style="113"/>
    <col min="13" max="13" width="10.5703125" style="113" bestFit="1" customWidth="1"/>
    <col min="14" max="257" width="9.140625" style="113"/>
    <col min="258" max="258" width="8.28515625" style="113" customWidth="1"/>
    <col min="259" max="259" width="15" style="113" customWidth="1"/>
    <col min="260" max="260" width="14.42578125" style="113" customWidth="1"/>
    <col min="261" max="261" width="9.28515625" style="113" customWidth="1"/>
    <col min="262" max="513" width="9.140625" style="113"/>
    <col min="514" max="514" width="8.28515625" style="113" customWidth="1"/>
    <col min="515" max="515" width="15" style="113" customWidth="1"/>
    <col min="516" max="516" width="14.42578125" style="113" customWidth="1"/>
    <col min="517" max="517" width="9.28515625" style="113" customWidth="1"/>
    <col min="518" max="769" width="9.140625" style="113"/>
    <col min="770" max="770" width="8.28515625" style="113" customWidth="1"/>
    <col min="771" max="771" width="15" style="113" customWidth="1"/>
    <col min="772" max="772" width="14.42578125" style="113" customWidth="1"/>
    <col min="773" max="773" width="9.28515625" style="113" customWidth="1"/>
    <col min="774" max="1025" width="9.140625" style="113"/>
    <col min="1026" max="1026" width="8.28515625" style="113" customWidth="1"/>
    <col min="1027" max="1027" width="15" style="113" customWidth="1"/>
    <col min="1028" max="1028" width="14.42578125" style="113" customWidth="1"/>
    <col min="1029" max="1029" width="9.28515625" style="113" customWidth="1"/>
    <col min="1030" max="1281" width="9.140625" style="113"/>
    <col min="1282" max="1282" width="8.28515625" style="113" customWidth="1"/>
    <col min="1283" max="1283" width="15" style="113" customWidth="1"/>
    <col min="1284" max="1284" width="14.42578125" style="113" customWidth="1"/>
    <col min="1285" max="1285" width="9.28515625" style="113" customWidth="1"/>
    <col min="1286" max="1537" width="9.140625" style="113"/>
    <col min="1538" max="1538" width="8.28515625" style="113" customWidth="1"/>
    <col min="1539" max="1539" width="15" style="113" customWidth="1"/>
    <col min="1540" max="1540" width="14.42578125" style="113" customWidth="1"/>
    <col min="1541" max="1541" width="9.28515625" style="113" customWidth="1"/>
    <col min="1542" max="1793" width="9.140625" style="113"/>
    <col min="1794" max="1794" width="8.28515625" style="113" customWidth="1"/>
    <col min="1795" max="1795" width="15" style="113" customWidth="1"/>
    <col min="1796" max="1796" width="14.42578125" style="113" customWidth="1"/>
    <col min="1797" max="1797" width="9.28515625" style="113" customWidth="1"/>
    <col min="1798" max="2049" width="9.140625" style="113"/>
    <col min="2050" max="2050" width="8.28515625" style="113" customWidth="1"/>
    <col min="2051" max="2051" width="15" style="113" customWidth="1"/>
    <col min="2052" max="2052" width="14.42578125" style="113" customWidth="1"/>
    <col min="2053" max="2053" width="9.28515625" style="113" customWidth="1"/>
    <col min="2054" max="2305" width="9.140625" style="113"/>
    <col min="2306" max="2306" width="8.28515625" style="113" customWidth="1"/>
    <col min="2307" max="2307" width="15" style="113" customWidth="1"/>
    <col min="2308" max="2308" width="14.42578125" style="113" customWidth="1"/>
    <col min="2309" max="2309" width="9.28515625" style="113" customWidth="1"/>
    <col min="2310" max="2561" width="9.140625" style="113"/>
    <col min="2562" max="2562" width="8.28515625" style="113" customWidth="1"/>
    <col min="2563" max="2563" width="15" style="113" customWidth="1"/>
    <col min="2564" max="2564" width="14.42578125" style="113" customWidth="1"/>
    <col min="2565" max="2565" width="9.28515625" style="113" customWidth="1"/>
    <col min="2566" max="2817" width="9.140625" style="113"/>
    <col min="2818" max="2818" width="8.28515625" style="113" customWidth="1"/>
    <col min="2819" max="2819" width="15" style="113" customWidth="1"/>
    <col min="2820" max="2820" width="14.42578125" style="113" customWidth="1"/>
    <col min="2821" max="2821" width="9.28515625" style="113" customWidth="1"/>
    <col min="2822" max="3073" width="9.140625" style="113"/>
    <col min="3074" max="3074" width="8.28515625" style="113" customWidth="1"/>
    <col min="3075" max="3075" width="15" style="113" customWidth="1"/>
    <col min="3076" max="3076" width="14.42578125" style="113" customWidth="1"/>
    <col min="3077" max="3077" width="9.28515625" style="113" customWidth="1"/>
    <col min="3078" max="3329" width="9.140625" style="113"/>
    <col min="3330" max="3330" width="8.28515625" style="113" customWidth="1"/>
    <col min="3331" max="3331" width="15" style="113" customWidth="1"/>
    <col min="3332" max="3332" width="14.42578125" style="113" customWidth="1"/>
    <col min="3333" max="3333" width="9.28515625" style="113" customWidth="1"/>
    <col min="3334" max="3585" width="9.140625" style="113"/>
    <col min="3586" max="3586" width="8.28515625" style="113" customWidth="1"/>
    <col min="3587" max="3587" width="15" style="113" customWidth="1"/>
    <col min="3588" max="3588" width="14.42578125" style="113" customWidth="1"/>
    <col min="3589" max="3589" width="9.28515625" style="113" customWidth="1"/>
    <col min="3590" max="3841" width="9.140625" style="113"/>
    <col min="3842" max="3842" width="8.28515625" style="113" customWidth="1"/>
    <col min="3843" max="3843" width="15" style="113" customWidth="1"/>
    <col min="3844" max="3844" width="14.42578125" style="113" customWidth="1"/>
    <col min="3845" max="3845" width="9.28515625" style="113" customWidth="1"/>
    <col min="3846" max="4097" width="9.140625" style="113"/>
    <col min="4098" max="4098" width="8.28515625" style="113" customWidth="1"/>
    <col min="4099" max="4099" width="15" style="113" customWidth="1"/>
    <col min="4100" max="4100" width="14.42578125" style="113" customWidth="1"/>
    <col min="4101" max="4101" width="9.28515625" style="113" customWidth="1"/>
    <col min="4102" max="4353" width="9.140625" style="113"/>
    <col min="4354" max="4354" width="8.28515625" style="113" customWidth="1"/>
    <col min="4355" max="4355" width="15" style="113" customWidth="1"/>
    <col min="4356" max="4356" width="14.42578125" style="113" customWidth="1"/>
    <col min="4357" max="4357" width="9.28515625" style="113" customWidth="1"/>
    <col min="4358" max="4609" width="9.140625" style="113"/>
    <col min="4610" max="4610" width="8.28515625" style="113" customWidth="1"/>
    <col min="4611" max="4611" width="15" style="113" customWidth="1"/>
    <col min="4612" max="4612" width="14.42578125" style="113" customWidth="1"/>
    <col min="4613" max="4613" width="9.28515625" style="113" customWidth="1"/>
    <col min="4614" max="4865" width="9.140625" style="113"/>
    <col min="4866" max="4866" width="8.28515625" style="113" customWidth="1"/>
    <col min="4867" max="4867" width="15" style="113" customWidth="1"/>
    <col min="4868" max="4868" width="14.42578125" style="113" customWidth="1"/>
    <col min="4869" max="4869" width="9.28515625" style="113" customWidth="1"/>
    <col min="4870" max="5121" width="9.140625" style="113"/>
    <col min="5122" max="5122" width="8.28515625" style="113" customWidth="1"/>
    <col min="5123" max="5123" width="15" style="113" customWidth="1"/>
    <col min="5124" max="5124" width="14.42578125" style="113" customWidth="1"/>
    <col min="5125" max="5125" width="9.28515625" style="113" customWidth="1"/>
    <col min="5126" max="5377" width="9.140625" style="113"/>
    <col min="5378" max="5378" width="8.28515625" style="113" customWidth="1"/>
    <col min="5379" max="5379" width="15" style="113" customWidth="1"/>
    <col min="5380" max="5380" width="14.42578125" style="113" customWidth="1"/>
    <col min="5381" max="5381" width="9.28515625" style="113" customWidth="1"/>
    <col min="5382" max="5633" width="9.140625" style="113"/>
    <col min="5634" max="5634" width="8.28515625" style="113" customWidth="1"/>
    <col min="5635" max="5635" width="15" style="113" customWidth="1"/>
    <col min="5636" max="5636" width="14.42578125" style="113" customWidth="1"/>
    <col min="5637" max="5637" width="9.28515625" style="113" customWidth="1"/>
    <col min="5638" max="5889" width="9.140625" style="113"/>
    <col min="5890" max="5890" width="8.28515625" style="113" customWidth="1"/>
    <col min="5891" max="5891" width="15" style="113" customWidth="1"/>
    <col min="5892" max="5892" width="14.42578125" style="113" customWidth="1"/>
    <col min="5893" max="5893" width="9.28515625" style="113" customWidth="1"/>
    <col min="5894" max="6145" width="9.140625" style="113"/>
    <col min="6146" max="6146" width="8.28515625" style="113" customWidth="1"/>
    <col min="6147" max="6147" width="15" style="113" customWidth="1"/>
    <col min="6148" max="6148" width="14.42578125" style="113" customWidth="1"/>
    <col min="6149" max="6149" width="9.28515625" style="113" customWidth="1"/>
    <col min="6150" max="6401" width="9.140625" style="113"/>
    <col min="6402" max="6402" width="8.28515625" style="113" customWidth="1"/>
    <col min="6403" max="6403" width="15" style="113" customWidth="1"/>
    <col min="6404" max="6404" width="14.42578125" style="113" customWidth="1"/>
    <col min="6405" max="6405" width="9.28515625" style="113" customWidth="1"/>
    <col min="6406" max="6657" width="9.140625" style="113"/>
    <col min="6658" max="6658" width="8.28515625" style="113" customWidth="1"/>
    <col min="6659" max="6659" width="15" style="113" customWidth="1"/>
    <col min="6660" max="6660" width="14.42578125" style="113" customWidth="1"/>
    <col min="6661" max="6661" width="9.28515625" style="113" customWidth="1"/>
    <col min="6662" max="6913" width="9.140625" style="113"/>
    <col min="6914" max="6914" width="8.28515625" style="113" customWidth="1"/>
    <col min="6915" max="6915" width="15" style="113" customWidth="1"/>
    <col min="6916" max="6916" width="14.42578125" style="113" customWidth="1"/>
    <col min="6917" max="6917" width="9.28515625" style="113" customWidth="1"/>
    <col min="6918" max="7169" width="9.140625" style="113"/>
    <col min="7170" max="7170" width="8.28515625" style="113" customWidth="1"/>
    <col min="7171" max="7171" width="15" style="113" customWidth="1"/>
    <col min="7172" max="7172" width="14.42578125" style="113" customWidth="1"/>
    <col min="7173" max="7173" width="9.28515625" style="113" customWidth="1"/>
    <col min="7174" max="7425" width="9.140625" style="113"/>
    <col min="7426" max="7426" width="8.28515625" style="113" customWidth="1"/>
    <col min="7427" max="7427" width="15" style="113" customWidth="1"/>
    <col min="7428" max="7428" width="14.42578125" style="113" customWidth="1"/>
    <col min="7429" max="7429" width="9.28515625" style="113" customWidth="1"/>
    <col min="7430" max="7681" width="9.140625" style="113"/>
    <col min="7682" max="7682" width="8.28515625" style="113" customWidth="1"/>
    <col min="7683" max="7683" width="15" style="113" customWidth="1"/>
    <col min="7684" max="7684" width="14.42578125" style="113" customWidth="1"/>
    <col min="7685" max="7685" width="9.28515625" style="113" customWidth="1"/>
    <col min="7686" max="7937" width="9.140625" style="113"/>
    <col min="7938" max="7938" width="8.28515625" style="113" customWidth="1"/>
    <col min="7939" max="7939" width="15" style="113" customWidth="1"/>
    <col min="7940" max="7940" width="14.42578125" style="113" customWidth="1"/>
    <col min="7941" max="7941" width="9.28515625" style="113" customWidth="1"/>
    <col min="7942" max="8193" width="9.140625" style="113"/>
    <col min="8194" max="8194" width="8.28515625" style="113" customWidth="1"/>
    <col min="8195" max="8195" width="15" style="113" customWidth="1"/>
    <col min="8196" max="8196" width="14.42578125" style="113" customWidth="1"/>
    <col min="8197" max="8197" width="9.28515625" style="113" customWidth="1"/>
    <col min="8198" max="8449" width="9.140625" style="113"/>
    <col min="8450" max="8450" width="8.28515625" style="113" customWidth="1"/>
    <col min="8451" max="8451" width="15" style="113" customWidth="1"/>
    <col min="8452" max="8452" width="14.42578125" style="113" customWidth="1"/>
    <col min="8453" max="8453" width="9.28515625" style="113" customWidth="1"/>
    <col min="8454" max="8705" width="9.140625" style="113"/>
    <col min="8706" max="8706" width="8.28515625" style="113" customWidth="1"/>
    <col min="8707" max="8707" width="15" style="113" customWidth="1"/>
    <col min="8708" max="8708" width="14.42578125" style="113" customWidth="1"/>
    <col min="8709" max="8709" width="9.28515625" style="113" customWidth="1"/>
    <col min="8710" max="8961" width="9.140625" style="113"/>
    <col min="8962" max="8962" width="8.28515625" style="113" customWidth="1"/>
    <col min="8963" max="8963" width="15" style="113" customWidth="1"/>
    <col min="8964" max="8964" width="14.42578125" style="113" customWidth="1"/>
    <col min="8965" max="8965" width="9.28515625" style="113" customWidth="1"/>
    <col min="8966" max="9217" width="9.140625" style="113"/>
    <col min="9218" max="9218" width="8.28515625" style="113" customWidth="1"/>
    <col min="9219" max="9219" width="15" style="113" customWidth="1"/>
    <col min="9220" max="9220" width="14.42578125" style="113" customWidth="1"/>
    <col min="9221" max="9221" width="9.28515625" style="113" customWidth="1"/>
    <col min="9222" max="9473" width="9.140625" style="113"/>
    <col min="9474" max="9474" width="8.28515625" style="113" customWidth="1"/>
    <col min="9475" max="9475" width="15" style="113" customWidth="1"/>
    <col min="9476" max="9476" width="14.42578125" style="113" customWidth="1"/>
    <col min="9477" max="9477" width="9.28515625" style="113" customWidth="1"/>
    <col min="9478" max="9729" width="9.140625" style="113"/>
    <col min="9730" max="9730" width="8.28515625" style="113" customWidth="1"/>
    <col min="9731" max="9731" width="15" style="113" customWidth="1"/>
    <col min="9732" max="9732" width="14.42578125" style="113" customWidth="1"/>
    <col min="9733" max="9733" width="9.28515625" style="113" customWidth="1"/>
    <col min="9734" max="9985" width="9.140625" style="113"/>
    <col min="9986" max="9986" width="8.28515625" style="113" customWidth="1"/>
    <col min="9987" max="9987" width="15" style="113" customWidth="1"/>
    <col min="9988" max="9988" width="14.42578125" style="113" customWidth="1"/>
    <col min="9989" max="9989" width="9.28515625" style="113" customWidth="1"/>
    <col min="9990" max="10241" width="9.140625" style="113"/>
    <col min="10242" max="10242" width="8.28515625" style="113" customWidth="1"/>
    <col min="10243" max="10243" width="15" style="113" customWidth="1"/>
    <col min="10244" max="10244" width="14.42578125" style="113" customWidth="1"/>
    <col min="10245" max="10245" width="9.28515625" style="113" customWidth="1"/>
    <col min="10246" max="10497" width="9.140625" style="113"/>
    <col min="10498" max="10498" width="8.28515625" style="113" customWidth="1"/>
    <col min="10499" max="10499" width="15" style="113" customWidth="1"/>
    <col min="10500" max="10500" width="14.42578125" style="113" customWidth="1"/>
    <col min="10501" max="10501" width="9.28515625" style="113" customWidth="1"/>
    <col min="10502" max="10753" width="9.140625" style="113"/>
    <col min="10754" max="10754" width="8.28515625" style="113" customWidth="1"/>
    <col min="10755" max="10755" width="15" style="113" customWidth="1"/>
    <col min="10756" max="10756" width="14.42578125" style="113" customWidth="1"/>
    <col min="10757" max="10757" width="9.28515625" style="113" customWidth="1"/>
    <col min="10758" max="11009" width="9.140625" style="113"/>
    <col min="11010" max="11010" width="8.28515625" style="113" customWidth="1"/>
    <col min="11011" max="11011" width="15" style="113" customWidth="1"/>
    <col min="11012" max="11012" width="14.42578125" style="113" customWidth="1"/>
    <col min="11013" max="11013" width="9.28515625" style="113" customWidth="1"/>
    <col min="11014" max="11265" width="9.140625" style="113"/>
    <col min="11266" max="11266" width="8.28515625" style="113" customWidth="1"/>
    <col min="11267" max="11267" width="15" style="113" customWidth="1"/>
    <col min="11268" max="11268" width="14.42578125" style="113" customWidth="1"/>
    <col min="11269" max="11269" width="9.28515625" style="113" customWidth="1"/>
    <col min="11270" max="11521" width="9.140625" style="113"/>
    <col min="11522" max="11522" width="8.28515625" style="113" customWidth="1"/>
    <col min="11523" max="11523" width="15" style="113" customWidth="1"/>
    <col min="11524" max="11524" width="14.42578125" style="113" customWidth="1"/>
    <col min="11525" max="11525" width="9.28515625" style="113" customWidth="1"/>
    <col min="11526" max="11777" width="9.140625" style="113"/>
    <col min="11778" max="11778" width="8.28515625" style="113" customWidth="1"/>
    <col min="11779" max="11779" width="15" style="113" customWidth="1"/>
    <col min="11780" max="11780" width="14.42578125" style="113" customWidth="1"/>
    <col min="11781" max="11781" width="9.28515625" style="113" customWidth="1"/>
    <col min="11782" max="12033" width="9.140625" style="113"/>
    <col min="12034" max="12034" width="8.28515625" style="113" customWidth="1"/>
    <col min="12035" max="12035" width="15" style="113" customWidth="1"/>
    <col min="12036" max="12036" width="14.42578125" style="113" customWidth="1"/>
    <col min="12037" max="12037" width="9.28515625" style="113" customWidth="1"/>
    <col min="12038" max="12289" width="9.140625" style="113"/>
    <col min="12290" max="12290" width="8.28515625" style="113" customWidth="1"/>
    <col min="12291" max="12291" width="15" style="113" customWidth="1"/>
    <col min="12292" max="12292" width="14.42578125" style="113" customWidth="1"/>
    <col min="12293" max="12293" width="9.28515625" style="113" customWidth="1"/>
    <col min="12294" max="12545" width="9.140625" style="113"/>
    <col min="12546" max="12546" width="8.28515625" style="113" customWidth="1"/>
    <col min="12547" max="12547" width="15" style="113" customWidth="1"/>
    <col min="12548" max="12548" width="14.42578125" style="113" customWidth="1"/>
    <col min="12549" max="12549" width="9.28515625" style="113" customWidth="1"/>
    <col min="12550" max="12801" width="9.140625" style="113"/>
    <col min="12802" max="12802" width="8.28515625" style="113" customWidth="1"/>
    <col min="12803" max="12803" width="15" style="113" customWidth="1"/>
    <col min="12804" max="12804" width="14.42578125" style="113" customWidth="1"/>
    <col min="12805" max="12805" width="9.28515625" style="113" customWidth="1"/>
    <col min="12806" max="13057" width="9.140625" style="113"/>
    <col min="13058" max="13058" width="8.28515625" style="113" customWidth="1"/>
    <col min="13059" max="13059" width="15" style="113" customWidth="1"/>
    <col min="13060" max="13060" width="14.42578125" style="113" customWidth="1"/>
    <col min="13061" max="13061" width="9.28515625" style="113" customWidth="1"/>
    <col min="13062" max="13313" width="9.140625" style="113"/>
    <col min="13314" max="13314" width="8.28515625" style="113" customWidth="1"/>
    <col min="13315" max="13315" width="15" style="113" customWidth="1"/>
    <col min="13316" max="13316" width="14.42578125" style="113" customWidth="1"/>
    <col min="13317" max="13317" width="9.28515625" style="113" customWidth="1"/>
    <col min="13318" max="13569" width="9.140625" style="113"/>
    <col min="13570" max="13570" width="8.28515625" style="113" customWidth="1"/>
    <col min="13571" max="13571" width="15" style="113" customWidth="1"/>
    <col min="13572" max="13572" width="14.42578125" style="113" customWidth="1"/>
    <col min="13573" max="13573" width="9.28515625" style="113" customWidth="1"/>
    <col min="13574" max="13825" width="9.140625" style="113"/>
    <col min="13826" max="13826" width="8.28515625" style="113" customWidth="1"/>
    <col min="13827" max="13827" width="15" style="113" customWidth="1"/>
    <col min="13828" max="13828" width="14.42578125" style="113" customWidth="1"/>
    <col min="13829" max="13829" width="9.28515625" style="113" customWidth="1"/>
    <col min="13830" max="14081" width="9.140625" style="113"/>
    <col min="14082" max="14082" width="8.28515625" style="113" customWidth="1"/>
    <col min="14083" max="14083" width="15" style="113" customWidth="1"/>
    <col min="14084" max="14084" width="14.42578125" style="113" customWidth="1"/>
    <col min="14085" max="14085" width="9.28515625" style="113" customWidth="1"/>
    <col min="14086" max="14337" width="9.140625" style="113"/>
    <col min="14338" max="14338" width="8.28515625" style="113" customWidth="1"/>
    <col min="14339" max="14339" width="15" style="113" customWidth="1"/>
    <col min="14340" max="14340" width="14.42578125" style="113" customWidth="1"/>
    <col min="14341" max="14341" width="9.28515625" style="113" customWidth="1"/>
    <col min="14342" max="14593" width="9.140625" style="113"/>
    <col min="14594" max="14594" width="8.28515625" style="113" customWidth="1"/>
    <col min="14595" max="14595" width="15" style="113" customWidth="1"/>
    <col min="14596" max="14596" width="14.42578125" style="113" customWidth="1"/>
    <col min="14597" max="14597" width="9.28515625" style="113" customWidth="1"/>
    <col min="14598" max="14849" width="9.140625" style="113"/>
    <col min="14850" max="14850" width="8.28515625" style="113" customWidth="1"/>
    <col min="14851" max="14851" width="15" style="113" customWidth="1"/>
    <col min="14852" max="14852" width="14.42578125" style="113" customWidth="1"/>
    <col min="14853" max="14853" width="9.28515625" style="113" customWidth="1"/>
    <col min="14854" max="15105" width="9.140625" style="113"/>
    <col min="15106" max="15106" width="8.28515625" style="113" customWidth="1"/>
    <col min="15107" max="15107" width="15" style="113" customWidth="1"/>
    <col min="15108" max="15108" width="14.42578125" style="113" customWidth="1"/>
    <col min="15109" max="15109" width="9.28515625" style="113" customWidth="1"/>
    <col min="15110" max="15361" width="9.140625" style="113"/>
    <col min="15362" max="15362" width="8.28515625" style="113" customWidth="1"/>
    <col min="15363" max="15363" width="15" style="113" customWidth="1"/>
    <col min="15364" max="15364" width="14.42578125" style="113" customWidth="1"/>
    <col min="15365" max="15365" width="9.28515625" style="113" customWidth="1"/>
    <col min="15366" max="15617" width="9.140625" style="113"/>
    <col min="15618" max="15618" width="8.28515625" style="113" customWidth="1"/>
    <col min="15619" max="15619" width="15" style="113" customWidth="1"/>
    <col min="15620" max="15620" width="14.42578125" style="113" customWidth="1"/>
    <col min="15621" max="15621" width="9.28515625" style="113" customWidth="1"/>
    <col min="15622" max="15873" width="9.140625" style="113"/>
    <col min="15874" max="15874" width="8.28515625" style="113" customWidth="1"/>
    <col min="15875" max="15875" width="15" style="113" customWidth="1"/>
    <col min="15876" max="15876" width="14.42578125" style="113" customWidth="1"/>
    <col min="15877" max="15877" width="9.28515625" style="113" customWidth="1"/>
    <col min="15878" max="16129" width="9.140625" style="113"/>
    <col min="16130" max="16130" width="8.28515625" style="113" customWidth="1"/>
    <col min="16131" max="16131" width="15" style="113" customWidth="1"/>
    <col min="16132" max="16132" width="14.42578125" style="113" customWidth="1"/>
    <col min="16133" max="16133" width="9.28515625" style="113" customWidth="1"/>
    <col min="16134" max="16384" width="9.140625" style="113"/>
  </cols>
  <sheetData>
    <row r="1" spans="1:14" ht="15" x14ac:dyDescent="0.25">
      <c r="A1" s="113" t="s">
        <v>197</v>
      </c>
      <c r="B1" s="113" t="s">
        <v>228</v>
      </c>
      <c r="C1" s="113" t="s">
        <v>199</v>
      </c>
      <c r="D1" s="113" t="s">
        <v>200</v>
      </c>
      <c r="E1" s="113" t="s">
        <v>201</v>
      </c>
      <c r="H1" s="144" t="s">
        <v>229</v>
      </c>
      <c r="I1" t="s">
        <v>202</v>
      </c>
      <c r="J1"/>
    </row>
    <row r="2" spans="1:14" ht="15" x14ac:dyDescent="0.25">
      <c r="A2" s="113" t="s">
        <v>29</v>
      </c>
      <c r="B2" s="113" t="s">
        <v>203</v>
      </c>
      <c r="C2" s="113" t="s">
        <v>204</v>
      </c>
      <c r="D2" s="113">
        <v>3381.93</v>
      </c>
      <c r="E2" s="113">
        <v>10.91</v>
      </c>
      <c r="H2" s="145" t="s">
        <v>206</v>
      </c>
      <c r="I2" s="143">
        <v>248.21</v>
      </c>
      <c r="J2" s="113" t="s">
        <v>207</v>
      </c>
      <c r="K2" s="116" t="str">
        <f>_xlfn.CONCAT(I2,J2)</f>
        <v>248.21%</v>
      </c>
    </row>
    <row r="3" spans="1:14" ht="15" x14ac:dyDescent="0.25">
      <c r="A3" s="113" t="s">
        <v>25</v>
      </c>
      <c r="B3" s="113" t="s">
        <v>205</v>
      </c>
      <c r="C3" s="113" t="s">
        <v>204</v>
      </c>
      <c r="D3" s="113">
        <v>-468.91</v>
      </c>
      <c r="E3" s="113">
        <v>-1.51</v>
      </c>
      <c r="H3" s="145" t="s">
        <v>113</v>
      </c>
      <c r="I3" s="143">
        <v>147.9</v>
      </c>
      <c r="J3" s="113" t="s">
        <v>207</v>
      </c>
      <c r="K3" s="116" t="str">
        <f t="shared" ref="K3:K15" si="0">_xlfn.CONCAT(I3,J3)</f>
        <v>147.9%</v>
      </c>
    </row>
    <row r="4" spans="1:14" ht="15" x14ac:dyDescent="0.25">
      <c r="A4" s="113" t="s">
        <v>19</v>
      </c>
      <c r="B4" s="113" t="s">
        <v>20</v>
      </c>
      <c r="C4" s="113" t="s">
        <v>204</v>
      </c>
      <c r="D4" s="113">
        <v>4798.87</v>
      </c>
      <c r="E4" s="113">
        <v>15.48</v>
      </c>
      <c r="H4" s="145" t="s">
        <v>205</v>
      </c>
      <c r="I4" s="143">
        <v>47.32</v>
      </c>
      <c r="J4" s="113" t="s">
        <v>207</v>
      </c>
      <c r="K4" s="116" t="str">
        <f t="shared" si="0"/>
        <v>47.32%</v>
      </c>
      <c r="M4" s="135" t="s">
        <v>208</v>
      </c>
      <c r="N4" s="135"/>
    </row>
    <row r="5" spans="1:14" ht="15" x14ac:dyDescent="0.25">
      <c r="A5" s="113" t="s">
        <v>27</v>
      </c>
      <c r="B5" s="113" t="s">
        <v>205</v>
      </c>
      <c r="C5" s="113" t="s">
        <v>204</v>
      </c>
      <c r="D5" s="113">
        <v>-2.41</v>
      </c>
      <c r="E5" s="113">
        <v>-0.01</v>
      </c>
      <c r="H5" s="145" t="s">
        <v>211</v>
      </c>
      <c r="I5" s="143">
        <v>47.089999999999996</v>
      </c>
      <c r="J5" s="113" t="s">
        <v>207</v>
      </c>
      <c r="K5" s="116" t="str">
        <f t="shared" si="0"/>
        <v>47.09%</v>
      </c>
      <c r="M5" s="120" t="s">
        <v>209</v>
      </c>
      <c r="N5" s="120" t="s">
        <v>210</v>
      </c>
    </row>
    <row r="6" spans="1:14" ht="15" x14ac:dyDescent="0.25">
      <c r="A6" s="113" t="s">
        <v>23</v>
      </c>
      <c r="B6" s="113" t="s">
        <v>205</v>
      </c>
      <c r="C6" s="113" t="s">
        <v>204</v>
      </c>
      <c r="D6" s="113">
        <v>50.47</v>
      </c>
      <c r="E6" s="113">
        <v>0.16</v>
      </c>
      <c r="H6" s="145" t="s">
        <v>218</v>
      </c>
      <c r="I6" s="143">
        <v>46.95</v>
      </c>
      <c r="J6" s="113" t="s">
        <v>207</v>
      </c>
      <c r="K6" s="116" t="str">
        <f t="shared" si="0"/>
        <v>46.95%</v>
      </c>
      <c r="M6" s="121">
        <v>31000</v>
      </c>
      <c r="N6" s="121">
        <v>244336</v>
      </c>
    </row>
    <row r="7" spans="1:14" ht="15" x14ac:dyDescent="0.25">
      <c r="A7" s="113" t="s">
        <v>41</v>
      </c>
      <c r="B7" s="113" t="s">
        <v>212</v>
      </c>
      <c r="C7" s="113" t="s">
        <v>204</v>
      </c>
      <c r="D7" s="113">
        <v>0</v>
      </c>
      <c r="E7" s="113">
        <v>0</v>
      </c>
      <c r="H7" s="145" t="s">
        <v>214</v>
      </c>
      <c r="I7" s="143">
        <v>39.499999999999993</v>
      </c>
      <c r="J7" s="113" t="s">
        <v>207</v>
      </c>
      <c r="K7" s="116" t="str">
        <f t="shared" si="0"/>
        <v>39.5%</v>
      </c>
      <c r="N7" s="122"/>
    </row>
    <row r="8" spans="1:14" ht="15" x14ac:dyDescent="0.25">
      <c r="A8" s="113" t="s">
        <v>91</v>
      </c>
      <c r="B8" s="113" t="s">
        <v>206</v>
      </c>
      <c r="C8" s="113" t="s">
        <v>204</v>
      </c>
      <c r="D8" s="113">
        <v>26154.639999999999</v>
      </c>
      <c r="E8" s="113">
        <v>84.37</v>
      </c>
      <c r="H8" s="145" t="s">
        <v>203</v>
      </c>
      <c r="I8" s="143">
        <v>23.740000000000002</v>
      </c>
      <c r="J8" s="113" t="s">
        <v>207</v>
      </c>
      <c r="K8" s="116" t="str">
        <f t="shared" si="0"/>
        <v>23.74%</v>
      </c>
      <c r="M8" s="120" t="s">
        <v>213</v>
      </c>
      <c r="N8" s="126">
        <f>N6/M6-1</f>
        <v>6.8818064516129036</v>
      </c>
    </row>
    <row r="9" spans="1:14" ht="15" x14ac:dyDescent="0.25">
      <c r="A9" s="113" t="s">
        <v>43</v>
      </c>
      <c r="B9" s="113" t="s">
        <v>212</v>
      </c>
      <c r="C9" s="113" t="s">
        <v>204</v>
      </c>
      <c r="D9" s="113">
        <v>4784.82</v>
      </c>
      <c r="E9" s="113">
        <v>15.43</v>
      </c>
      <c r="H9" s="145" t="s">
        <v>212</v>
      </c>
      <c r="I9" s="143">
        <v>15.64</v>
      </c>
      <c r="J9" s="113" t="s">
        <v>207</v>
      </c>
      <c r="K9" s="116" t="str">
        <f t="shared" si="0"/>
        <v>15.64%</v>
      </c>
    </row>
    <row r="10" spans="1:14" ht="15" x14ac:dyDescent="0.25">
      <c r="A10" s="113" t="s">
        <v>39</v>
      </c>
      <c r="B10" s="113" t="s">
        <v>112</v>
      </c>
      <c r="C10" s="113" t="s">
        <v>204</v>
      </c>
      <c r="D10" s="113">
        <v>110.61</v>
      </c>
      <c r="E10" s="113">
        <v>0.36</v>
      </c>
      <c r="H10" s="145" t="s">
        <v>20</v>
      </c>
      <c r="I10" s="143">
        <v>15.48</v>
      </c>
      <c r="J10" s="113" t="s">
        <v>207</v>
      </c>
      <c r="K10" s="116" t="str">
        <f t="shared" si="0"/>
        <v>15.48%</v>
      </c>
    </row>
    <row r="11" spans="1:14" ht="15" x14ac:dyDescent="0.25">
      <c r="A11" s="113" t="s">
        <v>21</v>
      </c>
      <c r="B11" s="113" t="s">
        <v>205</v>
      </c>
      <c r="C11" s="113" t="s">
        <v>204</v>
      </c>
      <c r="D11" s="113">
        <v>15089.39</v>
      </c>
      <c r="E11" s="113">
        <v>48.68</v>
      </c>
      <c r="H11" s="145" t="s">
        <v>219</v>
      </c>
      <c r="I11" s="143">
        <v>14.34</v>
      </c>
      <c r="J11" s="113" t="s">
        <v>207</v>
      </c>
      <c r="K11" s="116" t="str">
        <f t="shared" si="0"/>
        <v>14.34%</v>
      </c>
    </row>
    <row r="12" spans="1:14" ht="15" x14ac:dyDescent="0.25">
      <c r="A12" s="113" t="s">
        <v>31</v>
      </c>
      <c r="B12" s="113" t="s">
        <v>203</v>
      </c>
      <c r="C12" s="113" t="s">
        <v>204</v>
      </c>
      <c r="D12" s="113">
        <v>3977.29</v>
      </c>
      <c r="E12" s="113">
        <v>12.83</v>
      </c>
      <c r="H12" s="145" t="s">
        <v>216</v>
      </c>
      <c r="I12" s="143">
        <v>3.84</v>
      </c>
      <c r="J12" s="113" t="s">
        <v>207</v>
      </c>
      <c r="K12" s="116" t="str">
        <f t="shared" si="0"/>
        <v>3.84%</v>
      </c>
    </row>
    <row r="13" spans="1:14" ht="15" x14ac:dyDescent="0.25">
      <c r="A13" s="113" t="s">
        <v>35</v>
      </c>
      <c r="B13" s="113" t="s">
        <v>212</v>
      </c>
      <c r="C13" s="113" t="s">
        <v>204</v>
      </c>
      <c r="D13" s="113">
        <v>65.59</v>
      </c>
      <c r="E13" s="113">
        <v>0.21</v>
      </c>
      <c r="H13" s="145" t="s">
        <v>215</v>
      </c>
      <c r="I13" s="143">
        <v>3.46</v>
      </c>
      <c r="J13" s="113" t="s">
        <v>207</v>
      </c>
      <c r="K13" s="116" t="str">
        <f t="shared" si="0"/>
        <v>3.46%</v>
      </c>
    </row>
    <row r="14" spans="1:14" ht="15" x14ac:dyDescent="0.25">
      <c r="A14" s="113" t="s">
        <v>84</v>
      </c>
      <c r="B14" s="113" t="s">
        <v>215</v>
      </c>
      <c r="C14" s="113" t="s">
        <v>217</v>
      </c>
      <c r="D14" s="113">
        <v>1072.33</v>
      </c>
      <c r="E14" s="113">
        <v>3.46</v>
      </c>
      <c r="H14" s="145" t="s">
        <v>112</v>
      </c>
      <c r="I14" s="143">
        <v>0.36</v>
      </c>
      <c r="J14" s="113" t="s">
        <v>207</v>
      </c>
      <c r="K14" s="116" t="str">
        <f t="shared" si="0"/>
        <v>0.36%</v>
      </c>
    </row>
    <row r="15" spans="1:14" ht="15" x14ac:dyDescent="0.25">
      <c r="A15" s="113" t="s">
        <v>33</v>
      </c>
      <c r="B15" s="113" t="s">
        <v>212</v>
      </c>
      <c r="C15" s="113" t="s">
        <v>204</v>
      </c>
      <c r="D15" s="113">
        <v>0</v>
      </c>
      <c r="E15" s="113">
        <v>0</v>
      </c>
      <c r="H15" s="145" t="s">
        <v>80</v>
      </c>
      <c r="I15" s="143">
        <v>653.83000000000004</v>
      </c>
      <c r="J15" s="113" t="s">
        <v>207</v>
      </c>
      <c r="K15" s="116" t="str">
        <f t="shared" si="0"/>
        <v>653.83%</v>
      </c>
    </row>
    <row r="16" spans="1:14" ht="15" x14ac:dyDescent="0.25">
      <c r="A16" s="113" t="s">
        <v>37</v>
      </c>
      <c r="B16" s="113" t="s">
        <v>113</v>
      </c>
      <c r="C16" s="113" t="s">
        <v>204</v>
      </c>
      <c r="D16" s="113">
        <v>0</v>
      </c>
      <c r="E16" s="113">
        <v>0</v>
      </c>
      <c r="H16"/>
      <c r="I16"/>
    </row>
    <row r="17" spans="1:11" ht="15" x14ac:dyDescent="0.25">
      <c r="A17" s="113" t="s">
        <v>97</v>
      </c>
      <c r="B17" s="113" t="s">
        <v>216</v>
      </c>
      <c r="C17" s="113" t="s">
        <v>204</v>
      </c>
      <c r="D17" s="113">
        <v>714.05</v>
      </c>
      <c r="E17" s="113">
        <v>2.2999999999999998</v>
      </c>
      <c r="H17"/>
      <c r="I17"/>
      <c r="K17" s="125">
        <f>N8-K15</f>
        <v>0.34350645161290405</v>
      </c>
    </row>
    <row r="18" spans="1:11" ht="15" x14ac:dyDescent="0.25">
      <c r="A18" s="113" t="s">
        <v>96</v>
      </c>
      <c r="B18" s="113" t="s">
        <v>216</v>
      </c>
      <c r="C18" s="113" t="s">
        <v>204</v>
      </c>
      <c r="D18" s="113">
        <v>475.97</v>
      </c>
      <c r="E18" s="113">
        <v>1.54</v>
      </c>
      <c r="H18"/>
      <c r="I18"/>
      <c r="J18"/>
    </row>
    <row r="19" spans="1:11" x14ac:dyDescent="0.2">
      <c r="A19" s="113" t="s">
        <v>89</v>
      </c>
      <c r="B19" s="113" t="s">
        <v>215</v>
      </c>
      <c r="C19" s="113" t="s">
        <v>204</v>
      </c>
      <c r="D19" s="113">
        <v>0</v>
      </c>
      <c r="E19" s="113">
        <v>0</v>
      </c>
    </row>
    <row r="20" spans="1:11" x14ac:dyDescent="0.2">
      <c r="A20" s="113" t="s">
        <v>86</v>
      </c>
      <c r="B20" s="113" t="s">
        <v>215</v>
      </c>
      <c r="C20" s="113" t="s">
        <v>204</v>
      </c>
      <c r="D20" s="113">
        <v>0</v>
      </c>
      <c r="E20" s="113">
        <v>0</v>
      </c>
    </row>
    <row r="21" spans="1:11" x14ac:dyDescent="0.2">
      <c r="A21" s="113" t="s">
        <v>88</v>
      </c>
      <c r="B21" s="113" t="s">
        <v>215</v>
      </c>
      <c r="C21" s="113" t="s">
        <v>204</v>
      </c>
      <c r="D21" s="113">
        <v>0</v>
      </c>
      <c r="E21" s="113">
        <v>0</v>
      </c>
    </row>
    <row r="22" spans="1:11" x14ac:dyDescent="0.2">
      <c r="A22" s="113" t="s">
        <v>90</v>
      </c>
      <c r="B22" s="113" t="s">
        <v>215</v>
      </c>
      <c r="C22" s="113" t="s">
        <v>204</v>
      </c>
      <c r="D22" s="113">
        <v>0</v>
      </c>
      <c r="E22" s="113">
        <v>0</v>
      </c>
    </row>
    <row r="23" spans="1:11" x14ac:dyDescent="0.2">
      <c r="A23" s="113" t="s">
        <v>87</v>
      </c>
      <c r="B23" s="113" t="s">
        <v>215</v>
      </c>
      <c r="C23" s="113" t="s">
        <v>204</v>
      </c>
      <c r="D23" s="113">
        <v>0</v>
      </c>
      <c r="E23" s="113">
        <v>0</v>
      </c>
    </row>
    <row r="24" spans="1:11" x14ac:dyDescent="0.2">
      <c r="A24" s="113" t="s">
        <v>38</v>
      </c>
      <c r="B24" s="113" t="s">
        <v>113</v>
      </c>
      <c r="C24" s="113" t="s">
        <v>204</v>
      </c>
      <c r="D24" s="113">
        <v>45849.760000000002</v>
      </c>
      <c r="E24" s="113">
        <v>147.9</v>
      </c>
    </row>
    <row r="25" spans="1:11" x14ac:dyDescent="0.2">
      <c r="A25" s="113" t="s">
        <v>110</v>
      </c>
      <c r="B25" s="113" t="s">
        <v>214</v>
      </c>
      <c r="C25" s="113" t="s">
        <v>204</v>
      </c>
      <c r="D25" s="113">
        <v>1176.73</v>
      </c>
      <c r="E25" s="113">
        <v>3.8</v>
      </c>
    </row>
    <row r="26" spans="1:11" x14ac:dyDescent="0.2">
      <c r="A26" s="113" t="s">
        <v>108</v>
      </c>
      <c r="B26" s="113" t="s">
        <v>214</v>
      </c>
      <c r="C26" s="113" t="s">
        <v>204</v>
      </c>
      <c r="D26" s="113">
        <v>0</v>
      </c>
      <c r="E26" s="113">
        <v>0</v>
      </c>
    </row>
    <row r="27" spans="1:11" x14ac:dyDescent="0.2">
      <c r="A27" s="113" t="s">
        <v>106</v>
      </c>
      <c r="B27" s="113" t="s">
        <v>214</v>
      </c>
      <c r="C27" s="113" t="s">
        <v>204</v>
      </c>
      <c r="D27" s="113">
        <v>11019.67</v>
      </c>
      <c r="E27" s="113">
        <v>35.549999999999997</v>
      </c>
    </row>
    <row r="28" spans="1:11" x14ac:dyDescent="0.2">
      <c r="A28" s="113" t="s">
        <v>109</v>
      </c>
      <c r="B28" s="113" t="s">
        <v>214</v>
      </c>
      <c r="C28" s="113" t="s">
        <v>204</v>
      </c>
      <c r="D28" s="113">
        <v>36.090000000000003</v>
      </c>
      <c r="E28" s="113">
        <v>0.12</v>
      </c>
    </row>
    <row r="29" spans="1:11" x14ac:dyDescent="0.2">
      <c r="A29" s="113" t="s">
        <v>107</v>
      </c>
      <c r="B29" s="113" t="s">
        <v>214</v>
      </c>
      <c r="C29" s="113" t="s">
        <v>204</v>
      </c>
      <c r="D29" s="113">
        <v>8.59</v>
      </c>
      <c r="E29" s="113">
        <v>0.03</v>
      </c>
    </row>
    <row r="30" spans="1:11" x14ac:dyDescent="0.2">
      <c r="A30" s="113" t="s">
        <v>144</v>
      </c>
      <c r="B30" s="113" t="s">
        <v>218</v>
      </c>
      <c r="C30" s="113" t="s">
        <v>204</v>
      </c>
      <c r="D30" s="113">
        <v>0</v>
      </c>
      <c r="E30" s="113">
        <v>0</v>
      </c>
    </row>
    <row r="31" spans="1:11" x14ac:dyDescent="0.2">
      <c r="A31" s="113" t="s">
        <v>149</v>
      </c>
      <c r="B31" s="113" t="s">
        <v>219</v>
      </c>
      <c r="C31" s="113" t="s">
        <v>204</v>
      </c>
      <c r="D31" s="113">
        <v>2295.41</v>
      </c>
      <c r="E31" s="113">
        <v>7.4</v>
      </c>
    </row>
    <row r="32" spans="1:11" x14ac:dyDescent="0.2">
      <c r="A32" s="113" t="s">
        <v>141</v>
      </c>
      <c r="B32" s="113" t="s">
        <v>218</v>
      </c>
      <c r="C32" s="113" t="s">
        <v>204</v>
      </c>
      <c r="D32" s="113">
        <v>1065.1099999999999</v>
      </c>
      <c r="E32" s="113">
        <v>3.44</v>
      </c>
    </row>
    <row r="33" spans="1:5" x14ac:dyDescent="0.2">
      <c r="A33" s="113" t="s">
        <v>142</v>
      </c>
      <c r="B33" s="113" t="s">
        <v>218</v>
      </c>
      <c r="C33" s="113" t="s">
        <v>204</v>
      </c>
      <c r="D33" s="113">
        <v>5140.88</v>
      </c>
      <c r="E33" s="113">
        <v>16.579999999999998</v>
      </c>
    </row>
    <row r="34" spans="1:5" x14ac:dyDescent="0.2">
      <c r="A34" s="113" t="s">
        <v>148</v>
      </c>
      <c r="B34" s="113" t="s">
        <v>219</v>
      </c>
      <c r="C34" s="113" t="s">
        <v>204</v>
      </c>
      <c r="D34" s="113">
        <v>-451.4</v>
      </c>
      <c r="E34" s="113">
        <v>-1.46</v>
      </c>
    </row>
    <row r="35" spans="1:5" x14ac:dyDescent="0.2">
      <c r="A35" s="113" t="s">
        <v>151</v>
      </c>
      <c r="B35" s="113" t="s">
        <v>219</v>
      </c>
      <c r="C35" s="113" t="s">
        <v>204</v>
      </c>
      <c r="D35" s="113">
        <v>0</v>
      </c>
      <c r="E35" s="113">
        <v>0</v>
      </c>
    </row>
    <row r="36" spans="1:5" x14ac:dyDescent="0.2">
      <c r="A36" s="113" t="s">
        <v>145</v>
      </c>
      <c r="B36" s="113" t="s">
        <v>218</v>
      </c>
      <c r="C36" s="113" t="s">
        <v>204</v>
      </c>
      <c r="D36" s="113">
        <v>0</v>
      </c>
      <c r="E36" s="113">
        <v>0</v>
      </c>
    </row>
    <row r="37" spans="1:5" x14ac:dyDescent="0.2">
      <c r="A37" s="113" t="s">
        <v>150</v>
      </c>
      <c r="B37" s="113" t="s">
        <v>219</v>
      </c>
      <c r="C37" s="113" t="s">
        <v>204</v>
      </c>
      <c r="D37" s="113">
        <v>0</v>
      </c>
      <c r="E37" s="113">
        <v>0</v>
      </c>
    </row>
    <row r="38" spans="1:5" x14ac:dyDescent="0.2">
      <c r="A38" s="113" t="s">
        <v>146</v>
      </c>
      <c r="B38" s="113" t="s">
        <v>218</v>
      </c>
      <c r="C38" s="113" t="s">
        <v>204</v>
      </c>
      <c r="D38" s="113">
        <v>652.08000000000004</v>
      </c>
      <c r="E38" s="113">
        <v>2.1</v>
      </c>
    </row>
    <row r="39" spans="1:5" x14ac:dyDescent="0.2">
      <c r="A39" s="113" t="s">
        <v>143</v>
      </c>
      <c r="B39" s="113" t="s">
        <v>218</v>
      </c>
      <c r="C39" s="113" t="s">
        <v>204</v>
      </c>
      <c r="D39" s="113">
        <v>7698.29</v>
      </c>
      <c r="E39" s="113">
        <v>24.83</v>
      </c>
    </row>
    <row r="40" spans="1:5" x14ac:dyDescent="0.2">
      <c r="A40" s="113" t="s">
        <v>193</v>
      </c>
      <c r="B40" s="113" t="s">
        <v>219</v>
      </c>
      <c r="C40" s="113" t="s">
        <v>204</v>
      </c>
      <c r="D40" s="113">
        <v>2603.5300000000002</v>
      </c>
      <c r="E40" s="113">
        <v>8.4</v>
      </c>
    </row>
    <row r="41" spans="1:5" x14ac:dyDescent="0.2">
      <c r="A41" s="113" t="s">
        <v>194</v>
      </c>
      <c r="B41" s="113" t="s">
        <v>211</v>
      </c>
      <c r="C41" s="113" t="s">
        <v>204</v>
      </c>
      <c r="D41" s="113">
        <v>-2558.5300000000002</v>
      </c>
      <c r="E41" s="113">
        <v>-8.25</v>
      </c>
    </row>
    <row r="42" spans="1:5" x14ac:dyDescent="0.2">
      <c r="A42" s="113" t="s">
        <v>190</v>
      </c>
      <c r="B42" s="113" t="s">
        <v>211</v>
      </c>
      <c r="C42" s="113" t="s">
        <v>204</v>
      </c>
      <c r="D42" s="113">
        <v>4399.6499999999996</v>
      </c>
      <c r="E42" s="113">
        <v>14.19</v>
      </c>
    </row>
    <row r="43" spans="1:5" x14ac:dyDescent="0.2">
      <c r="A43" s="113" t="s">
        <v>192</v>
      </c>
      <c r="B43" s="113" t="s">
        <v>211</v>
      </c>
      <c r="C43" s="113" t="s">
        <v>204</v>
      </c>
      <c r="D43" s="113">
        <v>-1808.53</v>
      </c>
      <c r="E43" s="113">
        <v>-5.83</v>
      </c>
    </row>
    <row r="44" spans="1:5" x14ac:dyDescent="0.2">
      <c r="A44" s="113" t="s">
        <v>191</v>
      </c>
      <c r="B44" s="113" t="s">
        <v>211</v>
      </c>
      <c r="C44" s="113" t="s">
        <v>204</v>
      </c>
      <c r="D44" s="113">
        <v>14564.57</v>
      </c>
      <c r="E44" s="113">
        <v>46.98</v>
      </c>
    </row>
    <row r="45" spans="1:5" x14ac:dyDescent="0.2">
      <c r="A45" s="113" t="s">
        <v>189</v>
      </c>
      <c r="B45" s="113" t="s">
        <v>211</v>
      </c>
      <c r="C45" s="113" t="s">
        <v>204</v>
      </c>
      <c r="D45" s="113">
        <v>0</v>
      </c>
      <c r="E45" s="113">
        <v>0</v>
      </c>
    </row>
    <row r="46" spans="1:5" x14ac:dyDescent="0.2">
      <c r="A46" s="113" t="s">
        <v>185</v>
      </c>
      <c r="B46" s="113" t="s">
        <v>215</v>
      </c>
      <c r="C46" s="113" t="s">
        <v>204</v>
      </c>
      <c r="D46" s="113">
        <v>0</v>
      </c>
      <c r="E46" s="113">
        <v>0</v>
      </c>
    </row>
    <row r="47" spans="1:5" x14ac:dyDescent="0.2">
      <c r="A47" s="113" t="s">
        <v>184</v>
      </c>
      <c r="B47" s="113" t="s">
        <v>215</v>
      </c>
      <c r="C47" s="113" t="s">
        <v>204</v>
      </c>
      <c r="D47" s="113">
        <v>0</v>
      </c>
      <c r="E47" s="113">
        <v>0</v>
      </c>
    </row>
    <row r="48" spans="1:5" x14ac:dyDescent="0.2">
      <c r="A48" s="113" t="s">
        <v>186</v>
      </c>
      <c r="B48" s="113" t="s">
        <v>215</v>
      </c>
      <c r="C48" s="113" t="s">
        <v>204</v>
      </c>
      <c r="D48" s="113">
        <v>0</v>
      </c>
      <c r="E48" s="113">
        <v>0</v>
      </c>
    </row>
    <row r="49" spans="1:5" x14ac:dyDescent="0.2">
      <c r="A49" s="113" t="s">
        <v>187</v>
      </c>
      <c r="B49" s="113" t="s">
        <v>215</v>
      </c>
      <c r="C49" s="113" t="s">
        <v>204</v>
      </c>
      <c r="D49" s="113">
        <v>0</v>
      </c>
      <c r="E49" s="113">
        <v>0</v>
      </c>
    </row>
    <row r="50" spans="1:5" x14ac:dyDescent="0.2">
      <c r="A50" s="113" t="s">
        <v>180</v>
      </c>
      <c r="B50" s="113" t="s">
        <v>206</v>
      </c>
      <c r="C50" s="113" t="s">
        <v>204</v>
      </c>
      <c r="D50" s="113">
        <v>-2003.79</v>
      </c>
      <c r="E50" s="113">
        <v>-6.46</v>
      </c>
    </row>
    <row r="51" spans="1:5" x14ac:dyDescent="0.2">
      <c r="A51" s="113" t="s">
        <v>181</v>
      </c>
      <c r="B51" s="113" t="s">
        <v>206</v>
      </c>
      <c r="C51" s="113" t="s">
        <v>204</v>
      </c>
      <c r="D51" s="113">
        <v>3930.8</v>
      </c>
      <c r="E51" s="113">
        <v>12.68</v>
      </c>
    </row>
    <row r="52" spans="1:5" x14ac:dyDescent="0.2">
      <c r="A52" s="113" t="s">
        <v>182</v>
      </c>
      <c r="B52" s="113" t="s">
        <v>206</v>
      </c>
      <c r="C52" s="113" t="s">
        <v>204</v>
      </c>
      <c r="D52" s="113">
        <v>-4870.62</v>
      </c>
      <c r="E52" s="113">
        <v>-15.71</v>
      </c>
    </row>
    <row r="53" spans="1:5" x14ac:dyDescent="0.2">
      <c r="A53" s="113" t="s">
        <v>183</v>
      </c>
      <c r="B53" s="113" t="s">
        <v>206</v>
      </c>
      <c r="C53" s="113" t="s">
        <v>204</v>
      </c>
      <c r="D53" s="113">
        <v>-2514.29</v>
      </c>
      <c r="E53" s="113">
        <v>-8.11</v>
      </c>
    </row>
    <row r="54" spans="1:5" x14ac:dyDescent="0.2">
      <c r="A54" s="113" t="s">
        <v>172</v>
      </c>
      <c r="B54" s="113" t="s">
        <v>206</v>
      </c>
      <c r="C54" s="113" t="s">
        <v>204</v>
      </c>
      <c r="D54" s="113">
        <v>0</v>
      </c>
      <c r="E54" s="113">
        <v>0</v>
      </c>
    </row>
    <row r="55" spans="1:5" x14ac:dyDescent="0.2">
      <c r="A55" s="113" t="s">
        <v>174</v>
      </c>
      <c r="B55" s="113" t="s">
        <v>206</v>
      </c>
      <c r="C55" s="113" t="s">
        <v>204</v>
      </c>
      <c r="D55" s="113">
        <v>0</v>
      </c>
      <c r="E55" s="113">
        <v>0</v>
      </c>
    </row>
    <row r="56" spans="1:5" x14ac:dyDescent="0.2">
      <c r="A56" s="113" t="s">
        <v>171</v>
      </c>
      <c r="B56" s="113" t="s">
        <v>206</v>
      </c>
      <c r="C56" s="113" t="s">
        <v>204</v>
      </c>
      <c r="D56" s="113">
        <v>-1432.83</v>
      </c>
      <c r="E56" s="113">
        <v>-4.62</v>
      </c>
    </row>
    <row r="57" spans="1:5" x14ac:dyDescent="0.2">
      <c r="A57" s="113" t="s">
        <v>170</v>
      </c>
      <c r="B57" s="113" t="s">
        <v>206</v>
      </c>
      <c r="C57" s="113" t="s">
        <v>204</v>
      </c>
      <c r="D57" s="113">
        <v>0</v>
      </c>
      <c r="E57" s="113">
        <v>0</v>
      </c>
    </row>
    <row r="58" spans="1:5" x14ac:dyDescent="0.2">
      <c r="A58" s="113" t="s">
        <v>169</v>
      </c>
      <c r="B58" s="113" t="s">
        <v>206</v>
      </c>
      <c r="C58" s="113" t="s">
        <v>204</v>
      </c>
      <c r="D58" s="113">
        <v>5984.36</v>
      </c>
      <c r="E58" s="113">
        <v>19.3</v>
      </c>
    </row>
    <row r="59" spans="1:5" x14ac:dyDescent="0.2">
      <c r="A59" s="113" t="s">
        <v>173</v>
      </c>
      <c r="B59" s="113" t="s">
        <v>206</v>
      </c>
      <c r="C59" s="113" t="s">
        <v>204</v>
      </c>
      <c r="D59" s="113">
        <v>0</v>
      </c>
      <c r="E59" s="113">
        <v>0</v>
      </c>
    </row>
    <row r="60" spans="1:5" x14ac:dyDescent="0.2">
      <c r="A60" s="113" t="s">
        <v>179</v>
      </c>
      <c r="B60" s="113" t="s">
        <v>215</v>
      </c>
      <c r="C60" s="113" t="s">
        <v>204</v>
      </c>
      <c r="D60" s="113">
        <v>0</v>
      </c>
      <c r="E60" s="113">
        <v>0</v>
      </c>
    </row>
    <row r="61" spans="1:5" x14ac:dyDescent="0.2">
      <c r="A61" s="113" t="s">
        <v>178</v>
      </c>
      <c r="B61" s="113" t="s">
        <v>206</v>
      </c>
      <c r="C61" s="113" t="s">
        <v>204</v>
      </c>
      <c r="D61" s="113">
        <v>11647.09</v>
      </c>
      <c r="E61" s="113">
        <v>37.57</v>
      </c>
    </row>
    <row r="62" spans="1:5" x14ac:dyDescent="0.2">
      <c r="A62" s="113" t="s">
        <v>176</v>
      </c>
      <c r="B62" s="113" t="s">
        <v>206</v>
      </c>
      <c r="C62" s="113" t="s">
        <v>204</v>
      </c>
      <c r="D62" s="113">
        <v>-5243.05</v>
      </c>
      <c r="E62" s="113">
        <v>-16.91</v>
      </c>
    </row>
    <row r="63" spans="1:5" x14ac:dyDescent="0.2">
      <c r="A63" s="113" t="s">
        <v>175</v>
      </c>
      <c r="B63" s="113" t="s">
        <v>206</v>
      </c>
      <c r="C63" s="113" t="s">
        <v>204</v>
      </c>
      <c r="D63" s="113">
        <v>15559.47</v>
      </c>
      <c r="E63" s="113">
        <v>50.19</v>
      </c>
    </row>
    <row r="64" spans="1:5" x14ac:dyDescent="0.2">
      <c r="A64" s="113" t="s">
        <v>177</v>
      </c>
      <c r="B64" s="113" t="s">
        <v>206</v>
      </c>
      <c r="C64" s="113" t="s">
        <v>204</v>
      </c>
      <c r="D64" s="113">
        <v>29731.25</v>
      </c>
      <c r="E64" s="113">
        <v>95.91</v>
      </c>
    </row>
  </sheetData>
  <mergeCells count="1">
    <mergeCell ref="M4:N4"/>
  </mergeCells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2D43-2791-46C1-94FD-BBA8C1C2C26A}">
  <dimension ref="A1:H806"/>
  <sheetViews>
    <sheetView workbookViewId="0">
      <selection activeCell="B1" sqref="B1"/>
    </sheetView>
  </sheetViews>
  <sheetFormatPr defaultRowHeight="15" x14ac:dyDescent="0.25"/>
  <cols>
    <col min="2" max="2" width="20.5703125" bestFit="1" customWidth="1"/>
  </cols>
  <sheetData>
    <row r="1" spans="1:8" x14ac:dyDescent="0.25">
      <c r="A1" t="s">
        <v>0</v>
      </c>
      <c r="B1" t="s">
        <v>152</v>
      </c>
      <c r="C1" t="s">
        <v>153</v>
      </c>
    </row>
    <row r="2" spans="1:8" x14ac:dyDescent="0.25">
      <c r="A2" s="102">
        <v>43627</v>
      </c>
      <c r="B2">
        <v>942</v>
      </c>
      <c r="G2" t="s">
        <v>154</v>
      </c>
      <c r="H2" s="104">
        <f>AVERAGE(D732:D806)</f>
        <v>0.27917514883899752</v>
      </c>
    </row>
    <row r="3" spans="1:8" x14ac:dyDescent="0.25">
      <c r="A3" s="102">
        <v>43628</v>
      </c>
      <c r="B3">
        <v>2346</v>
      </c>
    </row>
    <row r="4" spans="1:8" x14ac:dyDescent="0.25">
      <c r="A4" s="102">
        <v>43629</v>
      </c>
      <c r="B4">
        <v>2918</v>
      </c>
    </row>
    <row r="5" spans="1:8" x14ac:dyDescent="0.25">
      <c r="A5" s="102">
        <v>43630</v>
      </c>
      <c r="B5">
        <v>4192</v>
      </c>
    </row>
    <row r="6" spans="1:8" x14ac:dyDescent="0.25">
      <c r="A6" s="102">
        <v>43631</v>
      </c>
      <c r="B6">
        <v>5102</v>
      </c>
    </row>
    <row r="7" spans="1:8" x14ac:dyDescent="0.25">
      <c r="A7" s="102">
        <v>43632</v>
      </c>
      <c r="B7">
        <v>3205</v>
      </c>
    </row>
    <row r="8" spans="1:8" x14ac:dyDescent="0.25">
      <c r="A8" s="102">
        <v>43633</v>
      </c>
      <c r="B8">
        <v>2298</v>
      </c>
    </row>
    <row r="9" spans="1:8" x14ac:dyDescent="0.25">
      <c r="A9" s="102">
        <v>43634</v>
      </c>
      <c r="B9">
        <v>2569</v>
      </c>
    </row>
    <row r="10" spans="1:8" x14ac:dyDescent="0.25">
      <c r="A10" s="102">
        <v>43635</v>
      </c>
      <c r="B10">
        <v>2562</v>
      </c>
    </row>
    <row r="11" spans="1:8" x14ac:dyDescent="0.25">
      <c r="A11" s="102">
        <v>43636</v>
      </c>
      <c r="B11">
        <v>2652</v>
      </c>
    </row>
    <row r="12" spans="1:8" x14ac:dyDescent="0.25">
      <c r="A12" s="102">
        <v>43637</v>
      </c>
      <c r="B12">
        <v>3236</v>
      </c>
    </row>
    <row r="13" spans="1:8" x14ac:dyDescent="0.25">
      <c r="A13" s="102">
        <v>43638</v>
      </c>
      <c r="B13">
        <v>3836</v>
      </c>
    </row>
    <row r="14" spans="1:8" x14ac:dyDescent="0.25">
      <c r="A14" s="102">
        <v>43639</v>
      </c>
      <c r="B14">
        <v>2942</v>
      </c>
    </row>
    <row r="15" spans="1:8" x14ac:dyDescent="0.25">
      <c r="A15" s="102">
        <v>43640</v>
      </c>
      <c r="B15">
        <v>1819</v>
      </c>
    </row>
    <row r="16" spans="1:8" x14ac:dyDescent="0.25">
      <c r="A16" s="102">
        <v>43641</v>
      </c>
      <c r="B16">
        <v>2052</v>
      </c>
    </row>
    <row r="17" spans="1:2" x14ac:dyDescent="0.25">
      <c r="A17" s="102">
        <v>43642</v>
      </c>
      <c r="B17">
        <v>2169</v>
      </c>
    </row>
    <row r="18" spans="1:2" x14ac:dyDescent="0.25">
      <c r="A18" s="102">
        <v>43643</v>
      </c>
      <c r="B18">
        <v>2356</v>
      </c>
    </row>
    <row r="19" spans="1:2" x14ac:dyDescent="0.25">
      <c r="A19" s="102">
        <v>43644</v>
      </c>
      <c r="B19">
        <v>2863</v>
      </c>
    </row>
    <row r="20" spans="1:2" x14ac:dyDescent="0.25">
      <c r="A20" s="102">
        <v>43645</v>
      </c>
      <c r="B20">
        <v>3937</v>
      </c>
    </row>
    <row r="21" spans="1:2" x14ac:dyDescent="0.25">
      <c r="A21" s="102">
        <v>43646</v>
      </c>
      <c r="B21">
        <v>2927</v>
      </c>
    </row>
    <row r="22" spans="1:2" x14ac:dyDescent="0.25">
      <c r="A22" s="102">
        <v>43647</v>
      </c>
      <c r="B22">
        <v>1543</v>
      </c>
    </row>
    <row r="23" spans="1:2" x14ac:dyDescent="0.25">
      <c r="A23" s="102">
        <v>43648</v>
      </c>
      <c r="B23">
        <v>1451</v>
      </c>
    </row>
    <row r="24" spans="1:2" x14ac:dyDescent="0.25">
      <c r="A24" s="102">
        <v>43649</v>
      </c>
      <c r="B24">
        <v>1506</v>
      </c>
    </row>
    <row r="25" spans="1:2" x14ac:dyDescent="0.25">
      <c r="A25" s="102">
        <v>43650</v>
      </c>
      <c r="B25">
        <v>1840</v>
      </c>
    </row>
    <row r="26" spans="1:2" x14ac:dyDescent="0.25">
      <c r="A26" s="102">
        <v>43651</v>
      </c>
      <c r="B26">
        <v>2534</v>
      </c>
    </row>
    <row r="27" spans="1:2" x14ac:dyDescent="0.25">
      <c r="A27" s="102">
        <v>43652</v>
      </c>
      <c r="B27">
        <v>3548</v>
      </c>
    </row>
    <row r="28" spans="1:2" x14ac:dyDescent="0.25">
      <c r="A28" s="102">
        <v>43653</v>
      </c>
      <c r="B28">
        <v>2819</v>
      </c>
    </row>
    <row r="29" spans="1:2" x14ac:dyDescent="0.25">
      <c r="A29" s="102">
        <v>43654</v>
      </c>
      <c r="B29">
        <v>1941</v>
      </c>
    </row>
    <row r="30" spans="1:2" x14ac:dyDescent="0.25">
      <c r="A30" s="102">
        <v>43655</v>
      </c>
      <c r="B30">
        <v>2043</v>
      </c>
    </row>
    <row r="31" spans="1:2" x14ac:dyDescent="0.25">
      <c r="A31" s="102">
        <v>43656</v>
      </c>
      <c r="B31">
        <v>2090</v>
      </c>
    </row>
    <row r="32" spans="1:2" x14ac:dyDescent="0.25">
      <c r="A32" s="102">
        <v>43657</v>
      </c>
      <c r="B32">
        <v>2176</v>
      </c>
    </row>
    <row r="33" spans="1:2" x14ac:dyDescent="0.25">
      <c r="A33" s="102">
        <v>43658</v>
      </c>
      <c r="B33">
        <v>2899</v>
      </c>
    </row>
    <row r="34" spans="1:2" x14ac:dyDescent="0.25">
      <c r="A34" s="102">
        <v>43659</v>
      </c>
      <c r="B34">
        <v>4059</v>
      </c>
    </row>
    <row r="35" spans="1:2" x14ac:dyDescent="0.25">
      <c r="A35" s="102">
        <v>43660</v>
      </c>
      <c r="B35">
        <v>3339</v>
      </c>
    </row>
    <row r="36" spans="1:2" x14ac:dyDescent="0.25">
      <c r="A36" s="102">
        <v>43661</v>
      </c>
      <c r="B36">
        <v>2212</v>
      </c>
    </row>
    <row r="37" spans="1:2" x14ac:dyDescent="0.25">
      <c r="A37" s="102">
        <v>43662</v>
      </c>
      <c r="B37">
        <v>2353</v>
      </c>
    </row>
    <row r="38" spans="1:2" x14ac:dyDescent="0.25">
      <c r="A38" s="102">
        <v>43663</v>
      </c>
      <c r="B38">
        <v>2464</v>
      </c>
    </row>
    <row r="39" spans="1:2" x14ac:dyDescent="0.25">
      <c r="A39" s="102">
        <v>43664</v>
      </c>
      <c r="B39">
        <v>2453</v>
      </c>
    </row>
    <row r="40" spans="1:2" x14ac:dyDescent="0.25">
      <c r="A40" s="102">
        <v>43665</v>
      </c>
      <c r="B40">
        <v>3680</v>
      </c>
    </row>
    <row r="41" spans="1:2" x14ac:dyDescent="0.25">
      <c r="A41" s="102">
        <v>43666</v>
      </c>
      <c r="B41">
        <v>4883</v>
      </c>
    </row>
    <row r="42" spans="1:2" x14ac:dyDescent="0.25">
      <c r="A42" s="102">
        <v>43667</v>
      </c>
      <c r="B42">
        <v>3858</v>
      </c>
    </row>
    <row r="43" spans="1:2" x14ac:dyDescent="0.25">
      <c r="A43" s="102">
        <v>43668</v>
      </c>
      <c r="B43">
        <v>2468</v>
      </c>
    </row>
    <row r="44" spans="1:2" x14ac:dyDescent="0.25">
      <c r="A44" s="102">
        <v>43669</v>
      </c>
      <c r="B44">
        <v>2766</v>
      </c>
    </row>
    <row r="45" spans="1:2" x14ac:dyDescent="0.25">
      <c r="A45" s="102">
        <v>43670</v>
      </c>
      <c r="B45">
        <v>2987</v>
      </c>
    </row>
    <row r="46" spans="1:2" x14ac:dyDescent="0.25">
      <c r="A46" s="102">
        <v>43671</v>
      </c>
      <c r="B46">
        <v>3953</v>
      </c>
    </row>
    <row r="47" spans="1:2" x14ac:dyDescent="0.25">
      <c r="A47" s="102">
        <v>43672</v>
      </c>
      <c r="B47">
        <v>3977</v>
      </c>
    </row>
    <row r="48" spans="1:2" x14ac:dyDescent="0.25">
      <c r="A48" s="102">
        <v>43673</v>
      </c>
      <c r="B48">
        <v>5753</v>
      </c>
    </row>
    <row r="49" spans="1:2" x14ac:dyDescent="0.25">
      <c r="A49" s="102">
        <v>43674</v>
      </c>
      <c r="B49">
        <v>4466</v>
      </c>
    </row>
    <row r="50" spans="1:2" x14ac:dyDescent="0.25">
      <c r="A50" s="102">
        <v>43675</v>
      </c>
      <c r="B50">
        <v>2781</v>
      </c>
    </row>
    <row r="51" spans="1:2" x14ac:dyDescent="0.25">
      <c r="A51" s="102">
        <v>43676</v>
      </c>
      <c r="B51">
        <v>3240</v>
      </c>
    </row>
    <row r="52" spans="1:2" x14ac:dyDescent="0.25">
      <c r="A52" s="102">
        <v>43677</v>
      </c>
      <c r="B52">
        <v>3385</v>
      </c>
    </row>
    <row r="53" spans="1:2" x14ac:dyDescent="0.25">
      <c r="A53" s="102">
        <v>43678</v>
      </c>
      <c r="B53">
        <v>3588</v>
      </c>
    </row>
    <row r="54" spans="1:2" x14ac:dyDescent="0.25">
      <c r="A54" s="102">
        <v>43679</v>
      </c>
      <c r="B54">
        <v>4691</v>
      </c>
    </row>
    <row r="55" spans="1:2" x14ac:dyDescent="0.25">
      <c r="A55" s="102">
        <v>43680</v>
      </c>
      <c r="B55">
        <v>6176</v>
      </c>
    </row>
    <row r="56" spans="1:2" x14ac:dyDescent="0.25">
      <c r="A56" s="102">
        <v>43681</v>
      </c>
      <c r="B56">
        <v>4800</v>
      </c>
    </row>
    <row r="57" spans="1:2" x14ac:dyDescent="0.25">
      <c r="A57" s="102">
        <v>43682</v>
      </c>
      <c r="B57">
        <v>3252</v>
      </c>
    </row>
    <row r="58" spans="1:2" x14ac:dyDescent="0.25">
      <c r="A58" s="102">
        <v>43683</v>
      </c>
      <c r="B58">
        <v>3446</v>
      </c>
    </row>
    <row r="59" spans="1:2" x14ac:dyDescent="0.25">
      <c r="A59" s="102">
        <v>43684</v>
      </c>
      <c r="B59">
        <v>3678</v>
      </c>
    </row>
    <row r="60" spans="1:2" x14ac:dyDescent="0.25">
      <c r="A60" s="102">
        <v>43685</v>
      </c>
      <c r="B60">
        <v>4169</v>
      </c>
    </row>
    <row r="61" spans="1:2" x14ac:dyDescent="0.25">
      <c r="A61" s="102">
        <v>43686</v>
      </c>
      <c r="B61">
        <v>5795</v>
      </c>
    </row>
    <row r="62" spans="1:2" x14ac:dyDescent="0.25">
      <c r="A62" s="102">
        <v>43687</v>
      </c>
      <c r="B62">
        <v>7266</v>
      </c>
    </row>
    <row r="63" spans="1:2" x14ac:dyDescent="0.25">
      <c r="A63" s="102">
        <v>43688</v>
      </c>
      <c r="B63">
        <v>6022</v>
      </c>
    </row>
    <row r="64" spans="1:2" x14ac:dyDescent="0.25">
      <c r="A64" s="102">
        <v>43689</v>
      </c>
      <c r="B64">
        <v>3460</v>
      </c>
    </row>
    <row r="65" spans="1:2" x14ac:dyDescent="0.25">
      <c r="A65" s="102">
        <v>43690</v>
      </c>
      <c r="B65">
        <v>3369</v>
      </c>
    </row>
    <row r="66" spans="1:2" x14ac:dyDescent="0.25">
      <c r="A66" s="102">
        <v>43691</v>
      </c>
      <c r="B66">
        <v>3910</v>
      </c>
    </row>
    <row r="67" spans="1:2" x14ac:dyDescent="0.25">
      <c r="A67" s="102">
        <v>43692</v>
      </c>
      <c r="B67">
        <v>4264</v>
      </c>
    </row>
    <row r="68" spans="1:2" x14ac:dyDescent="0.25">
      <c r="A68" s="102">
        <v>43693</v>
      </c>
      <c r="B68">
        <v>5758</v>
      </c>
    </row>
    <row r="69" spans="1:2" x14ac:dyDescent="0.25">
      <c r="A69" s="102">
        <v>43694</v>
      </c>
      <c r="B69">
        <v>7342</v>
      </c>
    </row>
    <row r="70" spans="1:2" x14ac:dyDescent="0.25">
      <c r="A70" s="102">
        <v>43695</v>
      </c>
      <c r="B70">
        <v>5839</v>
      </c>
    </row>
    <row r="71" spans="1:2" x14ac:dyDescent="0.25">
      <c r="A71" s="102">
        <v>43696</v>
      </c>
      <c r="B71">
        <v>3338</v>
      </c>
    </row>
    <row r="72" spans="1:2" x14ac:dyDescent="0.25">
      <c r="A72" s="102">
        <v>43697</v>
      </c>
      <c r="B72">
        <v>3531</v>
      </c>
    </row>
    <row r="73" spans="1:2" x14ac:dyDescent="0.25">
      <c r="A73" s="102">
        <v>43698</v>
      </c>
      <c r="B73">
        <v>3775</v>
      </c>
    </row>
    <row r="74" spans="1:2" x14ac:dyDescent="0.25">
      <c r="A74" s="102">
        <v>43699</v>
      </c>
      <c r="B74">
        <v>4200</v>
      </c>
    </row>
    <row r="75" spans="1:2" x14ac:dyDescent="0.25">
      <c r="A75" s="102">
        <v>43700</v>
      </c>
      <c r="B75">
        <v>5628</v>
      </c>
    </row>
    <row r="76" spans="1:2" x14ac:dyDescent="0.25">
      <c r="A76" s="102">
        <v>43701</v>
      </c>
      <c r="B76">
        <v>7642</v>
      </c>
    </row>
    <row r="77" spans="1:2" x14ac:dyDescent="0.25">
      <c r="A77" s="102">
        <v>43702</v>
      </c>
      <c r="B77">
        <v>7307</v>
      </c>
    </row>
    <row r="78" spans="1:2" x14ac:dyDescent="0.25">
      <c r="A78" s="102">
        <v>43703</v>
      </c>
      <c r="B78">
        <v>5433</v>
      </c>
    </row>
    <row r="79" spans="1:2" x14ac:dyDescent="0.25">
      <c r="A79" s="102">
        <v>43704</v>
      </c>
      <c r="B79">
        <v>3800</v>
      </c>
    </row>
    <row r="80" spans="1:2" x14ac:dyDescent="0.25">
      <c r="A80" s="102">
        <v>43705</v>
      </c>
      <c r="B80">
        <v>3911</v>
      </c>
    </row>
    <row r="81" spans="1:2" x14ac:dyDescent="0.25">
      <c r="A81" s="102">
        <v>43706</v>
      </c>
      <c r="B81">
        <v>4463</v>
      </c>
    </row>
    <row r="82" spans="1:2" x14ac:dyDescent="0.25">
      <c r="A82" s="102">
        <v>43707</v>
      </c>
      <c r="B82">
        <v>6621</v>
      </c>
    </row>
    <row r="83" spans="1:2" x14ac:dyDescent="0.25">
      <c r="A83" s="102">
        <v>43708</v>
      </c>
      <c r="B83">
        <v>9401</v>
      </c>
    </row>
    <row r="84" spans="1:2" x14ac:dyDescent="0.25">
      <c r="A84" s="102">
        <v>43709</v>
      </c>
      <c r="B84">
        <v>7122</v>
      </c>
    </row>
    <row r="85" spans="1:2" x14ac:dyDescent="0.25">
      <c r="A85" s="102">
        <v>43710</v>
      </c>
      <c r="B85">
        <v>4245</v>
      </c>
    </row>
    <row r="86" spans="1:2" x14ac:dyDescent="0.25">
      <c r="A86" s="102">
        <v>43711</v>
      </c>
      <c r="B86">
        <v>4356</v>
      </c>
    </row>
    <row r="87" spans="1:2" x14ac:dyDescent="0.25">
      <c r="A87" s="102">
        <v>43712</v>
      </c>
      <c r="B87">
        <v>4652</v>
      </c>
    </row>
    <row r="88" spans="1:2" x14ac:dyDescent="0.25">
      <c r="A88" s="102">
        <v>43713</v>
      </c>
      <c r="B88">
        <v>4902</v>
      </c>
    </row>
    <row r="89" spans="1:2" x14ac:dyDescent="0.25">
      <c r="A89" s="102">
        <v>43714</v>
      </c>
      <c r="B89">
        <v>6580</v>
      </c>
    </row>
    <row r="90" spans="1:2" x14ac:dyDescent="0.25">
      <c r="A90" s="102">
        <v>43715</v>
      </c>
      <c r="B90">
        <v>10013</v>
      </c>
    </row>
    <row r="91" spans="1:2" x14ac:dyDescent="0.25">
      <c r="A91" s="102">
        <v>43716</v>
      </c>
      <c r="B91">
        <v>7258</v>
      </c>
    </row>
    <row r="92" spans="1:2" x14ac:dyDescent="0.25">
      <c r="A92" s="102">
        <v>43717</v>
      </c>
      <c r="B92">
        <v>4085</v>
      </c>
    </row>
    <row r="93" spans="1:2" x14ac:dyDescent="0.25">
      <c r="A93" s="102">
        <v>43718</v>
      </c>
      <c r="B93">
        <v>4078</v>
      </c>
    </row>
    <row r="94" spans="1:2" x14ac:dyDescent="0.25">
      <c r="A94" s="102">
        <v>43719</v>
      </c>
      <c r="B94">
        <v>4505</v>
      </c>
    </row>
    <row r="95" spans="1:2" x14ac:dyDescent="0.25">
      <c r="A95" s="102">
        <v>43720</v>
      </c>
      <c r="B95">
        <v>5258</v>
      </c>
    </row>
    <row r="96" spans="1:2" x14ac:dyDescent="0.25">
      <c r="A96" s="102">
        <v>43721</v>
      </c>
      <c r="B96">
        <v>7673</v>
      </c>
    </row>
    <row r="97" spans="1:2" x14ac:dyDescent="0.25">
      <c r="A97" s="102">
        <v>43722</v>
      </c>
      <c r="B97">
        <v>10875</v>
      </c>
    </row>
    <row r="98" spans="1:2" x14ac:dyDescent="0.25">
      <c r="A98" s="102">
        <v>43723</v>
      </c>
      <c r="B98">
        <v>8192</v>
      </c>
    </row>
    <row r="99" spans="1:2" x14ac:dyDescent="0.25">
      <c r="A99" s="102">
        <v>43724</v>
      </c>
      <c r="B99">
        <v>4354</v>
      </c>
    </row>
    <row r="100" spans="1:2" x14ac:dyDescent="0.25">
      <c r="A100" s="102">
        <v>43725</v>
      </c>
      <c r="B100">
        <v>4435</v>
      </c>
    </row>
    <row r="101" spans="1:2" x14ac:dyDescent="0.25">
      <c r="A101" s="102">
        <v>43726</v>
      </c>
      <c r="B101">
        <v>4569</v>
      </c>
    </row>
    <row r="102" spans="1:2" x14ac:dyDescent="0.25">
      <c r="A102" s="102">
        <v>43727</v>
      </c>
      <c r="B102">
        <v>4997</v>
      </c>
    </row>
    <row r="103" spans="1:2" x14ac:dyDescent="0.25">
      <c r="A103" s="102">
        <v>43728</v>
      </c>
      <c r="B103">
        <v>6960</v>
      </c>
    </row>
    <row r="104" spans="1:2" x14ac:dyDescent="0.25">
      <c r="A104" s="102">
        <v>43729</v>
      </c>
      <c r="B104">
        <v>10251</v>
      </c>
    </row>
    <row r="105" spans="1:2" x14ac:dyDescent="0.25">
      <c r="A105" s="102">
        <v>43730</v>
      </c>
      <c r="B105">
        <v>6984</v>
      </c>
    </row>
    <row r="106" spans="1:2" x14ac:dyDescent="0.25">
      <c r="A106" s="102">
        <v>43731</v>
      </c>
      <c r="B106">
        <v>3983</v>
      </c>
    </row>
    <row r="107" spans="1:2" x14ac:dyDescent="0.25">
      <c r="A107" s="102">
        <v>43732</v>
      </c>
      <c r="B107">
        <v>5222</v>
      </c>
    </row>
    <row r="108" spans="1:2" x14ac:dyDescent="0.25">
      <c r="A108" s="102">
        <v>43733</v>
      </c>
      <c r="B108">
        <v>4816</v>
      </c>
    </row>
    <row r="109" spans="1:2" x14ac:dyDescent="0.25">
      <c r="A109" s="102">
        <v>43734</v>
      </c>
      <c r="B109">
        <v>5311</v>
      </c>
    </row>
    <row r="110" spans="1:2" x14ac:dyDescent="0.25">
      <c r="A110" s="102">
        <v>43735</v>
      </c>
      <c r="B110">
        <v>7066</v>
      </c>
    </row>
    <row r="111" spans="1:2" x14ac:dyDescent="0.25">
      <c r="A111" s="102">
        <v>43736</v>
      </c>
      <c r="B111">
        <v>10406</v>
      </c>
    </row>
    <row r="112" spans="1:2" x14ac:dyDescent="0.25">
      <c r="A112" s="102">
        <v>43737</v>
      </c>
      <c r="B112">
        <v>7399</v>
      </c>
    </row>
    <row r="113" spans="1:2" x14ac:dyDescent="0.25">
      <c r="A113" s="102">
        <v>43738</v>
      </c>
      <c r="B113">
        <v>3987</v>
      </c>
    </row>
    <row r="114" spans="1:2" x14ac:dyDescent="0.25">
      <c r="A114" s="102">
        <v>43739</v>
      </c>
      <c r="B114">
        <v>5029</v>
      </c>
    </row>
    <row r="115" spans="1:2" x14ac:dyDescent="0.25">
      <c r="A115" s="102">
        <v>43740</v>
      </c>
      <c r="B115">
        <v>4642</v>
      </c>
    </row>
    <row r="116" spans="1:2" x14ac:dyDescent="0.25">
      <c r="A116" s="102">
        <v>43741</v>
      </c>
      <c r="B116">
        <v>5152</v>
      </c>
    </row>
    <row r="117" spans="1:2" x14ac:dyDescent="0.25">
      <c r="A117" s="102">
        <v>43742</v>
      </c>
      <c r="B117">
        <v>6786</v>
      </c>
    </row>
    <row r="118" spans="1:2" x14ac:dyDescent="0.25">
      <c r="A118" s="102">
        <v>43743</v>
      </c>
      <c r="B118">
        <v>10203</v>
      </c>
    </row>
    <row r="119" spans="1:2" x14ac:dyDescent="0.25">
      <c r="A119" s="102">
        <v>43744</v>
      </c>
      <c r="B119">
        <v>7245</v>
      </c>
    </row>
    <row r="120" spans="1:2" x14ac:dyDescent="0.25">
      <c r="A120" s="102">
        <v>43745</v>
      </c>
      <c r="B120">
        <v>2820</v>
      </c>
    </row>
    <row r="121" spans="1:2" x14ac:dyDescent="0.25">
      <c r="A121" s="102">
        <v>43746</v>
      </c>
      <c r="B121">
        <v>2611</v>
      </c>
    </row>
    <row r="122" spans="1:2" x14ac:dyDescent="0.25">
      <c r="A122" s="102">
        <v>43747</v>
      </c>
      <c r="B122">
        <v>2584</v>
      </c>
    </row>
    <row r="123" spans="1:2" x14ac:dyDescent="0.25">
      <c r="A123" s="102">
        <v>43748</v>
      </c>
      <c r="B123">
        <v>3113</v>
      </c>
    </row>
    <row r="124" spans="1:2" x14ac:dyDescent="0.25">
      <c r="A124" s="102">
        <v>43749</v>
      </c>
      <c r="B124">
        <v>5547</v>
      </c>
    </row>
    <row r="125" spans="1:2" x14ac:dyDescent="0.25">
      <c r="A125" s="102">
        <v>43750</v>
      </c>
      <c r="B125">
        <v>8475</v>
      </c>
    </row>
    <row r="126" spans="1:2" x14ac:dyDescent="0.25">
      <c r="A126" s="102">
        <v>43751</v>
      </c>
      <c r="B126">
        <v>5503</v>
      </c>
    </row>
    <row r="127" spans="1:2" x14ac:dyDescent="0.25">
      <c r="A127" s="102">
        <v>43752</v>
      </c>
      <c r="B127">
        <v>2815</v>
      </c>
    </row>
    <row r="128" spans="1:2" x14ac:dyDescent="0.25">
      <c r="A128" s="102">
        <v>43753</v>
      </c>
      <c r="B128">
        <v>2950</v>
      </c>
    </row>
    <row r="129" spans="1:2" x14ac:dyDescent="0.25">
      <c r="A129" s="102">
        <v>43754</v>
      </c>
      <c r="B129">
        <v>3043</v>
      </c>
    </row>
    <row r="130" spans="1:2" x14ac:dyDescent="0.25">
      <c r="A130" s="102">
        <v>43755</v>
      </c>
      <c r="B130">
        <v>3217</v>
      </c>
    </row>
    <row r="131" spans="1:2" x14ac:dyDescent="0.25">
      <c r="A131" s="102">
        <v>43756</v>
      </c>
      <c r="B131">
        <v>4816</v>
      </c>
    </row>
    <row r="132" spans="1:2" x14ac:dyDescent="0.25">
      <c r="A132" s="102">
        <v>43757</v>
      </c>
      <c r="B132">
        <v>6962</v>
      </c>
    </row>
    <row r="133" spans="1:2" x14ac:dyDescent="0.25">
      <c r="A133" s="102">
        <v>43758</v>
      </c>
      <c r="B133">
        <v>5174</v>
      </c>
    </row>
    <row r="134" spans="1:2" x14ac:dyDescent="0.25">
      <c r="A134" s="102">
        <v>43759</v>
      </c>
      <c r="B134">
        <v>2865</v>
      </c>
    </row>
    <row r="135" spans="1:2" x14ac:dyDescent="0.25">
      <c r="A135" s="102">
        <v>43760</v>
      </c>
      <c r="B135">
        <v>2776</v>
      </c>
    </row>
    <row r="136" spans="1:2" x14ac:dyDescent="0.25">
      <c r="A136" s="102">
        <v>43761</v>
      </c>
      <c r="B136">
        <v>2956</v>
      </c>
    </row>
    <row r="137" spans="1:2" x14ac:dyDescent="0.25">
      <c r="A137" s="102">
        <v>43762</v>
      </c>
      <c r="B137">
        <v>3470</v>
      </c>
    </row>
    <row r="138" spans="1:2" x14ac:dyDescent="0.25">
      <c r="A138" s="102">
        <v>43763</v>
      </c>
      <c r="B138">
        <v>4842</v>
      </c>
    </row>
    <row r="139" spans="1:2" x14ac:dyDescent="0.25">
      <c r="A139" s="102">
        <v>43764</v>
      </c>
      <c r="B139">
        <v>7545</v>
      </c>
    </row>
    <row r="140" spans="1:2" x14ac:dyDescent="0.25">
      <c r="A140" s="102">
        <v>43765</v>
      </c>
      <c r="B140">
        <v>4984</v>
      </c>
    </row>
    <row r="141" spans="1:2" x14ac:dyDescent="0.25">
      <c r="A141" s="102">
        <v>43766</v>
      </c>
      <c r="B141">
        <v>2673</v>
      </c>
    </row>
    <row r="142" spans="1:2" x14ac:dyDescent="0.25">
      <c r="A142" s="102">
        <v>43767</v>
      </c>
      <c r="B142">
        <v>2996</v>
      </c>
    </row>
    <row r="143" spans="1:2" x14ac:dyDescent="0.25">
      <c r="A143" s="102">
        <v>43768</v>
      </c>
      <c r="B143">
        <v>3445</v>
      </c>
    </row>
    <row r="144" spans="1:2" x14ac:dyDescent="0.25">
      <c r="A144" s="102">
        <v>43769</v>
      </c>
      <c r="B144">
        <v>4179</v>
      </c>
    </row>
    <row r="145" spans="1:2" x14ac:dyDescent="0.25">
      <c r="A145" s="102">
        <v>43770</v>
      </c>
      <c r="B145">
        <v>7117</v>
      </c>
    </row>
    <row r="146" spans="1:2" x14ac:dyDescent="0.25">
      <c r="A146" s="102">
        <v>43771</v>
      </c>
      <c r="B146">
        <v>10241</v>
      </c>
    </row>
    <row r="147" spans="1:2" x14ac:dyDescent="0.25">
      <c r="A147" s="102">
        <v>43772</v>
      </c>
      <c r="B147">
        <v>6811</v>
      </c>
    </row>
    <row r="148" spans="1:2" x14ac:dyDescent="0.25">
      <c r="A148" s="102">
        <v>43773</v>
      </c>
      <c r="B148">
        <v>2897</v>
      </c>
    </row>
    <row r="149" spans="1:2" x14ac:dyDescent="0.25">
      <c r="A149" s="102">
        <v>43774</v>
      </c>
      <c r="B149">
        <v>2874</v>
      </c>
    </row>
    <row r="150" spans="1:2" x14ac:dyDescent="0.25">
      <c r="A150" s="102">
        <v>43775</v>
      </c>
      <c r="B150">
        <v>2868</v>
      </c>
    </row>
    <row r="151" spans="1:2" x14ac:dyDescent="0.25">
      <c r="A151" s="102">
        <v>43776</v>
      </c>
      <c r="B151">
        <v>2967</v>
      </c>
    </row>
    <row r="152" spans="1:2" x14ac:dyDescent="0.25">
      <c r="A152" s="102">
        <v>43777</v>
      </c>
      <c r="B152">
        <v>4305</v>
      </c>
    </row>
    <row r="153" spans="1:2" x14ac:dyDescent="0.25">
      <c r="A153" s="102">
        <v>43778</v>
      </c>
      <c r="B153">
        <v>7157</v>
      </c>
    </row>
    <row r="154" spans="1:2" x14ac:dyDescent="0.25">
      <c r="A154" s="102">
        <v>43779</v>
      </c>
      <c r="B154">
        <v>5007</v>
      </c>
    </row>
    <row r="155" spans="1:2" x14ac:dyDescent="0.25">
      <c r="A155" s="102">
        <v>43780</v>
      </c>
      <c r="B155">
        <v>2345</v>
      </c>
    </row>
    <row r="156" spans="1:2" x14ac:dyDescent="0.25">
      <c r="A156" s="102">
        <v>43781</v>
      </c>
      <c r="B156">
        <v>2189</v>
      </c>
    </row>
    <row r="157" spans="1:2" x14ac:dyDescent="0.25">
      <c r="A157" s="102">
        <v>43782</v>
      </c>
      <c r="B157">
        <v>2588</v>
      </c>
    </row>
    <row r="158" spans="1:2" x14ac:dyDescent="0.25">
      <c r="A158" s="102">
        <v>43783</v>
      </c>
      <c r="B158">
        <v>2660</v>
      </c>
    </row>
    <row r="159" spans="1:2" x14ac:dyDescent="0.25">
      <c r="A159" s="102">
        <v>43784</v>
      </c>
      <c r="B159">
        <v>3895</v>
      </c>
    </row>
    <row r="160" spans="1:2" x14ac:dyDescent="0.25">
      <c r="A160" s="102">
        <v>43785</v>
      </c>
      <c r="B160">
        <v>5789</v>
      </c>
    </row>
    <row r="161" spans="1:2" x14ac:dyDescent="0.25">
      <c r="A161" s="102">
        <v>43786</v>
      </c>
      <c r="B161">
        <v>4619</v>
      </c>
    </row>
    <row r="162" spans="1:2" x14ac:dyDescent="0.25">
      <c r="A162" s="102">
        <v>43787</v>
      </c>
      <c r="B162">
        <v>2112</v>
      </c>
    </row>
    <row r="163" spans="1:2" x14ac:dyDescent="0.25">
      <c r="A163" s="102">
        <v>43788</v>
      </c>
      <c r="B163">
        <v>2056</v>
      </c>
    </row>
    <row r="164" spans="1:2" x14ac:dyDescent="0.25">
      <c r="A164" s="102">
        <v>43789</v>
      </c>
      <c r="B164">
        <v>2225</v>
      </c>
    </row>
    <row r="165" spans="1:2" x14ac:dyDescent="0.25">
      <c r="A165" s="102">
        <v>43790</v>
      </c>
      <c r="B165">
        <v>2426</v>
      </c>
    </row>
    <row r="166" spans="1:2" x14ac:dyDescent="0.25">
      <c r="A166" s="102">
        <v>43791</v>
      </c>
      <c r="B166">
        <v>3888</v>
      </c>
    </row>
    <row r="167" spans="1:2" x14ac:dyDescent="0.25">
      <c r="A167" s="102">
        <v>43792</v>
      </c>
      <c r="B167">
        <v>6084</v>
      </c>
    </row>
    <row r="168" spans="1:2" x14ac:dyDescent="0.25">
      <c r="A168" s="102">
        <v>43793</v>
      </c>
      <c r="B168">
        <v>4701</v>
      </c>
    </row>
    <row r="169" spans="1:2" x14ac:dyDescent="0.25">
      <c r="A169" s="102">
        <v>43794</v>
      </c>
      <c r="B169">
        <v>2684</v>
      </c>
    </row>
    <row r="170" spans="1:2" x14ac:dyDescent="0.25">
      <c r="A170" s="102">
        <v>43795</v>
      </c>
      <c r="B170">
        <v>3348</v>
      </c>
    </row>
    <row r="171" spans="1:2" x14ac:dyDescent="0.25">
      <c r="A171" s="102">
        <v>43796</v>
      </c>
      <c r="B171">
        <v>3274</v>
      </c>
    </row>
    <row r="172" spans="1:2" x14ac:dyDescent="0.25">
      <c r="A172" s="102">
        <v>43797</v>
      </c>
      <c r="B172">
        <v>3678</v>
      </c>
    </row>
    <row r="173" spans="1:2" x14ac:dyDescent="0.25">
      <c r="A173" s="102">
        <v>43798</v>
      </c>
      <c r="B173">
        <v>5613</v>
      </c>
    </row>
    <row r="174" spans="1:2" x14ac:dyDescent="0.25">
      <c r="A174" s="102">
        <v>43799</v>
      </c>
      <c r="B174">
        <v>8313</v>
      </c>
    </row>
    <row r="175" spans="1:2" x14ac:dyDescent="0.25">
      <c r="A175" s="102">
        <v>43800</v>
      </c>
      <c r="B175">
        <v>6437</v>
      </c>
    </row>
    <row r="176" spans="1:2" x14ac:dyDescent="0.25">
      <c r="A176" s="102">
        <v>43801</v>
      </c>
      <c r="B176">
        <v>3138</v>
      </c>
    </row>
    <row r="177" spans="1:2" x14ac:dyDescent="0.25">
      <c r="A177" s="102">
        <v>43802</v>
      </c>
      <c r="B177">
        <v>3400</v>
      </c>
    </row>
    <row r="178" spans="1:2" x14ac:dyDescent="0.25">
      <c r="A178" s="102">
        <v>43803</v>
      </c>
      <c r="B178">
        <v>3731</v>
      </c>
    </row>
    <row r="179" spans="1:2" x14ac:dyDescent="0.25">
      <c r="A179" s="102">
        <v>43804</v>
      </c>
      <c r="B179">
        <v>4162</v>
      </c>
    </row>
    <row r="180" spans="1:2" x14ac:dyDescent="0.25">
      <c r="A180" s="102">
        <v>43805</v>
      </c>
      <c r="B180">
        <v>6716</v>
      </c>
    </row>
    <row r="181" spans="1:2" x14ac:dyDescent="0.25">
      <c r="A181" s="102">
        <v>43806</v>
      </c>
      <c r="B181">
        <v>9029</v>
      </c>
    </row>
    <row r="182" spans="1:2" x14ac:dyDescent="0.25">
      <c r="A182" s="102">
        <v>43807</v>
      </c>
      <c r="B182">
        <v>7180</v>
      </c>
    </row>
    <row r="183" spans="1:2" x14ac:dyDescent="0.25">
      <c r="A183" s="102">
        <v>43808</v>
      </c>
      <c r="B183">
        <v>3362</v>
      </c>
    </row>
    <row r="184" spans="1:2" x14ac:dyDescent="0.25">
      <c r="A184" s="102">
        <v>43809</v>
      </c>
      <c r="B184">
        <v>4285</v>
      </c>
    </row>
    <row r="185" spans="1:2" x14ac:dyDescent="0.25">
      <c r="A185" s="102">
        <v>43810</v>
      </c>
      <c r="B185">
        <v>4664</v>
      </c>
    </row>
    <row r="186" spans="1:2" x14ac:dyDescent="0.25">
      <c r="A186" s="102">
        <v>43811</v>
      </c>
      <c r="B186">
        <v>6462</v>
      </c>
    </row>
    <row r="187" spans="1:2" x14ac:dyDescent="0.25">
      <c r="A187" s="102">
        <v>43812</v>
      </c>
      <c r="B187">
        <v>8742</v>
      </c>
    </row>
    <row r="188" spans="1:2" x14ac:dyDescent="0.25">
      <c r="A188" s="102">
        <v>43813</v>
      </c>
      <c r="B188">
        <v>12395</v>
      </c>
    </row>
    <row r="189" spans="1:2" x14ac:dyDescent="0.25">
      <c r="A189" s="102">
        <v>43814</v>
      </c>
      <c r="B189">
        <v>9451</v>
      </c>
    </row>
    <row r="190" spans="1:2" x14ac:dyDescent="0.25">
      <c r="A190" s="102">
        <v>43815</v>
      </c>
      <c r="B190">
        <v>4399</v>
      </c>
    </row>
    <row r="191" spans="1:2" x14ac:dyDescent="0.25">
      <c r="A191" s="102">
        <v>43816</v>
      </c>
      <c r="B191">
        <v>4708</v>
      </c>
    </row>
    <row r="192" spans="1:2" x14ac:dyDescent="0.25">
      <c r="A192" s="102">
        <v>43817</v>
      </c>
      <c r="B192">
        <v>5628</v>
      </c>
    </row>
    <row r="193" spans="1:2" x14ac:dyDescent="0.25">
      <c r="A193" s="102">
        <v>43818</v>
      </c>
      <c r="B193">
        <v>6664</v>
      </c>
    </row>
    <row r="194" spans="1:2" x14ac:dyDescent="0.25">
      <c r="A194" s="102">
        <v>43819</v>
      </c>
      <c r="B194">
        <v>9683</v>
      </c>
    </row>
    <row r="195" spans="1:2" x14ac:dyDescent="0.25">
      <c r="A195" s="102">
        <v>43820</v>
      </c>
      <c r="B195">
        <v>11505</v>
      </c>
    </row>
    <row r="196" spans="1:2" x14ac:dyDescent="0.25">
      <c r="A196" s="102">
        <v>43821</v>
      </c>
      <c r="B196">
        <v>8054</v>
      </c>
    </row>
    <row r="197" spans="1:2" x14ac:dyDescent="0.25">
      <c r="A197" s="102">
        <v>43822</v>
      </c>
      <c r="B197">
        <v>5415</v>
      </c>
    </row>
    <row r="198" spans="1:2" x14ac:dyDescent="0.25">
      <c r="A198" s="102">
        <v>43823</v>
      </c>
      <c r="B198">
        <v>6621</v>
      </c>
    </row>
    <row r="199" spans="1:2" x14ac:dyDescent="0.25">
      <c r="A199" s="102">
        <v>43824</v>
      </c>
      <c r="B199">
        <v>9784</v>
      </c>
    </row>
    <row r="200" spans="1:2" x14ac:dyDescent="0.25">
      <c r="A200" s="102">
        <v>43825</v>
      </c>
      <c r="B200">
        <v>6444</v>
      </c>
    </row>
    <row r="201" spans="1:2" x14ac:dyDescent="0.25">
      <c r="A201" s="102">
        <v>43826</v>
      </c>
      <c r="B201">
        <v>5502</v>
      </c>
    </row>
    <row r="202" spans="1:2" x14ac:dyDescent="0.25">
      <c r="A202" s="102">
        <v>43827</v>
      </c>
      <c r="B202">
        <v>6378</v>
      </c>
    </row>
    <row r="203" spans="1:2" x14ac:dyDescent="0.25">
      <c r="A203" s="102">
        <v>43828</v>
      </c>
      <c r="B203">
        <v>6172</v>
      </c>
    </row>
    <row r="204" spans="1:2" x14ac:dyDescent="0.25">
      <c r="A204" s="102">
        <v>43829</v>
      </c>
      <c r="B204">
        <v>4475</v>
      </c>
    </row>
    <row r="205" spans="1:2" x14ac:dyDescent="0.25">
      <c r="A205" s="102">
        <v>43830</v>
      </c>
      <c r="B205">
        <v>10577</v>
      </c>
    </row>
    <row r="206" spans="1:2" x14ac:dyDescent="0.25">
      <c r="A206" s="102">
        <v>43831</v>
      </c>
      <c r="B206">
        <v>8891</v>
      </c>
    </row>
    <row r="207" spans="1:2" x14ac:dyDescent="0.25">
      <c r="A207" s="102">
        <v>43832</v>
      </c>
      <c r="B207">
        <v>4363</v>
      </c>
    </row>
    <row r="208" spans="1:2" x14ac:dyDescent="0.25">
      <c r="A208" s="102">
        <v>43833</v>
      </c>
      <c r="B208">
        <v>5318</v>
      </c>
    </row>
    <row r="209" spans="1:2" x14ac:dyDescent="0.25">
      <c r="A209" s="102">
        <v>43834</v>
      </c>
      <c r="B209">
        <v>7013</v>
      </c>
    </row>
    <row r="210" spans="1:2" x14ac:dyDescent="0.25">
      <c r="A210" s="102">
        <v>43835</v>
      </c>
      <c r="B210">
        <v>5819</v>
      </c>
    </row>
    <row r="211" spans="1:2" x14ac:dyDescent="0.25">
      <c r="A211" s="102">
        <v>43836</v>
      </c>
      <c r="B211">
        <v>3557</v>
      </c>
    </row>
    <row r="212" spans="1:2" x14ac:dyDescent="0.25">
      <c r="A212" s="102">
        <v>43837</v>
      </c>
      <c r="B212">
        <v>3049</v>
      </c>
    </row>
    <row r="213" spans="1:2" x14ac:dyDescent="0.25">
      <c r="A213" s="102">
        <v>43838</v>
      </c>
      <c r="B213">
        <v>3084</v>
      </c>
    </row>
    <row r="214" spans="1:2" x14ac:dyDescent="0.25">
      <c r="A214" s="102">
        <v>43839</v>
      </c>
      <c r="B214">
        <v>3148</v>
      </c>
    </row>
    <row r="215" spans="1:2" x14ac:dyDescent="0.25">
      <c r="A215" s="102">
        <v>43840</v>
      </c>
      <c r="B215">
        <v>4198</v>
      </c>
    </row>
    <row r="216" spans="1:2" x14ac:dyDescent="0.25">
      <c r="A216" s="102">
        <v>43841</v>
      </c>
      <c r="B216">
        <v>6769</v>
      </c>
    </row>
    <row r="217" spans="1:2" x14ac:dyDescent="0.25">
      <c r="A217" s="102">
        <v>43842</v>
      </c>
      <c r="B217">
        <v>4991</v>
      </c>
    </row>
    <row r="218" spans="1:2" x14ac:dyDescent="0.25">
      <c r="A218" s="102">
        <v>43843</v>
      </c>
      <c r="B218">
        <v>2875</v>
      </c>
    </row>
    <row r="219" spans="1:2" x14ac:dyDescent="0.25">
      <c r="A219" s="102">
        <v>43844</v>
      </c>
      <c r="B219">
        <v>3017</v>
      </c>
    </row>
    <row r="220" spans="1:2" x14ac:dyDescent="0.25">
      <c r="A220" s="102">
        <v>43845</v>
      </c>
      <c r="B220">
        <v>2942</v>
      </c>
    </row>
    <row r="221" spans="1:2" x14ac:dyDescent="0.25">
      <c r="A221" s="102">
        <v>43846</v>
      </c>
      <c r="B221">
        <v>3192</v>
      </c>
    </row>
    <row r="222" spans="1:2" x14ac:dyDescent="0.25">
      <c r="A222" s="102">
        <v>43847</v>
      </c>
      <c r="B222">
        <v>4551</v>
      </c>
    </row>
    <row r="223" spans="1:2" x14ac:dyDescent="0.25">
      <c r="A223" s="102">
        <v>43848</v>
      </c>
      <c r="B223">
        <v>7193</v>
      </c>
    </row>
    <row r="224" spans="1:2" x14ac:dyDescent="0.25">
      <c r="A224" s="102">
        <v>43849</v>
      </c>
      <c r="B224">
        <v>5401</v>
      </c>
    </row>
    <row r="225" spans="1:2" x14ac:dyDescent="0.25">
      <c r="A225" s="102">
        <v>43850</v>
      </c>
      <c r="B225">
        <v>2598</v>
      </c>
    </row>
    <row r="226" spans="1:2" x14ac:dyDescent="0.25">
      <c r="A226" s="102">
        <v>43851</v>
      </c>
      <c r="B226">
        <v>2695</v>
      </c>
    </row>
    <row r="227" spans="1:2" x14ac:dyDescent="0.25">
      <c r="A227" s="102">
        <v>43852</v>
      </c>
      <c r="B227">
        <v>2852</v>
      </c>
    </row>
    <row r="228" spans="1:2" x14ac:dyDescent="0.25">
      <c r="A228" s="102">
        <v>43853</v>
      </c>
      <c r="B228">
        <v>3142</v>
      </c>
    </row>
    <row r="229" spans="1:2" x14ac:dyDescent="0.25">
      <c r="A229" s="102">
        <v>43854</v>
      </c>
      <c r="B229">
        <v>4603</v>
      </c>
    </row>
    <row r="230" spans="1:2" x14ac:dyDescent="0.25">
      <c r="A230" s="102">
        <v>43855</v>
      </c>
      <c r="B230">
        <v>7561</v>
      </c>
    </row>
    <row r="231" spans="1:2" x14ac:dyDescent="0.25">
      <c r="A231" s="102">
        <v>43856</v>
      </c>
      <c r="B231">
        <v>6027</v>
      </c>
    </row>
    <row r="232" spans="1:2" x14ac:dyDescent="0.25">
      <c r="A232" s="102">
        <v>43857</v>
      </c>
      <c r="B232">
        <v>2751</v>
      </c>
    </row>
    <row r="233" spans="1:2" x14ac:dyDescent="0.25">
      <c r="A233" s="102">
        <v>43858</v>
      </c>
      <c r="B233">
        <v>2556</v>
      </c>
    </row>
    <row r="234" spans="1:2" x14ac:dyDescent="0.25">
      <c r="A234" s="102">
        <v>43859</v>
      </c>
      <c r="B234">
        <v>2720</v>
      </c>
    </row>
    <row r="235" spans="1:2" x14ac:dyDescent="0.25">
      <c r="A235" s="102">
        <v>43860</v>
      </c>
      <c r="B235">
        <v>2839</v>
      </c>
    </row>
    <row r="236" spans="1:2" x14ac:dyDescent="0.25">
      <c r="A236" s="102">
        <v>43861</v>
      </c>
      <c r="B236">
        <v>4649</v>
      </c>
    </row>
    <row r="237" spans="1:2" x14ac:dyDescent="0.25">
      <c r="A237" s="102">
        <v>43862</v>
      </c>
      <c r="B237">
        <v>7318</v>
      </c>
    </row>
    <row r="238" spans="1:2" x14ac:dyDescent="0.25">
      <c r="A238" s="102">
        <v>43863</v>
      </c>
      <c r="B238">
        <v>5580</v>
      </c>
    </row>
    <row r="239" spans="1:2" x14ac:dyDescent="0.25">
      <c r="A239" s="102">
        <v>43864</v>
      </c>
      <c r="B239">
        <v>2560</v>
      </c>
    </row>
    <row r="240" spans="1:2" x14ac:dyDescent="0.25">
      <c r="A240" s="102">
        <v>43865</v>
      </c>
      <c r="B240">
        <v>2362</v>
      </c>
    </row>
    <row r="241" spans="1:2" x14ac:dyDescent="0.25">
      <c r="A241" s="102">
        <v>43866</v>
      </c>
      <c r="B241">
        <v>2528</v>
      </c>
    </row>
    <row r="242" spans="1:2" x14ac:dyDescent="0.25">
      <c r="A242" s="102">
        <v>43867</v>
      </c>
      <c r="B242">
        <v>2854</v>
      </c>
    </row>
    <row r="243" spans="1:2" x14ac:dyDescent="0.25">
      <c r="A243" s="102">
        <v>43868</v>
      </c>
      <c r="B243">
        <v>4118</v>
      </c>
    </row>
    <row r="244" spans="1:2" x14ac:dyDescent="0.25">
      <c r="A244" s="102">
        <v>43869</v>
      </c>
      <c r="B244">
        <v>7090</v>
      </c>
    </row>
    <row r="245" spans="1:2" x14ac:dyDescent="0.25">
      <c r="A245" s="102">
        <v>43870</v>
      </c>
      <c r="B245">
        <v>6194</v>
      </c>
    </row>
    <row r="246" spans="1:2" x14ac:dyDescent="0.25">
      <c r="A246" s="102">
        <v>43871</v>
      </c>
      <c r="B246">
        <v>2651</v>
      </c>
    </row>
    <row r="247" spans="1:2" x14ac:dyDescent="0.25">
      <c r="A247" s="102">
        <v>43872</v>
      </c>
      <c r="B247">
        <v>2472</v>
      </c>
    </row>
    <row r="248" spans="1:2" x14ac:dyDescent="0.25">
      <c r="A248" s="102">
        <v>43873</v>
      </c>
      <c r="B248">
        <v>2772</v>
      </c>
    </row>
    <row r="249" spans="1:2" x14ac:dyDescent="0.25">
      <c r="A249" s="102">
        <v>43874</v>
      </c>
      <c r="B249">
        <v>3103</v>
      </c>
    </row>
    <row r="250" spans="1:2" x14ac:dyDescent="0.25">
      <c r="A250" s="102">
        <v>43875</v>
      </c>
      <c r="B250">
        <v>5029</v>
      </c>
    </row>
    <row r="251" spans="1:2" x14ac:dyDescent="0.25">
      <c r="A251" s="102">
        <v>43876</v>
      </c>
      <c r="B251">
        <v>8469</v>
      </c>
    </row>
    <row r="252" spans="1:2" x14ac:dyDescent="0.25">
      <c r="A252" s="102">
        <v>43877</v>
      </c>
      <c r="B252">
        <v>6665</v>
      </c>
    </row>
    <row r="253" spans="1:2" x14ac:dyDescent="0.25">
      <c r="A253" s="102">
        <v>43878</v>
      </c>
      <c r="B253">
        <v>3122</v>
      </c>
    </row>
    <row r="254" spans="1:2" x14ac:dyDescent="0.25">
      <c r="A254" s="102">
        <v>43879</v>
      </c>
      <c r="B254">
        <v>3147</v>
      </c>
    </row>
    <row r="255" spans="1:2" x14ac:dyDescent="0.25">
      <c r="A255" s="102">
        <v>43880</v>
      </c>
      <c r="B255">
        <v>3116</v>
      </c>
    </row>
    <row r="256" spans="1:2" x14ac:dyDescent="0.25">
      <c r="A256" s="102">
        <v>43881</v>
      </c>
      <c r="B256">
        <v>3621</v>
      </c>
    </row>
    <row r="257" spans="1:2" x14ac:dyDescent="0.25">
      <c r="A257" s="102">
        <v>43882</v>
      </c>
      <c r="B257">
        <v>4864</v>
      </c>
    </row>
    <row r="258" spans="1:2" x14ac:dyDescent="0.25">
      <c r="A258" s="102">
        <v>43883</v>
      </c>
      <c r="B258">
        <v>8117</v>
      </c>
    </row>
    <row r="259" spans="1:2" x14ac:dyDescent="0.25">
      <c r="A259" s="102">
        <v>43884</v>
      </c>
      <c r="B259">
        <v>6108</v>
      </c>
    </row>
    <row r="260" spans="1:2" x14ac:dyDescent="0.25">
      <c r="A260" s="102">
        <v>43885</v>
      </c>
      <c r="B260">
        <v>2840</v>
      </c>
    </row>
    <row r="261" spans="1:2" x14ac:dyDescent="0.25">
      <c r="A261" s="102">
        <v>43886</v>
      </c>
      <c r="B261">
        <v>2816</v>
      </c>
    </row>
    <row r="262" spans="1:2" x14ac:dyDescent="0.25">
      <c r="A262" s="102">
        <v>43887</v>
      </c>
      <c r="B262">
        <v>3046</v>
      </c>
    </row>
    <row r="263" spans="1:2" x14ac:dyDescent="0.25">
      <c r="A263" s="102">
        <v>43888</v>
      </c>
      <c r="B263">
        <v>3493</v>
      </c>
    </row>
    <row r="264" spans="1:2" x14ac:dyDescent="0.25">
      <c r="A264" s="102">
        <v>43889</v>
      </c>
      <c r="B264">
        <v>5289</v>
      </c>
    </row>
    <row r="265" spans="1:2" x14ac:dyDescent="0.25">
      <c r="A265" s="102">
        <v>43890</v>
      </c>
      <c r="B265">
        <v>8745</v>
      </c>
    </row>
    <row r="266" spans="1:2" x14ac:dyDescent="0.25">
      <c r="A266" s="102">
        <v>43891</v>
      </c>
      <c r="B266">
        <v>6277</v>
      </c>
    </row>
    <row r="267" spans="1:2" x14ac:dyDescent="0.25">
      <c r="A267" s="102">
        <v>43892</v>
      </c>
      <c r="B267">
        <v>2862</v>
      </c>
    </row>
    <row r="268" spans="1:2" x14ac:dyDescent="0.25">
      <c r="A268" s="102">
        <v>43893</v>
      </c>
      <c r="B268">
        <v>2761</v>
      </c>
    </row>
    <row r="269" spans="1:2" x14ac:dyDescent="0.25">
      <c r="A269" s="102">
        <v>43894</v>
      </c>
      <c r="B269">
        <v>3310</v>
      </c>
    </row>
    <row r="270" spans="1:2" x14ac:dyDescent="0.25">
      <c r="A270" s="102">
        <v>43895</v>
      </c>
      <c r="B270">
        <v>3927</v>
      </c>
    </row>
    <row r="271" spans="1:2" x14ac:dyDescent="0.25">
      <c r="A271" s="102">
        <v>43896</v>
      </c>
      <c r="B271">
        <v>5154</v>
      </c>
    </row>
    <row r="272" spans="1:2" x14ac:dyDescent="0.25">
      <c r="A272" s="102">
        <v>43897</v>
      </c>
      <c r="B272">
        <v>8159</v>
      </c>
    </row>
    <row r="273" spans="1:2" x14ac:dyDescent="0.25">
      <c r="A273" s="102">
        <v>43898</v>
      </c>
      <c r="B273">
        <v>6108</v>
      </c>
    </row>
    <row r="274" spans="1:2" x14ac:dyDescent="0.25">
      <c r="A274" s="102">
        <v>43899</v>
      </c>
      <c r="B274">
        <v>3176</v>
      </c>
    </row>
    <row r="275" spans="1:2" x14ac:dyDescent="0.25">
      <c r="A275" s="102">
        <v>43900</v>
      </c>
      <c r="B275">
        <v>2793</v>
      </c>
    </row>
    <row r="276" spans="1:2" x14ac:dyDescent="0.25">
      <c r="A276" s="102">
        <v>43901</v>
      </c>
      <c r="B276">
        <v>2851</v>
      </c>
    </row>
    <row r="277" spans="1:2" x14ac:dyDescent="0.25">
      <c r="A277" s="102">
        <v>43902</v>
      </c>
      <c r="B277">
        <v>2944</v>
      </c>
    </row>
    <row r="278" spans="1:2" x14ac:dyDescent="0.25">
      <c r="A278" s="102">
        <v>43903</v>
      </c>
      <c r="B278">
        <v>4201</v>
      </c>
    </row>
    <row r="279" spans="1:2" x14ac:dyDescent="0.25">
      <c r="A279" s="102">
        <v>43904</v>
      </c>
      <c r="B279">
        <v>6382</v>
      </c>
    </row>
    <row r="280" spans="1:2" x14ac:dyDescent="0.25">
      <c r="A280" s="102">
        <v>43905</v>
      </c>
      <c r="B280">
        <v>4581</v>
      </c>
    </row>
    <row r="281" spans="1:2" x14ac:dyDescent="0.25">
      <c r="A281" s="102">
        <v>43906</v>
      </c>
      <c r="B281">
        <v>2770</v>
      </c>
    </row>
    <row r="282" spans="1:2" x14ac:dyDescent="0.25">
      <c r="A282" s="102">
        <v>43907</v>
      </c>
      <c r="B282">
        <v>2261</v>
      </c>
    </row>
    <row r="283" spans="1:2" x14ac:dyDescent="0.25">
      <c r="A283" s="102">
        <v>43908</v>
      </c>
      <c r="B283">
        <v>2164</v>
      </c>
    </row>
    <row r="284" spans="1:2" x14ac:dyDescent="0.25">
      <c r="A284" s="102">
        <v>43909</v>
      </c>
      <c r="B284">
        <v>2330</v>
      </c>
    </row>
    <row r="285" spans="1:2" x14ac:dyDescent="0.25">
      <c r="A285" s="102">
        <v>43910</v>
      </c>
      <c r="B285">
        <v>2368</v>
      </c>
    </row>
    <row r="286" spans="1:2" x14ac:dyDescent="0.25">
      <c r="A286" s="102">
        <v>43911</v>
      </c>
      <c r="B286">
        <v>1931</v>
      </c>
    </row>
    <row r="287" spans="1:2" x14ac:dyDescent="0.25">
      <c r="A287" s="102">
        <v>43912</v>
      </c>
      <c r="B287">
        <v>1395</v>
      </c>
    </row>
    <row r="288" spans="1:2" x14ac:dyDescent="0.25">
      <c r="A288" s="102">
        <v>43913</v>
      </c>
      <c r="B288">
        <v>1223</v>
      </c>
    </row>
    <row r="289" spans="1:2" x14ac:dyDescent="0.25">
      <c r="A289" s="102">
        <v>43914</v>
      </c>
      <c r="B289">
        <v>908</v>
      </c>
    </row>
    <row r="290" spans="1:2" x14ac:dyDescent="0.25">
      <c r="A290" s="102">
        <v>43915</v>
      </c>
      <c r="B290">
        <v>718</v>
      </c>
    </row>
    <row r="291" spans="1:2" x14ac:dyDescent="0.25">
      <c r="A291" s="102">
        <v>43916</v>
      </c>
      <c r="B291">
        <v>630</v>
      </c>
    </row>
    <row r="292" spans="1:2" x14ac:dyDescent="0.25">
      <c r="A292" s="102">
        <v>43917</v>
      </c>
      <c r="B292">
        <v>780</v>
      </c>
    </row>
    <row r="293" spans="1:2" x14ac:dyDescent="0.25">
      <c r="A293" s="102">
        <v>43918</v>
      </c>
      <c r="B293">
        <v>712</v>
      </c>
    </row>
    <row r="294" spans="1:2" x14ac:dyDescent="0.25">
      <c r="A294" s="102">
        <v>43919</v>
      </c>
      <c r="B294">
        <v>574</v>
      </c>
    </row>
    <row r="295" spans="1:2" x14ac:dyDescent="0.25">
      <c r="A295" s="102">
        <v>43920</v>
      </c>
      <c r="B295">
        <v>555</v>
      </c>
    </row>
    <row r="296" spans="1:2" x14ac:dyDescent="0.25">
      <c r="A296" s="102">
        <v>43921</v>
      </c>
      <c r="B296">
        <v>469</v>
      </c>
    </row>
    <row r="297" spans="1:2" x14ac:dyDescent="0.25">
      <c r="A297" s="102">
        <v>43922</v>
      </c>
      <c r="B297">
        <v>424</v>
      </c>
    </row>
    <row r="298" spans="1:2" x14ac:dyDescent="0.25">
      <c r="A298" s="102">
        <v>43923</v>
      </c>
      <c r="B298">
        <v>408</v>
      </c>
    </row>
    <row r="299" spans="1:2" x14ac:dyDescent="0.25">
      <c r="A299" s="102">
        <v>43924</v>
      </c>
      <c r="B299">
        <v>469</v>
      </c>
    </row>
    <row r="300" spans="1:2" x14ac:dyDescent="0.25">
      <c r="A300" s="102">
        <v>43925</v>
      </c>
      <c r="B300">
        <v>467</v>
      </c>
    </row>
    <row r="301" spans="1:2" x14ac:dyDescent="0.25">
      <c r="A301" s="102">
        <v>43926</v>
      </c>
      <c r="B301">
        <v>418</v>
      </c>
    </row>
    <row r="302" spans="1:2" x14ac:dyDescent="0.25">
      <c r="A302" s="102">
        <v>43927</v>
      </c>
      <c r="B302">
        <v>389</v>
      </c>
    </row>
    <row r="303" spans="1:2" x14ac:dyDescent="0.25">
      <c r="A303" s="102">
        <v>43928</v>
      </c>
      <c r="B303">
        <v>350</v>
      </c>
    </row>
    <row r="304" spans="1:2" x14ac:dyDescent="0.25">
      <c r="A304" s="102">
        <v>43929</v>
      </c>
      <c r="B304">
        <v>309</v>
      </c>
    </row>
    <row r="305" spans="1:2" x14ac:dyDescent="0.25">
      <c r="A305" s="102">
        <v>43930</v>
      </c>
      <c r="B305">
        <v>379</v>
      </c>
    </row>
    <row r="306" spans="1:2" x14ac:dyDescent="0.25">
      <c r="A306" s="102">
        <v>43931</v>
      </c>
      <c r="B306">
        <v>383</v>
      </c>
    </row>
    <row r="307" spans="1:2" x14ac:dyDescent="0.25">
      <c r="A307" s="102">
        <v>43932</v>
      </c>
      <c r="B307">
        <v>355</v>
      </c>
    </row>
    <row r="308" spans="1:2" x14ac:dyDescent="0.25">
      <c r="A308" s="102">
        <v>43933</v>
      </c>
      <c r="B308">
        <v>325</v>
      </c>
    </row>
    <row r="309" spans="1:2" x14ac:dyDescent="0.25">
      <c r="A309" s="102">
        <v>43934</v>
      </c>
      <c r="B309">
        <v>322</v>
      </c>
    </row>
    <row r="310" spans="1:2" x14ac:dyDescent="0.25">
      <c r="A310" s="102">
        <v>43935</v>
      </c>
      <c r="B310">
        <v>299</v>
      </c>
    </row>
    <row r="311" spans="1:2" x14ac:dyDescent="0.25">
      <c r="A311" s="102">
        <v>43936</v>
      </c>
      <c r="B311">
        <v>301</v>
      </c>
    </row>
    <row r="312" spans="1:2" x14ac:dyDescent="0.25">
      <c r="A312" s="102">
        <v>43937</v>
      </c>
      <c r="B312">
        <v>316</v>
      </c>
    </row>
    <row r="313" spans="1:2" x14ac:dyDescent="0.25">
      <c r="A313" s="102">
        <v>43938</v>
      </c>
      <c r="B313">
        <v>404</v>
      </c>
    </row>
    <row r="314" spans="1:2" x14ac:dyDescent="0.25">
      <c r="A314" s="102">
        <v>43939</v>
      </c>
      <c r="B314">
        <v>352</v>
      </c>
    </row>
    <row r="315" spans="1:2" x14ac:dyDescent="0.25">
      <c r="A315" s="102">
        <v>43940</v>
      </c>
      <c r="B315">
        <v>334</v>
      </c>
    </row>
    <row r="316" spans="1:2" x14ac:dyDescent="0.25">
      <c r="A316" s="102">
        <v>43941</v>
      </c>
      <c r="B316">
        <v>328</v>
      </c>
    </row>
    <row r="317" spans="1:2" x14ac:dyDescent="0.25">
      <c r="A317" s="102">
        <v>43942</v>
      </c>
      <c r="B317">
        <v>299</v>
      </c>
    </row>
    <row r="318" spans="1:2" x14ac:dyDescent="0.25">
      <c r="A318" s="102">
        <v>43943</v>
      </c>
      <c r="B318">
        <v>294</v>
      </c>
    </row>
    <row r="319" spans="1:2" x14ac:dyDescent="0.25">
      <c r="A319" s="102">
        <v>43944</v>
      </c>
      <c r="B319">
        <v>343</v>
      </c>
    </row>
    <row r="320" spans="1:2" x14ac:dyDescent="0.25">
      <c r="A320" s="102">
        <v>43945</v>
      </c>
      <c r="B320">
        <v>377</v>
      </c>
    </row>
    <row r="321" spans="1:2" x14ac:dyDescent="0.25">
      <c r="A321" s="102">
        <v>43946</v>
      </c>
      <c r="B321">
        <v>369</v>
      </c>
    </row>
    <row r="322" spans="1:2" x14ac:dyDescent="0.25">
      <c r="A322" s="102">
        <v>43947</v>
      </c>
      <c r="B322">
        <v>286</v>
      </c>
    </row>
    <row r="323" spans="1:2" x14ac:dyDescent="0.25">
      <c r="A323" s="102">
        <v>43948</v>
      </c>
      <c r="B323">
        <v>309</v>
      </c>
    </row>
    <row r="324" spans="1:2" x14ac:dyDescent="0.25">
      <c r="A324" s="102">
        <v>43949</v>
      </c>
      <c r="B324">
        <v>283</v>
      </c>
    </row>
    <row r="325" spans="1:2" x14ac:dyDescent="0.25">
      <c r="A325" s="102">
        <v>43950</v>
      </c>
      <c r="B325">
        <v>286</v>
      </c>
    </row>
    <row r="326" spans="1:2" x14ac:dyDescent="0.25">
      <c r="A326" s="102">
        <v>43951</v>
      </c>
      <c r="B326">
        <v>290</v>
      </c>
    </row>
    <row r="327" spans="1:2" x14ac:dyDescent="0.25">
      <c r="A327" s="102">
        <v>43952</v>
      </c>
      <c r="B327">
        <v>381</v>
      </c>
    </row>
    <row r="328" spans="1:2" x14ac:dyDescent="0.25">
      <c r="A328" s="102">
        <v>43953</v>
      </c>
      <c r="B328">
        <v>415</v>
      </c>
    </row>
    <row r="329" spans="1:2" x14ac:dyDescent="0.25">
      <c r="A329" s="102">
        <v>43954</v>
      </c>
      <c r="B329">
        <v>315</v>
      </c>
    </row>
    <row r="330" spans="1:2" x14ac:dyDescent="0.25">
      <c r="A330" s="102">
        <v>43955</v>
      </c>
      <c r="B330">
        <v>255</v>
      </c>
    </row>
    <row r="331" spans="1:2" x14ac:dyDescent="0.25">
      <c r="A331" s="102">
        <v>43956</v>
      </c>
      <c r="B331">
        <v>251</v>
      </c>
    </row>
    <row r="332" spans="1:2" x14ac:dyDescent="0.25">
      <c r="A332" s="102">
        <v>43957</v>
      </c>
      <c r="B332">
        <v>345</v>
      </c>
    </row>
    <row r="333" spans="1:2" x14ac:dyDescent="0.25">
      <c r="A333" s="102">
        <v>43958</v>
      </c>
      <c r="B333">
        <v>414</v>
      </c>
    </row>
    <row r="334" spans="1:2" x14ac:dyDescent="0.25">
      <c r="A334" s="102">
        <v>43959</v>
      </c>
      <c r="B334">
        <v>437</v>
      </c>
    </row>
    <row r="335" spans="1:2" x14ac:dyDescent="0.25">
      <c r="A335" s="102">
        <v>43960</v>
      </c>
      <c r="B335">
        <v>498</v>
      </c>
    </row>
    <row r="336" spans="1:2" x14ac:dyDescent="0.25">
      <c r="A336" s="102">
        <v>43961</v>
      </c>
      <c r="B336">
        <v>395</v>
      </c>
    </row>
    <row r="337" spans="1:2" x14ac:dyDescent="0.25">
      <c r="A337" s="102">
        <v>43962</v>
      </c>
      <c r="B337">
        <v>343</v>
      </c>
    </row>
    <row r="338" spans="1:2" x14ac:dyDescent="0.25">
      <c r="A338" s="102">
        <v>43963</v>
      </c>
      <c r="B338">
        <v>344</v>
      </c>
    </row>
    <row r="339" spans="1:2" x14ac:dyDescent="0.25">
      <c r="A339" s="102">
        <v>43964</v>
      </c>
      <c r="B339">
        <v>342</v>
      </c>
    </row>
    <row r="340" spans="1:2" x14ac:dyDescent="0.25">
      <c r="A340" s="102">
        <v>43965</v>
      </c>
      <c r="B340">
        <v>353</v>
      </c>
    </row>
    <row r="341" spans="1:2" x14ac:dyDescent="0.25">
      <c r="A341" s="102">
        <v>43966</v>
      </c>
      <c r="B341">
        <v>454</v>
      </c>
    </row>
    <row r="342" spans="1:2" x14ac:dyDescent="0.25">
      <c r="A342" s="102">
        <v>43967</v>
      </c>
      <c r="B342">
        <v>504</v>
      </c>
    </row>
    <row r="343" spans="1:2" x14ac:dyDescent="0.25">
      <c r="A343" s="102">
        <v>43968</v>
      </c>
      <c r="B343">
        <v>432</v>
      </c>
    </row>
    <row r="344" spans="1:2" x14ac:dyDescent="0.25">
      <c r="A344" s="102">
        <v>43969</v>
      </c>
      <c r="B344">
        <v>324</v>
      </c>
    </row>
    <row r="345" spans="1:2" x14ac:dyDescent="0.25">
      <c r="A345" s="102">
        <v>43970</v>
      </c>
      <c r="B345">
        <v>395</v>
      </c>
    </row>
    <row r="346" spans="1:2" x14ac:dyDescent="0.25">
      <c r="A346" s="102">
        <v>43971</v>
      </c>
      <c r="B346">
        <v>397</v>
      </c>
    </row>
    <row r="347" spans="1:2" x14ac:dyDescent="0.25">
      <c r="A347" s="102">
        <v>43972</v>
      </c>
      <c r="B347">
        <v>384</v>
      </c>
    </row>
    <row r="348" spans="1:2" x14ac:dyDescent="0.25">
      <c r="A348" s="102">
        <v>43973</v>
      </c>
      <c r="B348">
        <v>450</v>
      </c>
    </row>
    <row r="349" spans="1:2" x14ac:dyDescent="0.25">
      <c r="A349" s="102">
        <v>43974</v>
      </c>
      <c r="B349">
        <v>545</v>
      </c>
    </row>
    <row r="350" spans="1:2" x14ac:dyDescent="0.25">
      <c r="A350" s="102">
        <v>43975</v>
      </c>
      <c r="B350">
        <v>617</v>
      </c>
    </row>
    <row r="351" spans="1:2" x14ac:dyDescent="0.25">
      <c r="A351" s="102">
        <v>43976</v>
      </c>
      <c r="B351">
        <v>543</v>
      </c>
    </row>
    <row r="352" spans="1:2" x14ac:dyDescent="0.25">
      <c r="A352" s="102">
        <v>43977</v>
      </c>
      <c r="B352">
        <v>449</v>
      </c>
    </row>
    <row r="353" spans="1:2" x14ac:dyDescent="0.25">
      <c r="A353" s="102">
        <v>43978</v>
      </c>
      <c r="B353">
        <v>438</v>
      </c>
    </row>
    <row r="354" spans="1:2" x14ac:dyDescent="0.25">
      <c r="A354" s="102">
        <v>43979</v>
      </c>
      <c r="B354">
        <v>463</v>
      </c>
    </row>
    <row r="355" spans="1:2" x14ac:dyDescent="0.25">
      <c r="A355" s="102">
        <v>43980</v>
      </c>
      <c r="B355">
        <v>643</v>
      </c>
    </row>
    <row r="356" spans="1:2" x14ac:dyDescent="0.25">
      <c r="A356" s="102">
        <v>43981</v>
      </c>
      <c r="B356">
        <v>866</v>
      </c>
    </row>
    <row r="357" spans="1:2" x14ac:dyDescent="0.25">
      <c r="A357" s="102">
        <v>43982</v>
      </c>
      <c r="B357">
        <v>602</v>
      </c>
    </row>
    <row r="358" spans="1:2" x14ac:dyDescent="0.25">
      <c r="A358" s="102">
        <v>43983</v>
      </c>
      <c r="B358">
        <v>493</v>
      </c>
    </row>
    <row r="359" spans="1:2" x14ac:dyDescent="0.25">
      <c r="A359" s="102">
        <v>43984</v>
      </c>
      <c r="B359">
        <v>765</v>
      </c>
    </row>
    <row r="360" spans="1:2" x14ac:dyDescent="0.25">
      <c r="A360" s="102">
        <v>43985</v>
      </c>
      <c r="B360">
        <v>670</v>
      </c>
    </row>
    <row r="361" spans="1:2" x14ac:dyDescent="0.25">
      <c r="A361" s="102">
        <v>43986</v>
      </c>
      <c r="B361">
        <v>655</v>
      </c>
    </row>
    <row r="362" spans="1:2" x14ac:dyDescent="0.25">
      <c r="A362" s="102">
        <v>43987</v>
      </c>
      <c r="B362">
        <v>911</v>
      </c>
    </row>
    <row r="363" spans="1:2" x14ac:dyDescent="0.25">
      <c r="A363" s="102">
        <v>43988</v>
      </c>
      <c r="B363">
        <v>1197</v>
      </c>
    </row>
    <row r="364" spans="1:2" x14ac:dyDescent="0.25">
      <c r="A364" s="102">
        <v>43989</v>
      </c>
      <c r="B364">
        <v>899</v>
      </c>
    </row>
    <row r="365" spans="1:2" x14ac:dyDescent="0.25">
      <c r="A365" s="102">
        <v>43990</v>
      </c>
      <c r="B365">
        <v>664</v>
      </c>
    </row>
    <row r="366" spans="1:2" x14ac:dyDescent="0.25">
      <c r="A366" s="102">
        <v>43991</v>
      </c>
      <c r="B366">
        <v>684</v>
      </c>
    </row>
    <row r="367" spans="1:2" x14ac:dyDescent="0.25">
      <c r="A367" s="102">
        <v>43992</v>
      </c>
      <c r="B367">
        <v>652</v>
      </c>
    </row>
    <row r="368" spans="1:2" x14ac:dyDescent="0.25">
      <c r="A368" s="102">
        <v>43993</v>
      </c>
      <c r="B368">
        <v>638</v>
      </c>
    </row>
    <row r="369" spans="1:2" x14ac:dyDescent="0.25">
      <c r="A369" s="102">
        <v>43994</v>
      </c>
      <c r="B369">
        <v>850</v>
      </c>
    </row>
    <row r="370" spans="1:2" x14ac:dyDescent="0.25">
      <c r="A370" s="102">
        <v>43995</v>
      </c>
      <c r="B370">
        <v>1405</v>
      </c>
    </row>
    <row r="371" spans="1:2" x14ac:dyDescent="0.25">
      <c r="A371" s="102">
        <v>43996</v>
      </c>
      <c r="B371">
        <v>1096</v>
      </c>
    </row>
    <row r="372" spans="1:2" x14ac:dyDescent="0.25">
      <c r="A372" s="102">
        <v>43997</v>
      </c>
      <c r="B372">
        <v>725</v>
      </c>
    </row>
    <row r="373" spans="1:2" x14ac:dyDescent="0.25">
      <c r="A373" s="102">
        <v>43998</v>
      </c>
      <c r="B373">
        <v>738</v>
      </c>
    </row>
    <row r="374" spans="1:2" x14ac:dyDescent="0.25">
      <c r="A374" s="102">
        <v>43999</v>
      </c>
      <c r="B374">
        <v>799</v>
      </c>
    </row>
    <row r="375" spans="1:2" x14ac:dyDescent="0.25">
      <c r="A375" s="102">
        <v>44000</v>
      </c>
      <c r="B375">
        <v>871</v>
      </c>
    </row>
    <row r="376" spans="1:2" x14ac:dyDescent="0.25">
      <c r="A376" s="102">
        <v>44001</v>
      </c>
      <c r="B376">
        <v>1119</v>
      </c>
    </row>
    <row r="377" spans="1:2" x14ac:dyDescent="0.25">
      <c r="A377" s="102">
        <v>44002</v>
      </c>
      <c r="B377">
        <v>1710</v>
      </c>
    </row>
    <row r="378" spans="1:2" x14ac:dyDescent="0.25">
      <c r="A378" s="102">
        <v>44003</v>
      </c>
      <c r="B378">
        <v>1233</v>
      </c>
    </row>
    <row r="379" spans="1:2" x14ac:dyDescent="0.25">
      <c r="A379" s="102">
        <v>44004</v>
      </c>
      <c r="B379">
        <v>810</v>
      </c>
    </row>
    <row r="380" spans="1:2" x14ac:dyDescent="0.25">
      <c r="A380" s="102">
        <v>44005</v>
      </c>
      <c r="B380">
        <v>988</v>
      </c>
    </row>
    <row r="381" spans="1:2" x14ac:dyDescent="0.25">
      <c r="A381" s="102">
        <v>44006</v>
      </c>
      <c r="B381">
        <v>1140</v>
      </c>
    </row>
    <row r="382" spans="1:2" x14ac:dyDescent="0.25">
      <c r="A382" s="102">
        <v>44007</v>
      </c>
      <c r="B382">
        <v>1305</v>
      </c>
    </row>
    <row r="383" spans="1:2" x14ac:dyDescent="0.25">
      <c r="A383" s="102">
        <v>44008</v>
      </c>
      <c r="B383">
        <v>1678</v>
      </c>
    </row>
    <row r="384" spans="1:2" x14ac:dyDescent="0.25">
      <c r="A384" s="102">
        <v>44009</v>
      </c>
      <c r="B384">
        <v>1904</v>
      </c>
    </row>
    <row r="385" spans="1:2" x14ac:dyDescent="0.25">
      <c r="A385" s="102">
        <v>44010</v>
      </c>
      <c r="B385">
        <v>1478</v>
      </c>
    </row>
    <row r="386" spans="1:2" x14ac:dyDescent="0.25">
      <c r="A386" s="102">
        <v>44011</v>
      </c>
      <c r="B386">
        <v>936</v>
      </c>
    </row>
    <row r="387" spans="1:2" x14ac:dyDescent="0.25">
      <c r="A387" s="102">
        <v>44012</v>
      </c>
      <c r="B387">
        <v>932</v>
      </c>
    </row>
    <row r="388" spans="1:2" x14ac:dyDescent="0.25">
      <c r="A388" s="102">
        <v>44013</v>
      </c>
      <c r="B388">
        <v>1063</v>
      </c>
    </row>
    <row r="389" spans="1:2" x14ac:dyDescent="0.25">
      <c r="A389" s="102">
        <v>44014</v>
      </c>
      <c r="B389">
        <v>1016</v>
      </c>
    </row>
    <row r="390" spans="1:2" x14ac:dyDescent="0.25">
      <c r="A390" s="102">
        <v>44015</v>
      </c>
      <c r="B390">
        <v>1453</v>
      </c>
    </row>
    <row r="391" spans="1:2" x14ac:dyDescent="0.25">
      <c r="A391" s="102">
        <v>44016</v>
      </c>
      <c r="B391">
        <v>2340</v>
      </c>
    </row>
    <row r="392" spans="1:2" x14ac:dyDescent="0.25">
      <c r="A392" s="102">
        <v>44017</v>
      </c>
      <c r="B392">
        <v>1932</v>
      </c>
    </row>
    <row r="393" spans="1:2" x14ac:dyDescent="0.25">
      <c r="A393" s="102">
        <v>44018</v>
      </c>
      <c r="B393">
        <v>1081</v>
      </c>
    </row>
    <row r="394" spans="1:2" x14ac:dyDescent="0.25">
      <c r="A394" s="102">
        <v>44019</v>
      </c>
      <c r="B394">
        <v>1177</v>
      </c>
    </row>
    <row r="395" spans="1:2" x14ac:dyDescent="0.25">
      <c r="A395" s="102">
        <v>44020</v>
      </c>
      <c r="B395">
        <v>1330</v>
      </c>
    </row>
    <row r="396" spans="1:2" x14ac:dyDescent="0.25">
      <c r="A396" s="102">
        <v>44021</v>
      </c>
      <c r="B396">
        <v>1389</v>
      </c>
    </row>
    <row r="397" spans="1:2" x14ac:dyDescent="0.25">
      <c r="A397" s="102">
        <v>44022</v>
      </c>
      <c r="B397">
        <v>1999</v>
      </c>
    </row>
    <row r="398" spans="1:2" x14ac:dyDescent="0.25">
      <c r="A398" s="102">
        <v>44023</v>
      </c>
      <c r="B398">
        <v>3062</v>
      </c>
    </row>
    <row r="399" spans="1:2" x14ac:dyDescent="0.25">
      <c r="A399" s="102">
        <v>44024</v>
      </c>
      <c r="B399">
        <v>2197</v>
      </c>
    </row>
    <row r="400" spans="1:2" x14ac:dyDescent="0.25">
      <c r="A400" s="102">
        <v>44025</v>
      </c>
      <c r="B400">
        <v>1210</v>
      </c>
    </row>
    <row r="401" spans="1:2" x14ac:dyDescent="0.25">
      <c r="A401" s="102">
        <v>44026</v>
      </c>
      <c r="B401">
        <v>1234</v>
      </c>
    </row>
    <row r="402" spans="1:2" x14ac:dyDescent="0.25">
      <c r="A402" s="102">
        <v>44027</v>
      </c>
      <c r="B402">
        <v>1297</v>
      </c>
    </row>
    <row r="403" spans="1:2" x14ac:dyDescent="0.25">
      <c r="A403" s="102">
        <v>44028</v>
      </c>
      <c r="B403">
        <v>1572</v>
      </c>
    </row>
    <row r="404" spans="1:2" x14ac:dyDescent="0.25">
      <c r="A404" s="102">
        <v>44029</v>
      </c>
      <c r="B404">
        <v>2381</v>
      </c>
    </row>
    <row r="405" spans="1:2" x14ac:dyDescent="0.25">
      <c r="A405" s="102">
        <v>44030</v>
      </c>
      <c r="B405">
        <v>3555</v>
      </c>
    </row>
    <row r="406" spans="1:2" x14ac:dyDescent="0.25">
      <c r="A406" s="102">
        <v>44031</v>
      </c>
      <c r="B406">
        <v>2311</v>
      </c>
    </row>
    <row r="407" spans="1:2" x14ac:dyDescent="0.25">
      <c r="A407" s="102">
        <v>44032</v>
      </c>
      <c r="B407">
        <v>1457</v>
      </c>
    </row>
    <row r="408" spans="1:2" x14ac:dyDescent="0.25">
      <c r="A408" s="102">
        <v>44033</v>
      </c>
      <c r="B408">
        <v>1424</v>
      </c>
    </row>
    <row r="409" spans="1:2" x14ac:dyDescent="0.25">
      <c r="A409" s="102">
        <v>44034</v>
      </c>
      <c r="B409">
        <v>1641</v>
      </c>
    </row>
    <row r="410" spans="1:2" x14ac:dyDescent="0.25">
      <c r="A410" s="102">
        <v>44035</v>
      </c>
      <c r="B410">
        <v>1828</v>
      </c>
    </row>
    <row r="411" spans="1:2" x14ac:dyDescent="0.25">
      <c r="A411" s="102">
        <v>44036</v>
      </c>
      <c r="B411">
        <v>2612</v>
      </c>
    </row>
    <row r="412" spans="1:2" x14ac:dyDescent="0.25">
      <c r="A412" s="102">
        <v>44037</v>
      </c>
      <c r="B412">
        <v>4120</v>
      </c>
    </row>
    <row r="413" spans="1:2" x14ac:dyDescent="0.25">
      <c r="A413" s="102">
        <v>44038</v>
      </c>
      <c r="B413">
        <v>2849</v>
      </c>
    </row>
    <row r="414" spans="1:2" x14ac:dyDescent="0.25">
      <c r="A414" s="102">
        <v>44039</v>
      </c>
      <c r="B414">
        <v>1691</v>
      </c>
    </row>
    <row r="415" spans="1:2" x14ac:dyDescent="0.25">
      <c r="A415" s="102">
        <v>44040</v>
      </c>
      <c r="B415">
        <v>1733</v>
      </c>
    </row>
    <row r="416" spans="1:2" x14ac:dyDescent="0.25">
      <c r="A416" s="102">
        <v>44041</v>
      </c>
      <c r="B416">
        <v>1728</v>
      </c>
    </row>
    <row r="417" spans="1:2" x14ac:dyDescent="0.25">
      <c r="A417" s="102">
        <v>44042</v>
      </c>
      <c r="B417">
        <v>2136</v>
      </c>
    </row>
    <row r="418" spans="1:2" x14ac:dyDescent="0.25">
      <c r="A418" s="102">
        <v>44043</v>
      </c>
      <c r="B418">
        <v>4358</v>
      </c>
    </row>
    <row r="419" spans="1:2" x14ac:dyDescent="0.25">
      <c r="A419" s="102">
        <v>44044</v>
      </c>
      <c r="B419">
        <v>5286</v>
      </c>
    </row>
    <row r="420" spans="1:2" x14ac:dyDescent="0.25">
      <c r="A420" s="102">
        <v>44045</v>
      </c>
      <c r="B420">
        <v>3380</v>
      </c>
    </row>
    <row r="421" spans="1:2" x14ac:dyDescent="0.25">
      <c r="A421" s="102">
        <v>44046</v>
      </c>
      <c r="B421">
        <v>1899</v>
      </c>
    </row>
    <row r="422" spans="1:2" x14ac:dyDescent="0.25">
      <c r="A422" s="102">
        <v>44047</v>
      </c>
      <c r="B422">
        <v>1989</v>
      </c>
    </row>
    <row r="423" spans="1:2" x14ac:dyDescent="0.25">
      <c r="A423" s="102">
        <v>44048</v>
      </c>
      <c r="B423">
        <v>2306</v>
      </c>
    </row>
    <row r="424" spans="1:2" x14ac:dyDescent="0.25">
      <c r="A424" s="102">
        <v>44049</v>
      </c>
      <c r="B424">
        <v>2317</v>
      </c>
    </row>
    <row r="425" spans="1:2" x14ac:dyDescent="0.25">
      <c r="A425" s="102">
        <v>44050</v>
      </c>
      <c r="B425">
        <v>3600</v>
      </c>
    </row>
    <row r="426" spans="1:2" x14ac:dyDescent="0.25">
      <c r="A426" s="102">
        <v>44051</v>
      </c>
      <c r="B426">
        <v>5219</v>
      </c>
    </row>
    <row r="427" spans="1:2" x14ac:dyDescent="0.25">
      <c r="A427" s="102">
        <v>44052</v>
      </c>
      <c r="B427">
        <v>3645</v>
      </c>
    </row>
    <row r="428" spans="1:2" x14ac:dyDescent="0.25">
      <c r="A428" s="102">
        <v>44053</v>
      </c>
      <c r="B428">
        <v>2346</v>
      </c>
    </row>
    <row r="429" spans="1:2" x14ac:dyDescent="0.25">
      <c r="A429" s="102">
        <v>44054</v>
      </c>
      <c r="B429">
        <v>2370</v>
      </c>
    </row>
    <row r="430" spans="1:2" x14ac:dyDescent="0.25">
      <c r="A430" s="102">
        <v>44055</v>
      </c>
      <c r="B430">
        <v>2566</v>
      </c>
    </row>
    <row r="431" spans="1:2" x14ac:dyDescent="0.25">
      <c r="A431" s="102">
        <v>44056</v>
      </c>
      <c r="B431">
        <v>2447</v>
      </c>
    </row>
    <row r="432" spans="1:2" x14ac:dyDescent="0.25">
      <c r="A432" s="102">
        <v>44057</v>
      </c>
      <c r="B432">
        <v>3344</v>
      </c>
    </row>
    <row r="433" spans="1:2" x14ac:dyDescent="0.25">
      <c r="A433" s="102">
        <v>44058</v>
      </c>
      <c r="B433">
        <v>5263</v>
      </c>
    </row>
    <row r="434" spans="1:2" x14ac:dyDescent="0.25">
      <c r="A434" s="102">
        <v>44059</v>
      </c>
      <c r="B434">
        <v>3553</v>
      </c>
    </row>
    <row r="435" spans="1:2" x14ac:dyDescent="0.25">
      <c r="A435" s="102">
        <v>44060</v>
      </c>
      <c r="B435">
        <v>2276</v>
      </c>
    </row>
    <row r="436" spans="1:2" x14ac:dyDescent="0.25">
      <c r="A436" s="102">
        <v>44061</v>
      </c>
      <c r="B436">
        <v>2128</v>
      </c>
    </row>
    <row r="437" spans="1:2" x14ac:dyDescent="0.25">
      <c r="A437" s="102">
        <v>44062</v>
      </c>
      <c r="B437">
        <v>2789</v>
      </c>
    </row>
    <row r="438" spans="1:2" x14ac:dyDescent="0.25">
      <c r="A438" s="102">
        <v>44063</v>
      </c>
      <c r="B438">
        <v>2604</v>
      </c>
    </row>
    <row r="439" spans="1:2" x14ac:dyDescent="0.25">
      <c r="A439" s="102">
        <v>44064</v>
      </c>
      <c r="B439">
        <v>3576</v>
      </c>
    </row>
    <row r="440" spans="1:2" x14ac:dyDescent="0.25">
      <c r="A440" s="102">
        <v>44065</v>
      </c>
      <c r="B440">
        <v>5449</v>
      </c>
    </row>
    <row r="441" spans="1:2" x14ac:dyDescent="0.25">
      <c r="A441" s="102">
        <v>44066</v>
      </c>
      <c r="B441">
        <v>3847</v>
      </c>
    </row>
    <row r="442" spans="1:2" x14ac:dyDescent="0.25">
      <c r="A442" s="102">
        <v>44067</v>
      </c>
      <c r="B442">
        <v>2708</v>
      </c>
    </row>
    <row r="443" spans="1:2" x14ac:dyDescent="0.25">
      <c r="A443" s="102">
        <v>44068</v>
      </c>
      <c r="B443">
        <v>2924</v>
      </c>
    </row>
    <row r="444" spans="1:2" x14ac:dyDescent="0.25">
      <c r="A444" s="102">
        <v>44069</v>
      </c>
      <c r="B444">
        <v>3188</v>
      </c>
    </row>
    <row r="445" spans="1:2" x14ac:dyDescent="0.25">
      <c r="A445" s="102">
        <v>44070</v>
      </c>
      <c r="B445">
        <v>3529</v>
      </c>
    </row>
    <row r="446" spans="1:2" x14ac:dyDescent="0.25">
      <c r="A446" s="102">
        <v>44071</v>
      </c>
      <c r="B446">
        <v>4788</v>
      </c>
    </row>
    <row r="447" spans="1:2" x14ac:dyDescent="0.25">
      <c r="A447" s="102">
        <v>44072</v>
      </c>
      <c r="B447">
        <v>6990</v>
      </c>
    </row>
    <row r="448" spans="1:2" x14ac:dyDescent="0.25">
      <c r="A448" s="102">
        <v>44073</v>
      </c>
      <c r="B448">
        <v>6242</v>
      </c>
    </row>
    <row r="449" spans="1:2" x14ac:dyDescent="0.25">
      <c r="A449" s="102">
        <v>44074</v>
      </c>
      <c r="B449">
        <v>4381</v>
      </c>
    </row>
    <row r="450" spans="1:2" x14ac:dyDescent="0.25">
      <c r="A450" s="102">
        <v>44075</v>
      </c>
      <c r="B450">
        <v>2859</v>
      </c>
    </row>
    <row r="451" spans="1:2" x14ac:dyDescent="0.25">
      <c r="A451" s="102">
        <v>44076</v>
      </c>
      <c r="B451">
        <v>2893</v>
      </c>
    </row>
    <row r="452" spans="1:2" x14ac:dyDescent="0.25">
      <c r="A452" s="102">
        <v>44077</v>
      </c>
      <c r="B452">
        <v>3157</v>
      </c>
    </row>
    <row r="453" spans="1:2" x14ac:dyDescent="0.25">
      <c r="A453" s="102">
        <v>44078</v>
      </c>
      <c r="B453">
        <v>4393</v>
      </c>
    </row>
    <row r="454" spans="1:2" x14ac:dyDescent="0.25">
      <c r="A454" s="102">
        <v>44079</v>
      </c>
      <c r="B454">
        <v>6611</v>
      </c>
    </row>
    <row r="455" spans="1:2" x14ac:dyDescent="0.25">
      <c r="A455" s="102">
        <v>44080</v>
      </c>
      <c r="B455">
        <v>4441</v>
      </c>
    </row>
    <row r="456" spans="1:2" x14ac:dyDescent="0.25">
      <c r="A456" s="102">
        <v>44081</v>
      </c>
      <c r="B456">
        <v>2584</v>
      </c>
    </row>
    <row r="457" spans="1:2" x14ac:dyDescent="0.25">
      <c r="A457" s="102">
        <v>44082</v>
      </c>
      <c r="B457">
        <v>2772</v>
      </c>
    </row>
    <row r="458" spans="1:2" x14ac:dyDescent="0.25">
      <c r="A458" s="102">
        <v>44083</v>
      </c>
      <c r="B458">
        <v>2871</v>
      </c>
    </row>
    <row r="459" spans="1:2" x14ac:dyDescent="0.25">
      <c r="A459" s="102">
        <v>44084</v>
      </c>
      <c r="B459">
        <v>2976</v>
      </c>
    </row>
    <row r="460" spans="1:2" x14ac:dyDescent="0.25">
      <c r="A460" s="102">
        <v>44085</v>
      </c>
      <c r="B460">
        <v>4773</v>
      </c>
    </row>
    <row r="461" spans="1:2" x14ac:dyDescent="0.25">
      <c r="A461" s="102">
        <v>44086</v>
      </c>
      <c r="B461">
        <v>7709</v>
      </c>
    </row>
    <row r="462" spans="1:2" x14ac:dyDescent="0.25">
      <c r="A462" s="102">
        <v>44087</v>
      </c>
      <c r="B462">
        <v>5470</v>
      </c>
    </row>
    <row r="463" spans="1:2" x14ac:dyDescent="0.25">
      <c r="A463" s="102">
        <v>44088</v>
      </c>
      <c r="B463">
        <v>2571</v>
      </c>
    </row>
    <row r="464" spans="1:2" x14ac:dyDescent="0.25">
      <c r="A464" s="102">
        <v>44089</v>
      </c>
      <c r="B464">
        <v>2522</v>
      </c>
    </row>
    <row r="465" spans="1:2" x14ac:dyDescent="0.25">
      <c r="A465" s="102">
        <v>44090</v>
      </c>
      <c r="B465">
        <v>2628</v>
      </c>
    </row>
    <row r="466" spans="1:2" x14ac:dyDescent="0.25">
      <c r="A466" s="102">
        <v>44091</v>
      </c>
      <c r="B466">
        <v>2858</v>
      </c>
    </row>
    <row r="467" spans="1:2" x14ac:dyDescent="0.25">
      <c r="A467" s="102">
        <v>44092</v>
      </c>
      <c r="B467">
        <v>4322</v>
      </c>
    </row>
    <row r="468" spans="1:2" x14ac:dyDescent="0.25">
      <c r="A468" s="102">
        <v>44093</v>
      </c>
      <c r="B468">
        <v>6645</v>
      </c>
    </row>
    <row r="469" spans="1:2" x14ac:dyDescent="0.25">
      <c r="A469" s="102">
        <v>44094</v>
      </c>
      <c r="B469">
        <v>4430</v>
      </c>
    </row>
    <row r="470" spans="1:2" x14ac:dyDescent="0.25">
      <c r="A470" s="102">
        <v>44095</v>
      </c>
      <c r="B470">
        <v>2551</v>
      </c>
    </row>
    <row r="471" spans="1:2" x14ac:dyDescent="0.25">
      <c r="A471" s="102">
        <v>44096</v>
      </c>
      <c r="B471">
        <v>3092</v>
      </c>
    </row>
    <row r="472" spans="1:2" x14ac:dyDescent="0.25">
      <c r="A472" s="102">
        <v>44097</v>
      </c>
      <c r="B472">
        <v>3573</v>
      </c>
    </row>
    <row r="473" spans="1:2" x14ac:dyDescent="0.25">
      <c r="A473" s="102">
        <v>44098</v>
      </c>
      <c r="B473">
        <v>3659</v>
      </c>
    </row>
    <row r="474" spans="1:2" x14ac:dyDescent="0.25">
      <c r="A474" s="102">
        <v>44099</v>
      </c>
      <c r="B474">
        <v>5595</v>
      </c>
    </row>
    <row r="475" spans="1:2" x14ac:dyDescent="0.25">
      <c r="A475" s="102">
        <v>44100</v>
      </c>
      <c r="B475">
        <v>8318</v>
      </c>
    </row>
    <row r="476" spans="1:2" x14ac:dyDescent="0.25">
      <c r="A476" s="102">
        <v>44101</v>
      </c>
      <c r="B476">
        <v>5401</v>
      </c>
    </row>
    <row r="477" spans="1:2" x14ac:dyDescent="0.25">
      <c r="A477" s="102">
        <v>44102</v>
      </c>
      <c r="B477">
        <v>3537</v>
      </c>
    </row>
    <row r="478" spans="1:2" x14ac:dyDescent="0.25">
      <c r="A478" s="102">
        <v>44103</v>
      </c>
      <c r="B478">
        <v>3539</v>
      </c>
    </row>
    <row r="479" spans="1:2" x14ac:dyDescent="0.25">
      <c r="A479" s="102">
        <v>44104</v>
      </c>
      <c r="B479">
        <v>4169</v>
      </c>
    </row>
    <row r="480" spans="1:2" x14ac:dyDescent="0.25">
      <c r="A480" s="102">
        <v>44105</v>
      </c>
      <c r="B480">
        <v>4029</v>
      </c>
    </row>
    <row r="481" spans="1:2" x14ac:dyDescent="0.25">
      <c r="A481" s="102">
        <v>44106</v>
      </c>
      <c r="B481">
        <v>7258</v>
      </c>
    </row>
    <row r="482" spans="1:2" x14ac:dyDescent="0.25">
      <c r="A482" s="102">
        <v>44107</v>
      </c>
      <c r="B482">
        <v>8808</v>
      </c>
    </row>
    <row r="483" spans="1:2" x14ac:dyDescent="0.25">
      <c r="A483" s="102">
        <v>44108</v>
      </c>
      <c r="B483">
        <v>6692</v>
      </c>
    </row>
    <row r="484" spans="1:2" x14ac:dyDescent="0.25">
      <c r="A484" s="102">
        <v>44109</v>
      </c>
      <c r="B484">
        <v>3431</v>
      </c>
    </row>
    <row r="485" spans="1:2" x14ac:dyDescent="0.25">
      <c r="A485" s="102">
        <v>44110</v>
      </c>
      <c r="B485">
        <v>3436</v>
      </c>
    </row>
    <row r="486" spans="1:2" x14ac:dyDescent="0.25">
      <c r="A486" s="102">
        <v>44111</v>
      </c>
      <c r="B486">
        <v>3744</v>
      </c>
    </row>
    <row r="487" spans="1:2" x14ac:dyDescent="0.25">
      <c r="A487" s="102">
        <v>44112</v>
      </c>
      <c r="B487">
        <v>3819</v>
      </c>
    </row>
    <row r="488" spans="1:2" x14ac:dyDescent="0.25">
      <c r="A488" s="102">
        <v>44113</v>
      </c>
      <c r="B488">
        <v>5776</v>
      </c>
    </row>
    <row r="489" spans="1:2" x14ac:dyDescent="0.25">
      <c r="A489" s="102">
        <v>44114</v>
      </c>
      <c r="B489">
        <v>8658</v>
      </c>
    </row>
    <row r="490" spans="1:2" x14ac:dyDescent="0.25">
      <c r="A490" s="102">
        <v>44115</v>
      </c>
      <c r="B490">
        <v>5843</v>
      </c>
    </row>
    <row r="491" spans="1:2" x14ac:dyDescent="0.25">
      <c r="A491" s="102">
        <v>44116</v>
      </c>
      <c r="B491">
        <v>3642</v>
      </c>
    </row>
    <row r="492" spans="1:2" x14ac:dyDescent="0.25">
      <c r="A492" s="102">
        <v>44117</v>
      </c>
      <c r="B492">
        <v>3706</v>
      </c>
    </row>
    <row r="493" spans="1:2" x14ac:dyDescent="0.25">
      <c r="A493" s="102">
        <v>44118</v>
      </c>
      <c r="B493">
        <v>3677</v>
      </c>
    </row>
    <row r="494" spans="1:2" x14ac:dyDescent="0.25">
      <c r="A494" s="102">
        <v>44119</v>
      </c>
      <c r="B494">
        <v>3892</v>
      </c>
    </row>
    <row r="495" spans="1:2" x14ac:dyDescent="0.25">
      <c r="A495" s="102">
        <v>44120</v>
      </c>
      <c r="B495">
        <v>6175</v>
      </c>
    </row>
    <row r="496" spans="1:2" x14ac:dyDescent="0.25">
      <c r="A496" s="102">
        <v>44121</v>
      </c>
      <c r="B496">
        <v>6808</v>
      </c>
    </row>
    <row r="497" spans="1:2" x14ac:dyDescent="0.25">
      <c r="A497" s="102">
        <v>44122</v>
      </c>
      <c r="B497">
        <v>4456</v>
      </c>
    </row>
    <row r="498" spans="1:2" x14ac:dyDescent="0.25">
      <c r="A498" s="102">
        <v>44123</v>
      </c>
      <c r="B498">
        <v>2733</v>
      </c>
    </row>
    <row r="499" spans="1:2" x14ac:dyDescent="0.25">
      <c r="A499" s="102">
        <v>44124</v>
      </c>
      <c r="B499">
        <v>2771</v>
      </c>
    </row>
    <row r="500" spans="1:2" x14ac:dyDescent="0.25">
      <c r="A500" s="102">
        <v>44125</v>
      </c>
      <c r="B500">
        <v>3042</v>
      </c>
    </row>
    <row r="501" spans="1:2" x14ac:dyDescent="0.25">
      <c r="A501" s="102">
        <v>44126</v>
      </c>
      <c r="B501">
        <v>2680</v>
      </c>
    </row>
    <row r="502" spans="1:2" x14ac:dyDescent="0.25">
      <c r="A502" s="102">
        <v>44127</v>
      </c>
      <c r="B502">
        <v>3957</v>
      </c>
    </row>
    <row r="503" spans="1:2" x14ac:dyDescent="0.25">
      <c r="A503" s="102">
        <v>44128</v>
      </c>
      <c r="B503">
        <v>5657</v>
      </c>
    </row>
    <row r="504" spans="1:2" x14ac:dyDescent="0.25">
      <c r="A504" s="102">
        <v>44129</v>
      </c>
      <c r="B504">
        <v>3758</v>
      </c>
    </row>
    <row r="505" spans="1:2" x14ac:dyDescent="0.25">
      <c r="A505" s="102">
        <v>44130</v>
      </c>
      <c r="B505">
        <v>2875</v>
      </c>
    </row>
    <row r="506" spans="1:2" x14ac:dyDescent="0.25">
      <c r="A506" s="102">
        <v>44131</v>
      </c>
      <c r="B506">
        <v>2544</v>
      </c>
    </row>
    <row r="507" spans="1:2" x14ac:dyDescent="0.25">
      <c r="A507" s="102">
        <v>44132</v>
      </c>
      <c r="B507">
        <v>2781</v>
      </c>
    </row>
    <row r="508" spans="1:2" x14ac:dyDescent="0.25">
      <c r="A508" s="102">
        <v>44133</v>
      </c>
      <c r="B508">
        <v>2913</v>
      </c>
    </row>
    <row r="509" spans="1:2" x14ac:dyDescent="0.25">
      <c r="A509" s="102">
        <v>44134</v>
      </c>
      <c r="B509">
        <v>3884</v>
      </c>
    </row>
    <row r="510" spans="1:2" x14ac:dyDescent="0.25">
      <c r="A510" s="102">
        <v>44135</v>
      </c>
      <c r="B510">
        <v>5782</v>
      </c>
    </row>
    <row r="511" spans="1:2" x14ac:dyDescent="0.25">
      <c r="A511" s="102">
        <v>44136</v>
      </c>
      <c r="B511">
        <v>4245</v>
      </c>
    </row>
    <row r="512" spans="1:2" x14ac:dyDescent="0.25">
      <c r="A512" s="102">
        <v>44137</v>
      </c>
      <c r="B512">
        <v>2439</v>
      </c>
    </row>
    <row r="513" spans="1:2" x14ac:dyDescent="0.25">
      <c r="A513" s="102">
        <v>44138</v>
      </c>
      <c r="B513">
        <v>2651</v>
      </c>
    </row>
    <row r="514" spans="1:2" x14ac:dyDescent="0.25">
      <c r="A514" s="102">
        <v>44139</v>
      </c>
      <c r="B514">
        <v>3029</v>
      </c>
    </row>
    <row r="515" spans="1:2" x14ac:dyDescent="0.25">
      <c r="A515" s="102">
        <v>44140</v>
      </c>
      <c r="B515">
        <v>1637</v>
      </c>
    </row>
    <row r="516" spans="1:2" x14ac:dyDescent="0.25">
      <c r="A516" s="102">
        <v>44141</v>
      </c>
      <c r="B516">
        <v>1422</v>
      </c>
    </row>
    <row r="517" spans="1:2" x14ac:dyDescent="0.25">
      <c r="A517" s="102">
        <v>44142</v>
      </c>
      <c r="B517">
        <v>1572</v>
      </c>
    </row>
    <row r="518" spans="1:2" x14ac:dyDescent="0.25">
      <c r="A518" s="102">
        <v>44143</v>
      </c>
      <c r="B518">
        <v>1287</v>
      </c>
    </row>
    <row r="519" spans="1:2" x14ac:dyDescent="0.25">
      <c r="A519" s="102">
        <v>44144</v>
      </c>
      <c r="B519">
        <v>1141</v>
      </c>
    </row>
    <row r="520" spans="1:2" x14ac:dyDescent="0.25">
      <c r="A520" s="102">
        <v>44145</v>
      </c>
      <c r="B520">
        <v>1375</v>
      </c>
    </row>
    <row r="521" spans="1:2" x14ac:dyDescent="0.25">
      <c r="A521" s="102">
        <v>44146</v>
      </c>
      <c r="B521">
        <v>1046</v>
      </c>
    </row>
    <row r="522" spans="1:2" x14ac:dyDescent="0.25">
      <c r="A522" s="102">
        <v>44147</v>
      </c>
      <c r="B522">
        <v>1099</v>
      </c>
    </row>
    <row r="523" spans="1:2" x14ac:dyDescent="0.25">
      <c r="A523" s="102">
        <v>44148</v>
      </c>
      <c r="B523">
        <v>1345</v>
      </c>
    </row>
    <row r="524" spans="1:2" x14ac:dyDescent="0.25">
      <c r="A524" s="102">
        <v>44149</v>
      </c>
      <c r="B524">
        <v>1686</v>
      </c>
    </row>
    <row r="525" spans="1:2" x14ac:dyDescent="0.25">
      <c r="A525" s="102">
        <v>44150</v>
      </c>
      <c r="B525">
        <v>1143</v>
      </c>
    </row>
    <row r="526" spans="1:2" x14ac:dyDescent="0.25">
      <c r="A526" s="102">
        <v>44151</v>
      </c>
      <c r="B526">
        <v>860</v>
      </c>
    </row>
    <row r="527" spans="1:2" x14ac:dyDescent="0.25">
      <c r="A527" s="102">
        <v>44152</v>
      </c>
      <c r="B527">
        <v>709</v>
      </c>
    </row>
    <row r="528" spans="1:2" x14ac:dyDescent="0.25">
      <c r="A528" s="102">
        <v>44153</v>
      </c>
      <c r="B528">
        <v>710</v>
      </c>
    </row>
    <row r="529" spans="1:2" x14ac:dyDescent="0.25">
      <c r="A529" s="102">
        <v>44154</v>
      </c>
      <c r="B529">
        <v>741</v>
      </c>
    </row>
    <row r="530" spans="1:2" x14ac:dyDescent="0.25">
      <c r="A530" s="102">
        <v>44155</v>
      </c>
      <c r="B530">
        <v>1012</v>
      </c>
    </row>
    <row r="531" spans="1:2" x14ac:dyDescent="0.25">
      <c r="A531" s="102">
        <v>44156</v>
      </c>
      <c r="B531">
        <v>1181</v>
      </c>
    </row>
    <row r="532" spans="1:2" x14ac:dyDescent="0.25">
      <c r="A532" s="102">
        <v>44157</v>
      </c>
      <c r="B532">
        <v>963</v>
      </c>
    </row>
    <row r="533" spans="1:2" x14ac:dyDescent="0.25">
      <c r="A533" s="102">
        <v>44158</v>
      </c>
      <c r="B533">
        <v>769</v>
      </c>
    </row>
    <row r="534" spans="1:2" x14ac:dyDescent="0.25">
      <c r="A534" s="102">
        <v>44159</v>
      </c>
      <c r="B534">
        <v>683</v>
      </c>
    </row>
    <row r="535" spans="1:2" x14ac:dyDescent="0.25">
      <c r="A535" s="102">
        <v>44160</v>
      </c>
      <c r="B535">
        <v>656</v>
      </c>
    </row>
    <row r="536" spans="1:2" x14ac:dyDescent="0.25">
      <c r="A536" s="102">
        <v>44161</v>
      </c>
      <c r="B536">
        <v>794</v>
      </c>
    </row>
    <row r="537" spans="1:2" x14ac:dyDescent="0.25">
      <c r="A537" s="102">
        <v>44162</v>
      </c>
      <c r="B537">
        <v>1061</v>
      </c>
    </row>
    <row r="538" spans="1:2" x14ac:dyDescent="0.25">
      <c r="A538" s="102">
        <v>44163</v>
      </c>
      <c r="B538">
        <v>1246</v>
      </c>
    </row>
    <row r="539" spans="1:2" x14ac:dyDescent="0.25">
      <c r="A539" s="102">
        <v>44164</v>
      </c>
      <c r="B539">
        <v>960</v>
      </c>
    </row>
    <row r="540" spans="1:2" x14ac:dyDescent="0.25">
      <c r="A540" s="102">
        <v>44165</v>
      </c>
      <c r="B540">
        <v>785</v>
      </c>
    </row>
    <row r="541" spans="1:2" x14ac:dyDescent="0.25">
      <c r="A541" s="102">
        <v>44166</v>
      </c>
      <c r="B541">
        <v>806</v>
      </c>
    </row>
    <row r="542" spans="1:2" x14ac:dyDescent="0.25">
      <c r="A542" s="102">
        <v>44167</v>
      </c>
      <c r="B542">
        <v>1143</v>
      </c>
    </row>
    <row r="543" spans="1:2" x14ac:dyDescent="0.25">
      <c r="A543" s="102">
        <v>44168</v>
      </c>
      <c r="B543">
        <v>1562</v>
      </c>
    </row>
    <row r="544" spans="1:2" x14ac:dyDescent="0.25">
      <c r="A544" s="102">
        <v>44169</v>
      </c>
      <c r="B544">
        <v>2140</v>
      </c>
    </row>
    <row r="545" spans="1:2" x14ac:dyDescent="0.25">
      <c r="A545" s="102">
        <v>44170</v>
      </c>
      <c r="B545">
        <v>2918</v>
      </c>
    </row>
    <row r="546" spans="1:2" x14ac:dyDescent="0.25">
      <c r="A546" s="102">
        <v>44171</v>
      </c>
      <c r="B546">
        <v>2164</v>
      </c>
    </row>
    <row r="547" spans="1:2" x14ac:dyDescent="0.25">
      <c r="A547" s="102">
        <v>44172</v>
      </c>
      <c r="B547">
        <v>1372</v>
      </c>
    </row>
    <row r="548" spans="1:2" x14ac:dyDescent="0.25">
      <c r="A548" s="102">
        <v>44173</v>
      </c>
      <c r="B548">
        <v>1453</v>
      </c>
    </row>
    <row r="549" spans="1:2" x14ac:dyDescent="0.25">
      <c r="A549" s="102">
        <v>44174</v>
      </c>
      <c r="B549">
        <v>1599</v>
      </c>
    </row>
    <row r="550" spans="1:2" x14ac:dyDescent="0.25">
      <c r="A550" s="102">
        <v>44175</v>
      </c>
      <c r="B550">
        <v>1837</v>
      </c>
    </row>
    <row r="551" spans="1:2" x14ac:dyDescent="0.25">
      <c r="A551" s="102">
        <v>44176</v>
      </c>
      <c r="B551">
        <v>2992</v>
      </c>
    </row>
    <row r="552" spans="1:2" x14ac:dyDescent="0.25">
      <c r="A552" s="102">
        <v>44177</v>
      </c>
      <c r="B552">
        <v>3640</v>
      </c>
    </row>
    <row r="553" spans="1:2" x14ac:dyDescent="0.25">
      <c r="A553" s="102">
        <v>44178</v>
      </c>
      <c r="B553">
        <v>2760</v>
      </c>
    </row>
    <row r="554" spans="1:2" x14ac:dyDescent="0.25">
      <c r="A554" s="102">
        <v>44179</v>
      </c>
      <c r="B554">
        <v>1800</v>
      </c>
    </row>
    <row r="555" spans="1:2" x14ac:dyDescent="0.25">
      <c r="A555" s="102">
        <v>44180</v>
      </c>
      <c r="B555">
        <v>1817</v>
      </c>
    </row>
    <row r="556" spans="1:2" x14ac:dyDescent="0.25">
      <c r="A556" s="102">
        <v>44181</v>
      </c>
      <c r="B556">
        <v>1438</v>
      </c>
    </row>
    <row r="557" spans="1:2" x14ac:dyDescent="0.25">
      <c r="A557" s="102">
        <v>44182</v>
      </c>
      <c r="B557">
        <v>1340</v>
      </c>
    </row>
    <row r="558" spans="1:2" x14ac:dyDescent="0.25">
      <c r="A558" s="102">
        <v>44183</v>
      </c>
      <c r="B558">
        <v>1746</v>
      </c>
    </row>
    <row r="559" spans="1:2" x14ac:dyDescent="0.25">
      <c r="A559" s="102">
        <v>44184</v>
      </c>
      <c r="B559">
        <v>1985</v>
      </c>
    </row>
    <row r="560" spans="1:2" x14ac:dyDescent="0.25">
      <c r="A560" s="102">
        <v>44185</v>
      </c>
      <c r="B560">
        <v>1398</v>
      </c>
    </row>
    <row r="561" spans="1:2" x14ac:dyDescent="0.25">
      <c r="A561" s="102">
        <v>44186</v>
      </c>
      <c r="B561">
        <v>1220</v>
      </c>
    </row>
    <row r="562" spans="1:2" x14ac:dyDescent="0.25">
      <c r="A562" s="102">
        <v>44187</v>
      </c>
      <c r="B562">
        <v>1205</v>
      </c>
    </row>
    <row r="563" spans="1:2" x14ac:dyDescent="0.25">
      <c r="A563" s="102">
        <v>44188</v>
      </c>
      <c r="B563">
        <v>1299</v>
      </c>
    </row>
    <row r="564" spans="1:2" x14ac:dyDescent="0.25">
      <c r="A564" s="102">
        <v>44189</v>
      </c>
      <c r="B564">
        <v>1772</v>
      </c>
    </row>
    <row r="565" spans="1:2" x14ac:dyDescent="0.25">
      <c r="A565" s="102">
        <v>44190</v>
      </c>
      <c r="B565">
        <v>3476</v>
      </c>
    </row>
    <row r="566" spans="1:2" x14ac:dyDescent="0.25">
      <c r="A566" s="102">
        <v>44191</v>
      </c>
      <c r="B566">
        <v>1646</v>
      </c>
    </row>
    <row r="567" spans="1:2" x14ac:dyDescent="0.25">
      <c r="A567" s="102">
        <v>44192</v>
      </c>
      <c r="B567">
        <v>1232</v>
      </c>
    </row>
    <row r="568" spans="1:2" x14ac:dyDescent="0.25">
      <c r="A568" s="102">
        <v>44193</v>
      </c>
      <c r="B568">
        <v>983</v>
      </c>
    </row>
    <row r="569" spans="1:2" x14ac:dyDescent="0.25">
      <c r="A569" s="102">
        <v>44194</v>
      </c>
      <c r="B569">
        <v>1048</v>
      </c>
    </row>
    <row r="570" spans="1:2" x14ac:dyDescent="0.25">
      <c r="A570" s="102">
        <v>44195</v>
      </c>
      <c r="B570">
        <v>1045</v>
      </c>
    </row>
    <row r="571" spans="1:2" x14ac:dyDescent="0.25">
      <c r="A571" s="102">
        <v>44196</v>
      </c>
      <c r="B571">
        <v>1948</v>
      </c>
    </row>
    <row r="572" spans="1:2" x14ac:dyDescent="0.25">
      <c r="A572" s="102">
        <v>44197</v>
      </c>
      <c r="B572">
        <v>1936</v>
      </c>
    </row>
    <row r="573" spans="1:2" x14ac:dyDescent="0.25">
      <c r="A573" s="102">
        <v>44198</v>
      </c>
      <c r="B573">
        <v>1015</v>
      </c>
    </row>
    <row r="574" spans="1:2" x14ac:dyDescent="0.25">
      <c r="A574" s="102">
        <v>44199</v>
      </c>
      <c r="B574">
        <v>1039</v>
      </c>
    </row>
    <row r="575" spans="1:2" x14ac:dyDescent="0.25">
      <c r="A575" s="102">
        <v>44200</v>
      </c>
      <c r="B575">
        <v>922</v>
      </c>
    </row>
    <row r="576" spans="1:2" x14ac:dyDescent="0.25">
      <c r="A576" s="102">
        <v>44201</v>
      </c>
      <c r="B576">
        <v>838</v>
      </c>
    </row>
    <row r="577" spans="1:2" x14ac:dyDescent="0.25">
      <c r="A577" s="102">
        <v>44202</v>
      </c>
      <c r="B577">
        <v>786</v>
      </c>
    </row>
    <row r="578" spans="1:2" x14ac:dyDescent="0.25">
      <c r="A578" s="102">
        <v>44203</v>
      </c>
      <c r="B578">
        <v>814</v>
      </c>
    </row>
    <row r="579" spans="1:2" x14ac:dyDescent="0.25">
      <c r="A579" s="102">
        <v>44204</v>
      </c>
      <c r="B579">
        <v>993</v>
      </c>
    </row>
    <row r="580" spans="1:2" x14ac:dyDescent="0.25">
      <c r="A580" s="102">
        <v>44205</v>
      </c>
      <c r="B580">
        <v>1152</v>
      </c>
    </row>
    <row r="581" spans="1:2" x14ac:dyDescent="0.25">
      <c r="A581" s="102">
        <v>44206</v>
      </c>
      <c r="B581">
        <v>972</v>
      </c>
    </row>
    <row r="582" spans="1:2" x14ac:dyDescent="0.25">
      <c r="A582" s="102">
        <v>44207</v>
      </c>
      <c r="B582">
        <v>727</v>
      </c>
    </row>
    <row r="583" spans="1:2" x14ac:dyDescent="0.25">
      <c r="A583" s="102">
        <v>44208</v>
      </c>
      <c r="B583">
        <v>642</v>
      </c>
    </row>
    <row r="584" spans="1:2" x14ac:dyDescent="0.25">
      <c r="A584" s="102">
        <v>44209</v>
      </c>
      <c r="B584">
        <v>711</v>
      </c>
    </row>
    <row r="585" spans="1:2" x14ac:dyDescent="0.25">
      <c r="A585" s="102">
        <v>44210</v>
      </c>
      <c r="B585">
        <v>756</v>
      </c>
    </row>
    <row r="586" spans="1:2" x14ac:dyDescent="0.25">
      <c r="A586" s="102">
        <v>44211</v>
      </c>
      <c r="B586">
        <v>847</v>
      </c>
    </row>
    <row r="587" spans="1:2" x14ac:dyDescent="0.25">
      <c r="A587" s="102">
        <v>44212</v>
      </c>
      <c r="B587">
        <v>901</v>
      </c>
    </row>
    <row r="588" spans="1:2" x14ac:dyDescent="0.25">
      <c r="A588" s="102">
        <v>44213</v>
      </c>
      <c r="B588">
        <v>809</v>
      </c>
    </row>
    <row r="589" spans="1:2" x14ac:dyDescent="0.25">
      <c r="A589" s="102">
        <v>44214</v>
      </c>
      <c r="B589">
        <v>677</v>
      </c>
    </row>
    <row r="590" spans="1:2" x14ac:dyDescent="0.25">
      <c r="A590" s="102">
        <v>44215</v>
      </c>
      <c r="B590">
        <v>610</v>
      </c>
    </row>
    <row r="591" spans="1:2" x14ac:dyDescent="0.25">
      <c r="A591" s="102">
        <v>44216</v>
      </c>
      <c r="B591">
        <v>598</v>
      </c>
    </row>
    <row r="592" spans="1:2" x14ac:dyDescent="0.25">
      <c r="A592" s="102">
        <v>44217</v>
      </c>
      <c r="B592">
        <v>579</v>
      </c>
    </row>
    <row r="593" spans="1:2" x14ac:dyDescent="0.25">
      <c r="A593" s="102">
        <v>44218</v>
      </c>
      <c r="B593">
        <v>764</v>
      </c>
    </row>
    <row r="594" spans="1:2" x14ac:dyDescent="0.25">
      <c r="A594" s="102">
        <v>44219</v>
      </c>
      <c r="B594">
        <v>902</v>
      </c>
    </row>
    <row r="595" spans="1:2" x14ac:dyDescent="0.25">
      <c r="A595" s="102">
        <v>44220</v>
      </c>
      <c r="B595">
        <v>906</v>
      </c>
    </row>
    <row r="596" spans="1:2" x14ac:dyDescent="0.25">
      <c r="A596" s="102">
        <v>44221</v>
      </c>
      <c r="B596">
        <v>716</v>
      </c>
    </row>
    <row r="597" spans="1:2" x14ac:dyDescent="0.25">
      <c r="A597" s="102">
        <v>44222</v>
      </c>
      <c r="B597">
        <v>633</v>
      </c>
    </row>
    <row r="598" spans="1:2" x14ac:dyDescent="0.25">
      <c r="A598" s="102">
        <v>44223</v>
      </c>
      <c r="B598">
        <v>632</v>
      </c>
    </row>
    <row r="599" spans="1:2" x14ac:dyDescent="0.25">
      <c r="A599" s="102">
        <v>44224</v>
      </c>
      <c r="B599">
        <v>688</v>
      </c>
    </row>
    <row r="600" spans="1:2" x14ac:dyDescent="0.25">
      <c r="A600" s="102">
        <v>44225</v>
      </c>
      <c r="B600">
        <v>888</v>
      </c>
    </row>
    <row r="601" spans="1:2" x14ac:dyDescent="0.25">
      <c r="A601" s="102">
        <v>44226</v>
      </c>
      <c r="B601">
        <v>1128</v>
      </c>
    </row>
    <row r="602" spans="1:2" x14ac:dyDescent="0.25">
      <c r="A602" s="102">
        <v>44227</v>
      </c>
      <c r="B602">
        <v>865</v>
      </c>
    </row>
    <row r="603" spans="1:2" x14ac:dyDescent="0.25">
      <c r="A603" s="102">
        <v>44228</v>
      </c>
      <c r="B603">
        <v>687</v>
      </c>
    </row>
    <row r="604" spans="1:2" x14ac:dyDescent="0.25">
      <c r="A604" s="102">
        <v>44229</v>
      </c>
      <c r="B604">
        <v>686</v>
      </c>
    </row>
    <row r="605" spans="1:2" x14ac:dyDescent="0.25">
      <c r="A605" s="102">
        <v>44230</v>
      </c>
      <c r="B605">
        <v>810</v>
      </c>
    </row>
    <row r="606" spans="1:2" x14ac:dyDescent="0.25">
      <c r="A606" s="102">
        <v>44231</v>
      </c>
      <c r="B606">
        <v>921</v>
      </c>
    </row>
    <row r="607" spans="1:2" x14ac:dyDescent="0.25">
      <c r="A607" s="102">
        <v>44232</v>
      </c>
      <c r="B607">
        <v>1057</v>
      </c>
    </row>
    <row r="608" spans="1:2" x14ac:dyDescent="0.25">
      <c r="A608" s="102">
        <v>44233</v>
      </c>
      <c r="B608">
        <v>1421</v>
      </c>
    </row>
    <row r="609" spans="1:2" x14ac:dyDescent="0.25">
      <c r="A609" s="102">
        <v>44234</v>
      </c>
      <c r="B609">
        <v>1256</v>
      </c>
    </row>
    <row r="610" spans="1:2" x14ac:dyDescent="0.25">
      <c r="A610" s="102">
        <v>44235</v>
      </c>
      <c r="B610">
        <v>2017</v>
      </c>
    </row>
    <row r="611" spans="1:2" x14ac:dyDescent="0.25">
      <c r="A611" s="102">
        <v>44236</v>
      </c>
      <c r="B611">
        <v>1149</v>
      </c>
    </row>
    <row r="612" spans="1:2" x14ac:dyDescent="0.25">
      <c r="A612" s="102">
        <v>44237</v>
      </c>
      <c r="B612">
        <v>1150</v>
      </c>
    </row>
    <row r="613" spans="1:2" x14ac:dyDescent="0.25">
      <c r="A613" s="102">
        <v>44238</v>
      </c>
      <c r="B613">
        <v>1016</v>
      </c>
    </row>
    <row r="614" spans="1:2" x14ac:dyDescent="0.25">
      <c r="A614" s="102">
        <v>44239</v>
      </c>
      <c r="B614">
        <v>1300</v>
      </c>
    </row>
    <row r="615" spans="1:2" x14ac:dyDescent="0.25">
      <c r="A615" s="102">
        <v>44240</v>
      </c>
      <c r="B615">
        <v>1586</v>
      </c>
    </row>
    <row r="616" spans="1:2" x14ac:dyDescent="0.25">
      <c r="A616" s="102">
        <v>44241</v>
      </c>
      <c r="B616">
        <v>1374</v>
      </c>
    </row>
    <row r="617" spans="1:2" x14ac:dyDescent="0.25">
      <c r="A617" s="102">
        <v>44242</v>
      </c>
      <c r="B617">
        <v>1080</v>
      </c>
    </row>
    <row r="618" spans="1:2" x14ac:dyDescent="0.25">
      <c r="A618" s="102">
        <v>44243</v>
      </c>
      <c r="B618">
        <v>1020</v>
      </c>
    </row>
    <row r="619" spans="1:2" x14ac:dyDescent="0.25">
      <c r="A619" s="102">
        <v>44244</v>
      </c>
      <c r="B619">
        <v>1077</v>
      </c>
    </row>
    <row r="620" spans="1:2" x14ac:dyDescent="0.25">
      <c r="A620" s="102">
        <v>44245</v>
      </c>
      <c r="B620">
        <v>1004</v>
      </c>
    </row>
    <row r="621" spans="1:2" x14ac:dyDescent="0.25">
      <c r="A621" s="102">
        <v>44246</v>
      </c>
      <c r="B621">
        <v>1245</v>
      </c>
    </row>
    <row r="622" spans="1:2" x14ac:dyDescent="0.25">
      <c r="A622" s="102">
        <v>44247</v>
      </c>
      <c r="B622">
        <v>1521</v>
      </c>
    </row>
    <row r="623" spans="1:2" x14ac:dyDescent="0.25">
      <c r="A623" s="102">
        <v>44248</v>
      </c>
      <c r="B623">
        <v>1142</v>
      </c>
    </row>
    <row r="624" spans="1:2" x14ac:dyDescent="0.25">
      <c r="A624" s="102">
        <v>44249</v>
      </c>
      <c r="B624">
        <v>970</v>
      </c>
    </row>
    <row r="625" spans="1:2" x14ac:dyDescent="0.25">
      <c r="A625" s="102">
        <v>44250</v>
      </c>
      <c r="B625">
        <v>936</v>
      </c>
    </row>
    <row r="626" spans="1:2" x14ac:dyDescent="0.25">
      <c r="A626" s="102">
        <v>44251</v>
      </c>
      <c r="B626">
        <v>925</v>
      </c>
    </row>
    <row r="627" spans="1:2" x14ac:dyDescent="0.25">
      <c r="A627" s="102">
        <v>44252</v>
      </c>
      <c r="B627">
        <v>873</v>
      </c>
    </row>
    <row r="628" spans="1:2" x14ac:dyDescent="0.25">
      <c r="A628" s="102">
        <v>44253</v>
      </c>
      <c r="B628">
        <v>1302</v>
      </c>
    </row>
    <row r="629" spans="1:2" x14ac:dyDescent="0.25">
      <c r="A629" s="102">
        <v>44254</v>
      </c>
      <c r="B629">
        <v>1545</v>
      </c>
    </row>
    <row r="630" spans="1:2" x14ac:dyDescent="0.25">
      <c r="A630" s="102">
        <v>44255</v>
      </c>
      <c r="B630">
        <v>1226</v>
      </c>
    </row>
    <row r="631" spans="1:2" x14ac:dyDescent="0.25">
      <c r="A631" s="102">
        <v>44256</v>
      </c>
      <c r="B631">
        <v>1054</v>
      </c>
    </row>
    <row r="632" spans="1:2" x14ac:dyDescent="0.25">
      <c r="A632" s="102">
        <v>44257</v>
      </c>
      <c r="B632">
        <v>926</v>
      </c>
    </row>
    <row r="633" spans="1:2" x14ac:dyDescent="0.25">
      <c r="A633" s="102">
        <v>44258</v>
      </c>
      <c r="B633">
        <v>1129</v>
      </c>
    </row>
    <row r="634" spans="1:2" x14ac:dyDescent="0.25">
      <c r="A634" s="102">
        <v>44259</v>
      </c>
      <c r="B634">
        <v>1027</v>
      </c>
    </row>
    <row r="635" spans="1:2" x14ac:dyDescent="0.25">
      <c r="A635" s="102">
        <v>44260</v>
      </c>
      <c r="B635">
        <v>1520</v>
      </c>
    </row>
    <row r="636" spans="1:2" x14ac:dyDescent="0.25">
      <c r="A636" s="102">
        <v>44261</v>
      </c>
      <c r="B636">
        <v>1634</v>
      </c>
    </row>
    <row r="637" spans="1:2" x14ac:dyDescent="0.25">
      <c r="A637" s="102">
        <v>44262</v>
      </c>
      <c r="B637">
        <v>1290</v>
      </c>
    </row>
    <row r="638" spans="1:2" x14ac:dyDescent="0.25">
      <c r="A638" s="102">
        <v>44263</v>
      </c>
      <c r="B638">
        <v>985</v>
      </c>
    </row>
    <row r="639" spans="1:2" x14ac:dyDescent="0.25">
      <c r="A639" s="102">
        <v>44264</v>
      </c>
      <c r="B639">
        <v>1010</v>
      </c>
    </row>
    <row r="640" spans="1:2" x14ac:dyDescent="0.25">
      <c r="A640" s="102">
        <v>44265</v>
      </c>
      <c r="B640">
        <v>1103</v>
      </c>
    </row>
    <row r="641" spans="1:2" x14ac:dyDescent="0.25">
      <c r="A641" s="102">
        <v>44266</v>
      </c>
      <c r="B641">
        <v>1004</v>
      </c>
    </row>
    <row r="642" spans="1:2" x14ac:dyDescent="0.25">
      <c r="A642" s="102">
        <v>44267</v>
      </c>
      <c r="B642">
        <v>1425</v>
      </c>
    </row>
    <row r="643" spans="1:2" x14ac:dyDescent="0.25">
      <c r="A643" s="102">
        <v>44268</v>
      </c>
      <c r="B643">
        <v>1750</v>
      </c>
    </row>
    <row r="644" spans="1:2" x14ac:dyDescent="0.25">
      <c r="A644" s="102">
        <v>44269</v>
      </c>
      <c r="B644">
        <v>1472</v>
      </c>
    </row>
    <row r="645" spans="1:2" x14ac:dyDescent="0.25">
      <c r="A645" s="102">
        <v>44270</v>
      </c>
      <c r="B645">
        <v>1054</v>
      </c>
    </row>
    <row r="646" spans="1:2" x14ac:dyDescent="0.25">
      <c r="A646" s="102">
        <v>44271</v>
      </c>
      <c r="B646">
        <v>1022</v>
      </c>
    </row>
    <row r="647" spans="1:2" x14ac:dyDescent="0.25">
      <c r="A647" s="102">
        <v>44272</v>
      </c>
      <c r="B647">
        <v>1242</v>
      </c>
    </row>
    <row r="648" spans="1:2" x14ac:dyDescent="0.25">
      <c r="A648" s="102">
        <v>44273</v>
      </c>
      <c r="B648">
        <v>1171</v>
      </c>
    </row>
    <row r="649" spans="1:2" x14ac:dyDescent="0.25">
      <c r="A649" s="102">
        <v>44274</v>
      </c>
      <c r="B649">
        <v>1631</v>
      </c>
    </row>
    <row r="650" spans="1:2" x14ac:dyDescent="0.25">
      <c r="A650" s="102">
        <v>44275</v>
      </c>
      <c r="B650">
        <v>2005</v>
      </c>
    </row>
    <row r="651" spans="1:2" x14ac:dyDescent="0.25">
      <c r="A651" s="102">
        <v>44276</v>
      </c>
      <c r="B651">
        <v>1622</v>
      </c>
    </row>
    <row r="652" spans="1:2" x14ac:dyDescent="0.25">
      <c r="A652" s="102">
        <v>44277</v>
      </c>
      <c r="B652">
        <v>2051</v>
      </c>
    </row>
    <row r="653" spans="1:2" x14ac:dyDescent="0.25">
      <c r="A653" s="102">
        <v>44278</v>
      </c>
      <c r="B653">
        <v>1238</v>
      </c>
    </row>
    <row r="654" spans="1:2" x14ac:dyDescent="0.25">
      <c r="A654" s="102">
        <v>44279</v>
      </c>
      <c r="B654">
        <v>1174</v>
      </c>
    </row>
    <row r="655" spans="1:2" x14ac:dyDescent="0.25">
      <c r="A655" s="102">
        <v>44280</v>
      </c>
      <c r="B655">
        <v>1274</v>
      </c>
    </row>
    <row r="656" spans="1:2" x14ac:dyDescent="0.25">
      <c r="A656" s="102">
        <v>44281</v>
      </c>
      <c r="B656">
        <v>1737</v>
      </c>
    </row>
    <row r="657" spans="1:2" x14ac:dyDescent="0.25">
      <c r="A657" s="102">
        <v>44282</v>
      </c>
      <c r="B657">
        <v>2131</v>
      </c>
    </row>
    <row r="658" spans="1:2" x14ac:dyDescent="0.25">
      <c r="A658" s="102">
        <v>44283</v>
      </c>
      <c r="B658">
        <v>1719</v>
      </c>
    </row>
    <row r="659" spans="1:2" x14ac:dyDescent="0.25">
      <c r="A659" s="102">
        <v>44284</v>
      </c>
      <c r="B659">
        <v>1322</v>
      </c>
    </row>
    <row r="660" spans="1:2" x14ac:dyDescent="0.25">
      <c r="A660" s="102">
        <v>44285</v>
      </c>
      <c r="B660">
        <v>1799</v>
      </c>
    </row>
    <row r="661" spans="1:2" x14ac:dyDescent="0.25">
      <c r="A661" s="102">
        <v>44286</v>
      </c>
      <c r="B661">
        <v>2125</v>
      </c>
    </row>
    <row r="662" spans="1:2" x14ac:dyDescent="0.25">
      <c r="A662" s="102">
        <v>44287</v>
      </c>
      <c r="B662">
        <v>2545</v>
      </c>
    </row>
    <row r="663" spans="1:2" x14ac:dyDescent="0.25">
      <c r="A663" s="102">
        <v>44288</v>
      </c>
      <c r="B663">
        <v>2788</v>
      </c>
    </row>
    <row r="664" spans="1:2" x14ac:dyDescent="0.25">
      <c r="A664" s="102">
        <v>44289</v>
      </c>
      <c r="B664">
        <v>3096</v>
      </c>
    </row>
    <row r="665" spans="1:2" x14ac:dyDescent="0.25">
      <c r="A665" s="102">
        <v>44290</v>
      </c>
      <c r="B665">
        <v>3026</v>
      </c>
    </row>
    <row r="666" spans="1:2" x14ac:dyDescent="0.25">
      <c r="A666" s="102">
        <v>44291</v>
      </c>
      <c r="B666">
        <v>2827</v>
      </c>
    </row>
    <row r="667" spans="1:2" x14ac:dyDescent="0.25">
      <c r="A667" s="102">
        <v>44292</v>
      </c>
      <c r="B667">
        <v>1881</v>
      </c>
    </row>
    <row r="668" spans="1:2" x14ac:dyDescent="0.25">
      <c r="A668" s="102">
        <v>44293</v>
      </c>
      <c r="B668">
        <v>2008</v>
      </c>
    </row>
    <row r="669" spans="1:2" x14ac:dyDescent="0.25">
      <c r="A669" s="102">
        <v>44294</v>
      </c>
      <c r="B669">
        <v>1807</v>
      </c>
    </row>
    <row r="670" spans="1:2" x14ac:dyDescent="0.25">
      <c r="A670" s="102">
        <v>44295</v>
      </c>
      <c r="B670">
        <v>2467</v>
      </c>
    </row>
    <row r="671" spans="1:2" x14ac:dyDescent="0.25">
      <c r="A671" s="102">
        <v>44296</v>
      </c>
      <c r="B671">
        <v>3123</v>
      </c>
    </row>
    <row r="672" spans="1:2" x14ac:dyDescent="0.25">
      <c r="A672" s="102">
        <v>44297</v>
      </c>
      <c r="B672">
        <v>2534</v>
      </c>
    </row>
    <row r="673" spans="1:2" x14ac:dyDescent="0.25">
      <c r="A673" s="102">
        <v>44298</v>
      </c>
      <c r="B673">
        <v>2609</v>
      </c>
    </row>
    <row r="674" spans="1:2" x14ac:dyDescent="0.25">
      <c r="A674" s="102">
        <v>44299</v>
      </c>
      <c r="B674">
        <v>2140</v>
      </c>
    </row>
    <row r="675" spans="1:2" x14ac:dyDescent="0.25">
      <c r="A675" s="102">
        <v>44300</v>
      </c>
      <c r="B675">
        <v>2079</v>
      </c>
    </row>
    <row r="676" spans="1:2" x14ac:dyDescent="0.25">
      <c r="A676" s="102">
        <v>44301</v>
      </c>
      <c r="B676">
        <v>2477</v>
      </c>
    </row>
    <row r="677" spans="1:2" x14ac:dyDescent="0.25">
      <c r="A677" s="102">
        <v>44302</v>
      </c>
      <c r="B677">
        <v>3328</v>
      </c>
    </row>
    <row r="678" spans="1:2" x14ac:dyDescent="0.25">
      <c r="A678" s="102">
        <v>44303</v>
      </c>
      <c r="B678">
        <v>4827</v>
      </c>
    </row>
    <row r="679" spans="1:2" x14ac:dyDescent="0.25">
      <c r="A679" s="102">
        <v>44304</v>
      </c>
      <c r="B679">
        <v>3208</v>
      </c>
    </row>
    <row r="680" spans="1:2" x14ac:dyDescent="0.25">
      <c r="A680" s="102">
        <v>44305</v>
      </c>
      <c r="B680">
        <v>2030</v>
      </c>
    </row>
    <row r="681" spans="1:2" x14ac:dyDescent="0.25">
      <c r="A681" s="102">
        <v>44306</v>
      </c>
      <c r="B681">
        <v>1966</v>
      </c>
    </row>
    <row r="682" spans="1:2" x14ac:dyDescent="0.25">
      <c r="A682" s="102">
        <v>44307</v>
      </c>
      <c r="B682">
        <v>1993</v>
      </c>
    </row>
    <row r="683" spans="1:2" x14ac:dyDescent="0.25">
      <c r="A683" s="102">
        <v>44308</v>
      </c>
      <c r="B683">
        <v>2138</v>
      </c>
    </row>
    <row r="684" spans="1:2" x14ac:dyDescent="0.25">
      <c r="A684" s="102">
        <v>44309</v>
      </c>
      <c r="B684">
        <v>3537</v>
      </c>
    </row>
    <row r="685" spans="1:2" x14ac:dyDescent="0.25">
      <c r="A685" s="102">
        <v>44310</v>
      </c>
      <c r="B685">
        <v>4943</v>
      </c>
    </row>
    <row r="686" spans="1:2" x14ac:dyDescent="0.25">
      <c r="A686" s="102">
        <v>44311</v>
      </c>
      <c r="B686">
        <v>3090</v>
      </c>
    </row>
    <row r="687" spans="1:2" x14ac:dyDescent="0.25">
      <c r="A687" s="102">
        <v>44312</v>
      </c>
      <c r="B687">
        <v>2099</v>
      </c>
    </row>
    <row r="688" spans="1:2" x14ac:dyDescent="0.25">
      <c r="A688" s="102">
        <v>44313</v>
      </c>
      <c r="B688">
        <v>1923</v>
      </c>
    </row>
    <row r="689" spans="1:2" x14ac:dyDescent="0.25">
      <c r="A689" s="102">
        <v>44314</v>
      </c>
      <c r="B689">
        <v>2062</v>
      </c>
    </row>
    <row r="690" spans="1:2" x14ac:dyDescent="0.25">
      <c r="A690" s="102">
        <v>44315</v>
      </c>
      <c r="B690">
        <v>2113</v>
      </c>
    </row>
    <row r="691" spans="1:2" x14ac:dyDescent="0.25">
      <c r="A691" s="102">
        <v>44316</v>
      </c>
      <c r="B691">
        <v>3581</v>
      </c>
    </row>
    <row r="692" spans="1:2" x14ac:dyDescent="0.25">
      <c r="A692" s="102">
        <v>44317</v>
      </c>
      <c r="B692">
        <v>4911</v>
      </c>
    </row>
    <row r="693" spans="1:2" x14ac:dyDescent="0.25">
      <c r="A693" s="102">
        <v>44318</v>
      </c>
      <c r="B693">
        <v>4485</v>
      </c>
    </row>
    <row r="694" spans="1:2" x14ac:dyDescent="0.25">
      <c r="A694" s="102">
        <v>44319</v>
      </c>
      <c r="B694">
        <v>2937</v>
      </c>
    </row>
    <row r="695" spans="1:2" x14ac:dyDescent="0.25">
      <c r="A695" s="102">
        <v>44320</v>
      </c>
      <c r="B695">
        <v>2160</v>
      </c>
    </row>
    <row r="696" spans="1:2" x14ac:dyDescent="0.25">
      <c r="A696" s="102">
        <v>44321</v>
      </c>
      <c r="B696">
        <v>2225</v>
      </c>
    </row>
    <row r="697" spans="1:2" x14ac:dyDescent="0.25">
      <c r="A697" s="102">
        <v>44322</v>
      </c>
      <c r="B697">
        <v>2099</v>
      </c>
    </row>
    <row r="698" spans="1:2" x14ac:dyDescent="0.25">
      <c r="A698" s="102">
        <v>44323</v>
      </c>
      <c r="B698">
        <v>3241</v>
      </c>
    </row>
    <row r="699" spans="1:2" x14ac:dyDescent="0.25">
      <c r="A699" s="102">
        <v>44324</v>
      </c>
      <c r="B699">
        <v>4478</v>
      </c>
    </row>
    <row r="700" spans="1:2" x14ac:dyDescent="0.25">
      <c r="A700" s="102">
        <v>44325</v>
      </c>
      <c r="B700">
        <v>3383</v>
      </c>
    </row>
    <row r="701" spans="1:2" x14ac:dyDescent="0.25">
      <c r="A701" s="102">
        <v>44326</v>
      </c>
      <c r="B701">
        <v>2104</v>
      </c>
    </row>
    <row r="702" spans="1:2" x14ac:dyDescent="0.25">
      <c r="A702" s="102">
        <v>44327</v>
      </c>
      <c r="B702">
        <v>2088</v>
      </c>
    </row>
    <row r="703" spans="1:2" x14ac:dyDescent="0.25">
      <c r="A703" s="102">
        <v>44328</v>
      </c>
      <c r="B703">
        <v>2127</v>
      </c>
    </row>
    <row r="704" spans="1:2" x14ac:dyDescent="0.25">
      <c r="A704" s="102">
        <v>44329</v>
      </c>
      <c r="B704">
        <v>3275</v>
      </c>
    </row>
    <row r="705" spans="1:2" x14ac:dyDescent="0.25">
      <c r="A705" s="102">
        <v>44330</v>
      </c>
      <c r="B705">
        <v>3853</v>
      </c>
    </row>
    <row r="706" spans="1:2" x14ac:dyDescent="0.25">
      <c r="A706" s="102">
        <v>44331</v>
      </c>
      <c r="B706">
        <v>5602</v>
      </c>
    </row>
    <row r="707" spans="1:2" x14ac:dyDescent="0.25">
      <c r="A707" s="102">
        <v>44332</v>
      </c>
      <c r="B707">
        <v>3766</v>
      </c>
    </row>
    <row r="708" spans="1:2" x14ac:dyDescent="0.25">
      <c r="A708" s="102">
        <v>44333</v>
      </c>
      <c r="B708">
        <v>3104</v>
      </c>
    </row>
    <row r="709" spans="1:2" x14ac:dyDescent="0.25">
      <c r="A709" s="102">
        <v>44334</v>
      </c>
      <c r="B709">
        <v>2712</v>
      </c>
    </row>
    <row r="710" spans="1:2" x14ac:dyDescent="0.25">
      <c r="A710" s="102">
        <v>44335</v>
      </c>
      <c r="B710">
        <v>2944</v>
      </c>
    </row>
    <row r="711" spans="1:2" x14ac:dyDescent="0.25">
      <c r="A711" s="102">
        <v>44336</v>
      </c>
      <c r="B711">
        <v>3244</v>
      </c>
    </row>
    <row r="712" spans="1:2" x14ac:dyDescent="0.25">
      <c r="A712" s="102">
        <v>44337</v>
      </c>
      <c r="B712">
        <v>5617</v>
      </c>
    </row>
    <row r="713" spans="1:2" x14ac:dyDescent="0.25">
      <c r="A713" s="102">
        <v>44338</v>
      </c>
      <c r="B713">
        <v>7652</v>
      </c>
    </row>
    <row r="714" spans="1:2" x14ac:dyDescent="0.25">
      <c r="A714" s="102">
        <v>44339</v>
      </c>
      <c r="B714">
        <v>5712</v>
      </c>
    </row>
    <row r="715" spans="1:2" x14ac:dyDescent="0.25">
      <c r="A715" s="102">
        <v>44340</v>
      </c>
      <c r="B715">
        <v>3104</v>
      </c>
    </row>
    <row r="716" spans="1:2" x14ac:dyDescent="0.25">
      <c r="A716" s="102">
        <v>44341</v>
      </c>
      <c r="B716">
        <v>3039</v>
      </c>
    </row>
    <row r="717" spans="1:2" x14ac:dyDescent="0.25">
      <c r="A717" s="102">
        <v>44342</v>
      </c>
      <c r="B717">
        <v>3325</v>
      </c>
    </row>
    <row r="718" spans="1:2" x14ac:dyDescent="0.25">
      <c r="A718" s="102">
        <v>44343</v>
      </c>
      <c r="B718">
        <v>3761</v>
      </c>
    </row>
    <row r="719" spans="1:2" x14ac:dyDescent="0.25">
      <c r="A719" s="102">
        <v>44344</v>
      </c>
      <c r="B719">
        <v>6216</v>
      </c>
    </row>
    <row r="720" spans="1:2" x14ac:dyDescent="0.25">
      <c r="A720" s="102">
        <v>44345</v>
      </c>
      <c r="B720">
        <v>9243</v>
      </c>
    </row>
    <row r="721" spans="1:4" x14ac:dyDescent="0.25">
      <c r="A721" s="102">
        <v>44346</v>
      </c>
      <c r="B721">
        <v>8197</v>
      </c>
    </row>
    <row r="722" spans="1:4" x14ac:dyDescent="0.25">
      <c r="A722" s="102">
        <v>44347</v>
      </c>
      <c r="B722">
        <v>5433</v>
      </c>
    </row>
    <row r="723" spans="1:4" x14ac:dyDescent="0.25">
      <c r="A723" s="102">
        <v>44348</v>
      </c>
      <c r="B723">
        <v>3663</v>
      </c>
    </row>
    <row r="724" spans="1:4" x14ac:dyDescent="0.25">
      <c r="A724" s="102">
        <v>44349</v>
      </c>
      <c r="B724">
        <v>3741</v>
      </c>
    </row>
    <row r="725" spans="1:4" x14ac:dyDescent="0.25">
      <c r="A725" s="102">
        <v>44350</v>
      </c>
      <c r="B725">
        <v>3772</v>
      </c>
    </row>
    <row r="726" spans="1:4" x14ac:dyDescent="0.25">
      <c r="A726" s="102">
        <v>44351</v>
      </c>
      <c r="B726">
        <v>5335</v>
      </c>
    </row>
    <row r="727" spans="1:4" x14ac:dyDescent="0.25">
      <c r="A727" s="102">
        <v>44352</v>
      </c>
      <c r="B727">
        <v>7227</v>
      </c>
    </row>
    <row r="728" spans="1:4" x14ac:dyDescent="0.25">
      <c r="A728" s="102">
        <v>44353</v>
      </c>
      <c r="B728">
        <v>4957</v>
      </c>
    </row>
    <row r="729" spans="1:4" x14ac:dyDescent="0.25">
      <c r="A729" s="102">
        <v>44354</v>
      </c>
      <c r="B729">
        <v>3014</v>
      </c>
    </row>
    <row r="730" spans="1:4" x14ac:dyDescent="0.25">
      <c r="A730" s="102">
        <v>44355</v>
      </c>
      <c r="B730">
        <v>3117</v>
      </c>
    </row>
    <row r="731" spans="1:4" x14ac:dyDescent="0.25">
      <c r="A731" s="103">
        <v>44356</v>
      </c>
      <c r="B731">
        <v>3228</v>
      </c>
    </row>
    <row r="732" spans="1:4" x14ac:dyDescent="0.25">
      <c r="A732" s="102">
        <v>44357</v>
      </c>
      <c r="B732">
        <v>3466</v>
      </c>
      <c r="C732" s="64">
        <v>4799.6150421474531</v>
      </c>
      <c r="D732">
        <f>ABS(B732-C732)/B732</f>
        <v>0.38477064112736675</v>
      </c>
    </row>
    <row r="733" spans="1:4" x14ac:dyDescent="0.25">
      <c r="A733" s="102">
        <v>44358</v>
      </c>
      <c r="B733">
        <v>5377</v>
      </c>
      <c r="C733" s="64">
        <v>6586.0313562564506</v>
      </c>
      <c r="D733">
        <f t="shared" ref="D733:D796" si="0">ABS(B733-C733)/B733</f>
        <v>0.22485240027086678</v>
      </c>
    </row>
    <row r="734" spans="1:4" x14ac:dyDescent="0.25">
      <c r="A734" s="102">
        <v>44359</v>
      </c>
      <c r="B734">
        <v>7413</v>
      </c>
      <c r="C734" s="64">
        <v>7276.4991471025787</v>
      </c>
      <c r="D734">
        <f t="shared" si="0"/>
        <v>1.8413712787996934E-2</v>
      </c>
    </row>
    <row r="735" spans="1:4" x14ac:dyDescent="0.25">
      <c r="A735" s="102">
        <v>44360</v>
      </c>
      <c r="B735">
        <v>6141</v>
      </c>
      <c r="C735" s="64">
        <v>6923.0454158205293</v>
      </c>
      <c r="D735">
        <f t="shared" si="0"/>
        <v>0.12734821947899844</v>
      </c>
    </row>
    <row r="736" spans="1:4" x14ac:dyDescent="0.25">
      <c r="A736" s="102">
        <v>44361</v>
      </c>
      <c r="B736">
        <v>3284</v>
      </c>
      <c r="C736" s="64">
        <v>4164.0814846322528</v>
      </c>
      <c r="D736">
        <f t="shared" si="0"/>
        <v>0.26799070786609402</v>
      </c>
    </row>
    <row r="737" spans="1:4" x14ac:dyDescent="0.25">
      <c r="A737" s="102">
        <v>44362</v>
      </c>
      <c r="B737">
        <v>3573</v>
      </c>
      <c r="C737" s="64">
        <v>3837.4703151706785</v>
      </c>
      <c r="D737">
        <f t="shared" si="0"/>
        <v>7.4019119835062555E-2</v>
      </c>
    </row>
    <row r="738" spans="1:4" x14ac:dyDescent="0.25">
      <c r="A738" s="102">
        <v>44363</v>
      </c>
      <c r="B738">
        <v>4310</v>
      </c>
      <c r="C738" s="64">
        <v>3718.9294634643265</v>
      </c>
      <c r="D738">
        <f t="shared" si="0"/>
        <v>0.13713933562312608</v>
      </c>
    </row>
    <row r="739" spans="1:4" x14ac:dyDescent="0.25">
      <c r="A739" s="102">
        <v>44364</v>
      </c>
      <c r="B739">
        <v>4222</v>
      </c>
      <c r="C739" s="64">
        <v>3807.194095562214</v>
      </c>
      <c r="D739">
        <f t="shared" si="0"/>
        <v>9.8248674665510655E-2</v>
      </c>
    </row>
    <row r="740" spans="1:4" x14ac:dyDescent="0.25">
      <c r="A740" s="102">
        <v>44365</v>
      </c>
      <c r="B740">
        <v>7367</v>
      </c>
      <c r="C740" s="64">
        <v>5409.8704694725166</v>
      </c>
      <c r="D740">
        <f t="shared" si="0"/>
        <v>0.26566167103671556</v>
      </c>
    </row>
    <row r="741" spans="1:4" x14ac:dyDescent="0.25">
      <c r="A741" s="102">
        <v>44366</v>
      </c>
      <c r="B741">
        <v>7672</v>
      </c>
      <c r="C741" s="64">
        <v>5834.8404800466542</v>
      </c>
      <c r="D741">
        <f t="shared" si="0"/>
        <v>0.23946291970194811</v>
      </c>
    </row>
    <row r="742" spans="1:4" x14ac:dyDescent="0.25">
      <c r="A742" s="102">
        <v>44367</v>
      </c>
      <c r="B742">
        <v>4985</v>
      </c>
      <c r="C742" s="64">
        <v>4815.7769183239352</v>
      </c>
      <c r="D742">
        <f t="shared" si="0"/>
        <v>3.3946455702319918E-2</v>
      </c>
    </row>
    <row r="743" spans="1:4" x14ac:dyDescent="0.25">
      <c r="A743" s="102">
        <v>44368</v>
      </c>
      <c r="B743">
        <v>3690</v>
      </c>
      <c r="C743" s="64">
        <v>2671.6294681235699</v>
      </c>
      <c r="D743">
        <f t="shared" si="0"/>
        <v>0.27598117395025207</v>
      </c>
    </row>
    <row r="744" spans="1:4" x14ac:dyDescent="0.25">
      <c r="A744" s="102">
        <v>44369</v>
      </c>
      <c r="B744">
        <v>3898</v>
      </c>
      <c r="C744" s="64">
        <v>2759.0875085532844</v>
      </c>
      <c r="D744">
        <f t="shared" si="0"/>
        <v>0.29217867918078905</v>
      </c>
    </row>
    <row r="745" spans="1:4" x14ac:dyDescent="0.25">
      <c r="A745" s="102">
        <v>44370</v>
      </c>
      <c r="B745">
        <v>3795</v>
      </c>
      <c r="C745" s="64">
        <v>2697.7373778477299</v>
      </c>
      <c r="D745">
        <f t="shared" si="0"/>
        <v>0.28913376077793679</v>
      </c>
    </row>
    <row r="746" spans="1:4" x14ac:dyDescent="0.25">
      <c r="A746" s="102">
        <v>44371</v>
      </c>
      <c r="B746">
        <v>4168</v>
      </c>
      <c r="C746" s="64">
        <v>3004.3338849330544</v>
      </c>
      <c r="D746">
        <f t="shared" si="0"/>
        <v>0.27919052664753974</v>
      </c>
    </row>
    <row r="747" spans="1:4" x14ac:dyDescent="0.25">
      <c r="A747" s="102">
        <v>44372</v>
      </c>
      <c r="B747">
        <v>5996</v>
      </c>
      <c r="C747" s="64">
        <v>4741.194625509057</v>
      </c>
      <c r="D747">
        <f t="shared" si="0"/>
        <v>0.20927374491176501</v>
      </c>
    </row>
    <row r="748" spans="1:4" x14ac:dyDescent="0.25">
      <c r="A748" s="102">
        <v>44373</v>
      </c>
      <c r="B748">
        <v>8913</v>
      </c>
      <c r="C748" s="64">
        <v>5501.5078940886488</v>
      </c>
      <c r="D748">
        <f t="shared" si="0"/>
        <v>0.38275463995415138</v>
      </c>
    </row>
    <row r="749" spans="1:4" x14ac:dyDescent="0.25">
      <c r="A749" s="102">
        <v>44374</v>
      </c>
      <c r="B749">
        <v>6493</v>
      </c>
      <c r="C749" s="64">
        <v>4988.0272240157838</v>
      </c>
      <c r="D749">
        <f t="shared" si="0"/>
        <v>0.2317838866447276</v>
      </c>
    </row>
    <row r="750" spans="1:4" x14ac:dyDescent="0.25">
      <c r="A750" s="102">
        <v>44375</v>
      </c>
      <c r="B750">
        <v>3643</v>
      </c>
      <c r="C750" s="64">
        <v>2690.6119557695956</v>
      </c>
      <c r="D750">
        <f t="shared" si="0"/>
        <v>0.26142960313763502</v>
      </c>
    </row>
    <row r="751" spans="1:4" x14ac:dyDescent="0.25">
      <c r="A751" s="102">
        <v>44376</v>
      </c>
      <c r="B751">
        <v>4503</v>
      </c>
      <c r="C751" s="64">
        <v>2807.3115492370689</v>
      </c>
      <c r="D751">
        <f t="shared" si="0"/>
        <v>0.37656860998510572</v>
      </c>
    </row>
    <row r="752" spans="1:4" x14ac:dyDescent="0.25">
      <c r="A752" s="102">
        <v>44377</v>
      </c>
      <c r="B752">
        <v>4019</v>
      </c>
      <c r="C752" s="64">
        <v>2725.9981827752554</v>
      </c>
      <c r="D752">
        <f t="shared" si="0"/>
        <v>0.32172227350702776</v>
      </c>
    </row>
    <row r="753" spans="1:4" x14ac:dyDescent="0.25">
      <c r="A753" s="102">
        <v>44378</v>
      </c>
      <c r="B753">
        <v>4183</v>
      </c>
      <c r="C753" s="64">
        <v>3047.8888107175699</v>
      </c>
      <c r="D753">
        <f t="shared" si="0"/>
        <v>0.27136294269242889</v>
      </c>
    </row>
    <row r="754" spans="1:4" x14ac:dyDescent="0.25">
      <c r="A754" s="102">
        <v>44379</v>
      </c>
      <c r="B754">
        <v>6046</v>
      </c>
      <c r="C754" s="64">
        <v>4827.5915865878442</v>
      </c>
      <c r="D754">
        <f t="shared" si="0"/>
        <v>0.20152305878467677</v>
      </c>
    </row>
    <row r="755" spans="1:4" x14ac:dyDescent="0.25">
      <c r="A755" s="102">
        <v>44380</v>
      </c>
      <c r="B755">
        <v>9881</v>
      </c>
      <c r="C755" s="64">
        <v>5848.499183363635</v>
      </c>
      <c r="D755">
        <f t="shared" si="0"/>
        <v>0.40810654960392317</v>
      </c>
    </row>
    <row r="756" spans="1:4" x14ac:dyDescent="0.25">
      <c r="A756" s="102">
        <v>44381</v>
      </c>
      <c r="B756">
        <v>6558</v>
      </c>
      <c r="C756" s="64">
        <v>5066.7897459497781</v>
      </c>
      <c r="D756">
        <f t="shared" si="0"/>
        <v>0.22738796188627963</v>
      </c>
    </row>
    <row r="757" spans="1:4" x14ac:dyDescent="0.25">
      <c r="A757" s="102">
        <v>44382</v>
      </c>
      <c r="B757">
        <v>3742</v>
      </c>
      <c r="C757" s="64">
        <v>2624.9465119359115</v>
      </c>
      <c r="D757">
        <f t="shared" si="0"/>
        <v>0.29851776805560887</v>
      </c>
    </row>
    <row r="758" spans="1:4" x14ac:dyDescent="0.25">
      <c r="A758" s="102">
        <v>44383</v>
      </c>
      <c r="B758">
        <v>4021</v>
      </c>
      <c r="C758" s="64">
        <v>2774.4033576366942</v>
      </c>
      <c r="D758">
        <f t="shared" si="0"/>
        <v>0.31002154746662669</v>
      </c>
    </row>
    <row r="759" spans="1:4" x14ac:dyDescent="0.25">
      <c r="A759" s="102">
        <v>44384</v>
      </c>
      <c r="B759">
        <v>4568</v>
      </c>
      <c r="C759" s="64">
        <v>2875.7681729113797</v>
      </c>
      <c r="D759">
        <f t="shared" si="0"/>
        <v>0.37045355233989063</v>
      </c>
    </row>
    <row r="760" spans="1:4" x14ac:dyDescent="0.25">
      <c r="A760" s="102">
        <v>44385</v>
      </c>
      <c r="B760">
        <v>4204</v>
      </c>
      <c r="C760" s="64">
        <v>3280.0591093001622</v>
      </c>
      <c r="D760">
        <f t="shared" si="0"/>
        <v>0.2197766152949186</v>
      </c>
    </row>
    <row r="761" spans="1:4" x14ac:dyDescent="0.25">
      <c r="A761" s="102">
        <v>44386</v>
      </c>
      <c r="B761">
        <v>5667</v>
      </c>
      <c r="C761" s="64">
        <v>4878.3568996889289</v>
      </c>
      <c r="D761">
        <f t="shared" si="0"/>
        <v>0.13916412569455991</v>
      </c>
    </row>
    <row r="762" spans="1:4" x14ac:dyDescent="0.25">
      <c r="A762" s="102">
        <v>44387</v>
      </c>
      <c r="B762">
        <v>7315</v>
      </c>
      <c r="C762" s="64">
        <v>5079.2067084933988</v>
      </c>
      <c r="D762">
        <f t="shared" si="0"/>
        <v>0.30564501592708149</v>
      </c>
    </row>
    <row r="763" spans="1:4" x14ac:dyDescent="0.25">
      <c r="A763" s="102">
        <v>44388</v>
      </c>
      <c r="B763">
        <v>8312</v>
      </c>
      <c r="C763" s="64">
        <v>5142.4667675587416</v>
      </c>
      <c r="D763">
        <f t="shared" si="0"/>
        <v>0.38132016752180681</v>
      </c>
    </row>
    <row r="764" spans="1:4" x14ac:dyDescent="0.25">
      <c r="A764" s="102">
        <v>44389</v>
      </c>
      <c r="B764">
        <v>5371</v>
      </c>
      <c r="C764" s="64">
        <v>3156.4656747214131</v>
      </c>
      <c r="D764">
        <f t="shared" si="0"/>
        <v>0.41231322384632041</v>
      </c>
    </row>
    <row r="765" spans="1:4" x14ac:dyDescent="0.25">
      <c r="A765" s="102">
        <v>44390</v>
      </c>
      <c r="B765">
        <v>3568</v>
      </c>
      <c r="C765" s="64">
        <v>2513.1727891426308</v>
      </c>
      <c r="D765">
        <f t="shared" si="0"/>
        <v>0.29563542905195328</v>
      </c>
    </row>
    <row r="766" spans="1:4" x14ac:dyDescent="0.25">
      <c r="A766" s="102">
        <v>44391</v>
      </c>
      <c r="B766">
        <v>3536</v>
      </c>
      <c r="C766" s="64">
        <v>2620.0733565478199</v>
      </c>
      <c r="D766">
        <f t="shared" si="0"/>
        <v>0.25902902812561657</v>
      </c>
    </row>
    <row r="767" spans="1:4" x14ac:dyDescent="0.25">
      <c r="A767" s="102">
        <v>44392</v>
      </c>
      <c r="B767">
        <v>3784</v>
      </c>
      <c r="C767" s="64">
        <v>2974.0219909849325</v>
      </c>
      <c r="D767">
        <f t="shared" si="0"/>
        <v>0.2140533850462652</v>
      </c>
    </row>
    <row r="768" spans="1:4" x14ac:dyDescent="0.25">
      <c r="A768" s="102">
        <v>44393</v>
      </c>
      <c r="B768">
        <v>5488</v>
      </c>
      <c r="C768" s="64">
        <v>4561.7899115471255</v>
      </c>
      <c r="D768">
        <f t="shared" si="0"/>
        <v>0.16877005984928473</v>
      </c>
    </row>
    <row r="769" spans="1:4" x14ac:dyDescent="0.25">
      <c r="A769" s="102">
        <v>44394</v>
      </c>
      <c r="B769">
        <v>8488</v>
      </c>
      <c r="C769" s="64">
        <v>5341.1160738287699</v>
      </c>
      <c r="D769">
        <f t="shared" si="0"/>
        <v>0.37074504313987161</v>
      </c>
    </row>
    <row r="770" spans="1:4" x14ac:dyDescent="0.25">
      <c r="A770" s="102">
        <v>44395</v>
      </c>
      <c r="B770">
        <v>6212</v>
      </c>
      <c r="C770" s="64">
        <v>5153.4602859911465</v>
      </c>
      <c r="D770">
        <f t="shared" si="0"/>
        <v>0.17040240083851474</v>
      </c>
    </row>
    <row r="771" spans="1:4" x14ac:dyDescent="0.25">
      <c r="A771" s="102">
        <v>44396</v>
      </c>
      <c r="B771">
        <v>3895</v>
      </c>
      <c r="C771" s="64">
        <v>2844.4500665496716</v>
      </c>
      <c r="D771">
        <f t="shared" si="0"/>
        <v>0.2697175695636273</v>
      </c>
    </row>
    <row r="772" spans="1:4" x14ac:dyDescent="0.25">
      <c r="A772" s="102">
        <v>44397</v>
      </c>
      <c r="B772">
        <v>4851</v>
      </c>
      <c r="C772" s="64">
        <v>2852.2646177560969</v>
      </c>
      <c r="D772">
        <f t="shared" si="0"/>
        <v>0.41202543439371331</v>
      </c>
    </row>
    <row r="773" spans="1:4" x14ac:dyDescent="0.25">
      <c r="A773" s="102">
        <v>44398</v>
      </c>
      <c r="B773">
        <v>4887</v>
      </c>
      <c r="C773" s="64">
        <v>2977.1533842014383</v>
      </c>
      <c r="D773">
        <f t="shared" si="0"/>
        <v>0.39080143560437114</v>
      </c>
    </row>
    <row r="774" spans="1:4" x14ac:dyDescent="0.25">
      <c r="A774" s="102">
        <v>44399</v>
      </c>
      <c r="B774">
        <v>5038</v>
      </c>
      <c r="C774" s="64">
        <v>2988.5805174398556</v>
      </c>
      <c r="D774">
        <f t="shared" si="0"/>
        <v>0.40679227522035416</v>
      </c>
    </row>
    <row r="775" spans="1:4" x14ac:dyDescent="0.25">
      <c r="A775" s="102">
        <v>44400</v>
      </c>
      <c r="B775">
        <v>6189</v>
      </c>
      <c r="C775" s="64">
        <v>4841.0005902001512</v>
      </c>
      <c r="D775">
        <f t="shared" si="0"/>
        <v>0.21780568909352865</v>
      </c>
    </row>
    <row r="776" spans="1:4" x14ac:dyDescent="0.25">
      <c r="A776" s="102">
        <v>44401</v>
      </c>
      <c r="B776">
        <v>8516</v>
      </c>
      <c r="C776" s="64">
        <v>5309.2188069674885</v>
      </c>
      <c r="D776">
        <f t="shared" si="0"/>
        <v>0.37655955765999433</v>
      </c>
    </row>
    <row r="777" spans="1:4" x14ac:dyDescent="0.25">
      <c r="A777" s="102">
        <v>44402</v>
      </c>
      <c r="B777">
        <v>7490</v>
      </c>
      <c r="C777" s="64">
        <v>5300.9129317585248</v>
      </c>
      <c r="D777">
        <f t="shared" si="0"/>
        <v>0.29226796638737984</v>
      </c>
    </row>
    <row r="778" spans="1:4" x14ac:dyDescent="0.25">
      <c r="A778" s="102">
        <v>44403</v>
      </c>
      <c r="B778">
        <v>3707</v>
      </c>
      <c r="C778" s="64">
        <v>2660.320605901225</v>
      </c>
      <c r="D778">
        <f t="shared" si="0"/>
        <v>0.28235214299939976</v>
      </c>
    </row>
    <row r="779" spans="1:4" x14ac:dyDescent="0.25">
      <c r="A779" s="102">
        <v>44404</v>
      </c>
      <c r="B779">
        <v>3879</v>
      </c>
      <c r="C779" s="64">
        <v>2806.2908658670412</v>
      </c>
      <c r="D779">
        <f t="shared" si="0"/>
        <v>0.27654270021473543</v>
      </c>
    </row>
    <row r="780" spans="1:4" x14ac:dyDescent="0.25">
      <c r="A780" s="102">
        <v>44405</v>
      </c>
      <c r="B780">
        <v>4590</v>
      </c>
      <c r="C780" s="64">
        <v>2990.049233512399</v>
      </c>
      <c r="D780">
        <f t="shared" si="0"/>
        <v>0.34857315174021808</v>
      </c>
    </row>
    <row r="781" spans="1:4" x14ac:dyDescent="0.25">
      <c r="A781" s="102">
        <v>44406</v>
      </c>
      <c r="B781">
        <v>4387</v>
      </c>
      <c r="C781" s="64">
        <v>3266.6936749150755</v>
      </c>
      <c r="D781">
        <f t="shared" si="0"/>
        <v>0.25536957489968648</v>
      </c>
    </row>
    <row r="782" spans="1:4" x14ac:dyDescent="0.25">
      <c r="A782" s="102">
        <v>44407</v>
      </c>
      <c r="B782">
        <v>6203</v>
      </c>
      <c r="C782" s="64">
        <v>4864.601099372846</v>
      </c>
      <c r="D782">
        <f t="shared" si="0"/>
        <v>0.21576638733308948</v>
      </c>
    </row>
    <row r="783" spans="1:4" x14ac:dyDescent="0.25">
      <c r="A783" s="102">
        <v>44408</v>
      </c>
      <c r="B783">
        <v>8959</v>
      </c>
      <c r="C783" s="64">
        <v>5442.8505543775964</v>
      </c>
      <c r="D783">
        <f t="shared" si="0"/>
        <v>0.39247119607349074</v>
      </c>
    </row>
    <row r="784" spans="1:4" x14ac:dyDescent="0.25">
      <c r="A784" s="102">
        <v>44409</v>
      </c>
      <c r="B784">
        <v>6407</v>
      </c>
      <c r="C784" s="64">
        <v>5126.4235639295694</v>
      </c>
      <c r="D784">
        <f t="shared" si="0"/>
        <v>0.19987145872802101</v>
      </c>
    </row>
    <row r="785" spans="1:4" x14ac:dyDescent="0.25">
      <c r="A785" s="102">
        <v>44410</v>
      </c>
      <c r="B785">
        <v>3666</v>
      </c>
      <c r="C785" s="64">
        <v>2643.7334516896622</v>
      </c>
      <c r="D785">
        <f t="shared" si="0"/>
        <v>0.27885066784242712</v>
      </c>
    </row>
    <row r="786" spans="1:4" x14ac:dyDescent="0.25">
      <c r="A786" s="102">
        <v>44411</v>
      </c>
      <c r="B786">
        <v>3819</v>
      </c>
      <c r="C786" s="64">
        <v>2669.3058303201701</v>
      </c>
      <c r="D786">
        <f t="shared" si="0"/>
        <v>0.30104586794444355</v>
      </c>
    </row>
    <row r="787" spans="1:4" x14ac:dyDescent="0.25">
      <c r="A787" s="102">
        <v>44412</v>
      </c>
      <c r="B787">
        <v>4003</v>
      </c>
      <c r="C787" s="64">
        <v>2654.5148864744338</v>
      </c>
      <c r="D787">
        <f t="shared" si="0"/>
        <v>0.33686862691120817</v>
      </c>
    </row>
    <row r="788" spans="1:4" x14ac:dyDescent="0.25">
      <c r="A788" s="102">
        <v>44413</v>
      </c>
      <c r="B788">
        <v>4501</v>
      </c>
      <c r="C788" s="64">
        <v>3083.1076169881403</v>
      </c>
      <c r="D788">
        <f t="shared" si="0"/>
        <v>0.31501719240432341</v>
      </c>
    </row>
    <row r="789" spans="1:4" x14ac:dyDescent="0.25">
      <c r="A789" s="102">
        <v>44414</v>
      </c>
      <c r="B789">
        <v>6375</v>
      </c>
      <c r="C789" s="64">
        <v>4705.182207974116</v>
      </c>
      <c r="D789">
        <f t="shared" si="0"/>
        <v>0.26193220267072692</v>
      </c>
    </row>
    <row r="790" spans="1:4" x14ac:dyDescent="0.25">
      <c r="A790" s="102">
        <v>44415</v>
      </c>
      <c r="B790">
        <v>9452</v>
      </c>
      <c r="C790" s="64">
        <v>5362.776575411277</v>
      </c>
      <c r="D790">
        <f t="shared" si="0"/>
        <v>0.43263049350282723</v>
      </c>
    </row>
    <row r="791" spans="1:4" x14ac:dyDescent="0.25">
      <c r="A791" s="102">
        <v>44416</v>
      </c>
      <c r="B791">
        <v>6668</v>
      </c>
      <c r="C791" s="64">
        <v>4850.6373483021334</v>
      </c>
      <c r="D791">
        <f t="shared" si="0"/>
        <v>0.27254988777712458</v>
      </c>
    </row>
    <row r="792" spans="1:4" x14ac:dyDescent="0.25">
      <c r="A792" s="102">
        <v>44417</v>
      </c>
      <c r="B792">
        <v>4122</v>
      </c>
      <c r="C792" s="64">
        <v>2622.3270108172987</v>
      </c>
      <c r="D792">
        <f t="shared" si="0"/>
        <v>0.36382168587644376</v>
      </c>
    </row>
    <row r="793" spans="1:4" x14ac:dyDescent="0.25">
      <c r="A793" s="102">
        <v>44418</v>
      </c>
      <c r="B793">
        <v>4007</v>
      </c>
      <c r="C793" s="64">
        <v>2785.2301850192657</v>
      </c>
      <c r="D793">
        <f t="shared" si="0"/>
        <v>0.30490886323452315</v>
      </c>
    </row>
    <row r="794" spans="1:4" x14ac:dyDescent="0.25">
      <c r="A794" s="102">
        <v>44419</v>
      </c>
      <c r="B794">
        <v>3966</v>
      </c>
      <c r="C794" s="64">
        <v>2726.5145261614748</v>
      </c>
      <c r="D794">
        <f t="shared" si="0"/>
        <v>0.31252785522907844</v>
      </c>
    </row>
    <row r="795" spans="1:4" x14ac:dyDescent="0.25">
      <c r="A795" s="102">
        <v>44420</v>
      </c>
      <c r="B795">
        <v>4402</v>
      </c>
      <c r="C795" s="64">
        <v>3031.1682055261012</v>
      </c>
      <c r="D795">
        <f t="shared" si="0"/>
        <v>0.31141113004859128</v>
      </c>
    </row>
    <row r="796" spans="1:4" x14ac:dyDescent="0.25">
      <c r="A796" s="102">
        <v>44421</v>
      </c>
      <c r="B796">
        <v>5622</v>
      </c>
      <c r="C796" s="64">
        <v>4652.9557913301733</v>
      </c>
      <c r="D796">
        <f t="shared" si="0"/>
        <v>0.17236645476161983</v>
      </c>
    </row>
    <row r="797" spans="1:4" x14ac:dyDescent="0.25">
      <c r="A797" s="102">
        <v>44422</v>
      </c>
      <c r="B797">
        <v>7720</v>
      </c>
      <c r="C797" s="64">
        <v>5061.5182391857124</v>
      </c>
      <c r="D797">
        <f t="shared" ref="D797:D806" si="1">ABS(B797-C797)/B797</f>
        <v>0.34436292238527039</v>
      </c>
    </row>
    <row r="798" spans="1:4" x14ac:dyDescent="0.25">
      <c r="A798" s="102">
        <v>44423</v>
      </c>
      <c r="B798">
        <v>6000</v>
      </c>
      <c r="C798" s="64">
        <v>4645.5316641514182</v>
      </c>
      <c r="D798">
        <f t="shared" si="1"/>
        <v>0.22574472264143031</v>
      </c>
    </row>
    <row r="799" spans="1:4" x14ac:dyDescent="0.25">
      <c r="A799" s="102">
        <v>44424</v>
      </c>
      <c r="B799">
        <v>3582</v>
      </c>
      <c r="C799" s="64">
        <v>2413.3257617864751</v>
      </c>
      <c r="D799">
        <f t="shared" si="1"/>
        <v>0.32626304807747764</v>
      </c>
    </row>
    <row r="800" spans="1:4" x14ac:dyDescent="0.25">
      <c r="A800" s="102">
        <v>44425</v>
      </c>
      <c r="B800">
        <v>3709</v>
      </c>
      <c r="C800" s="64">
        <v>2612.4849303051401</v>
      </c>
      <c r="D800">
        <f t="shared" si="1"/>
        <v>0.29563630889589104</v>
      </c>
    </row>
    <row r="801" spans="1:4" x14ac:dyDescent="0.25">
      <c r="A801" s="102">
        <v>44426</v>
      </c>
      <c r="B801">
        <v>3865</v>
      </c>
      <c r="C801" s="64">
        <v>2601.7785918487762</v>
      </c>
      <c r="D801">
        <f t="shared" si="1"/>
        <v>0.32683606937935933</v>
      </c>
    </row>
    <row r="802" spans="1:4" x14ac:dyDescent="0.25">
      <c r="A802" s="102">
        <v>44427</v>
      </c>
      <c r="B802">
        <v>4123</v>
      </c>
      <c r="C802" s="64">
        <v>2653.1860190694847</v>
      </c>
      <c r="D802">
        <f t="shared" si="1"/>
        <v>0.35649138513958656</v>
      </c>
    </row>
    <row r="803" spans="1:4" x14ac:dyDescent="0.25">
      <c r="A803" s="102">
        <v>44428</v>
      </c>
      <c r="B803">
        <v>5666</v>
      </c>
      <c r="C803" s="64">
        <v>4443.2527014522893</v>
      </c>
      <c r="D803">
        <f t="shared" si="1"/>
        <v>0.21580432378180561</v>
      </c>
    </row>
    <row r="804" spans="1:4" x14ac:dyDescent="0.25">
      <c r="A804" s="102">
        <v>44429</v>
      </c>
      <c r="B804">
        <v>8367</v>
      </c>
      <c r="C804" s="64">
        <v>4988.0289179269912</v>
      </c>
      <c r="D804">
        <f t="shared" si="1"/>
        <v>0.40384499606465984</v>
      </c>
    </row>
    <row r="805" spans="1:4" x14ac:dyDescent="0.25">
      <c r="A805" s="102">
        <v>44430</v>
      </c>
      <c r="B805">
        <v>6206</v>
      </c>
      <c r="C805" s="64">
        <v>4567.8917409760579</v>
      </c>
      <c r="D805">
        <f t="shared" si="1"/>
        <v>0.26395556864710634</v>
      </c>
    </row>
    <row r="806" spans="1:4" x14ac:dyDescent="0.25">
      <c r="A806" s="102">
        <v>44431</v>
      </c>
      <c r="B806">
        <v>3852</v>
      </c>
      <c r="C806" s="64">
        <v>2456.6102348852855</v>
      </c>
      <c r="D806">
        <f t="shared" si="1"/>
        <v>0.36225071783871093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94EC-5867-4380-B01C-95ED21F43B18}">
  <dimension ref="A3:N746"/>
  <sheetViews>
    <sheetView topLeftCell="K1" zoomScale="80" zoomScaleNormal="80" workbookViewId="0">
      <selection activeCell="AE9" sqref="AE9"/>
    </sheetView>
  </sheetViews>
  <sheetFormatPr defaultRowHeight="15" x14ac:dyDescent="0.25"/>
  <cols>
    <col min="1" max="1" width="27.140625" bestFit="1" customWidth="1"/>
    <col min="2" max="3" width="12" bestFit="1" customWidth="1"/>
    <col min="4" max="4" width="8" bestFit="1" customWidth="1"/>
    <col min="5" max="12" width="12" bestFit="1" customWidth="1"/>
    <col min="13" max="13" width="8" bestFit="1" customWidth="1"/>
    <col min="14" max="14" width="12" bestFit="1" customWidth="1"/>
  </cols>
  <sheetData>
    <row r="3" spans="1:14" x14ac:dyDescent="0.25">
      <c r="A3" s="105" t="s">
        <v>155</v>
      </c>
      <c r="B3" s="105" t="s">
        <v>156</v>
      </c>
      <c r="C3" s="105" t="s">
        <v>157</v>
      </c>
      <c r="D3" s="105" t="s">
        <v>158</v>
      </c>
      <c r="E3" s="105" t="s">
        <v>159</v>
      </c>
      <c r="F3" s="105" t="s">
        <v>160</v>
      </c>
      <c r="G3" s="105" t="s">
        <v>161</v>
      </c>
      <c r="H3" s="105" t="s">
        <v>162</v>
      </c>
      <c r="I3" s="105" t="s">
        <v>163</v>
      </c>
      <c r="J3" s="105" t="s">
        <v>164</v>
      </c>
      <c r="K3" s="105" t="s">
        <v>165</v>
      </c>
      <c r="L3" s="105" t="s">
        <v>166</v>
      </c>
      <c r="M3" s="105" t="s">
        <v>167</v>
      </c>
      <c r="N3" s="105" t="s">
        <v>168</v>
      </c>
    </row>
    <row r="4" spans="1:14" x14ac:dyDescent="0.25">
      <c r="A4" s="106">
        <v>43647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06">
        <v>43648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06">
        <v>43649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06">
        <v>43650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06">
        <v>43651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06">
        <v>43652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06">
        <v>43653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06">
        <v>43654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06">
        <v>43655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06">
        <v>43656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06">
        <v>43657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06">
        <v>43658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06">
        <v>43659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06">
        <v>43660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06">
        <v>43661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06">
        <v>43662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06">
        <v>43663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06">
        <v>43664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06">
        <v>43665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06">
        <v>43666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06">
        <v>43667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06">
        <v>43668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06">
        <v>43669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06">
        <v>43670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06">
        <v>43671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06">
        <v>43672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06">
        <v>43673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06">
        <v>43674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06">
        <v>43675</v>
      </c>
      <c r="B32">
        <v>0</v>
      </c>
      <c r="C32">
        <v>0</v>
      </c>
      <c r="D32">
        <v>16712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06">
        <v>43676</v>
      </c>
      <c r="B33">
        <v>0</v>
      </c>
      <c r="C33">
        <v>0</v>
      </c>
      <c r="D33">
        <v>20521.5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06">
        <v>43677</v>
      </c>
      <c r="B34">
        <v>0</v>
      </c>
      <c r="C34">
        <v>0</v>
      </c>
      <c r="D34">
        <v>22493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06">
        <v>43678</v>
      </c>
      <c r="B35">
        <v>0</v>
      </c>
      <c r="C35">
        <v>0</v>
      </c>
      <c r="D35">
        <v>25512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06">
        <v>43679</v>
      </c>
      <c r="B36">
        <v>0</v>
      </c>
      <c r="C36">
        <v>0</v>
      </c>
      <c r="D36">
        <v>32181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06">
        <v>43680</v>
      </c>
      <c r="B37">
        <v>0</v>
      </c>
      <c r="C37">
        <v>0</v>
      </c>
      <c r="D37">
        <v>51961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06">
        <v>43681</v>
      </c>
      <c r="B38">
        <v>0</v>
      </c>
      <c r="C38">
        <v>0</v>
      </c>
      <c r="D38">
        <v>49567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06">
        <v>43682</v>
      </c>
      <c r="B39">
        <v>0</v>
      </c>
      <c r="C39">
        <v>0</v>
      </c>
      <c r="D39">
        <v>13657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12547.5</v>
      </c>
      <c r="M39">
        <v>0</v>
      </c>
      <c r="N39">
        <v>0</v>
      </c>
    </row>
    <row r="40" spans="1:14" x14ac:dyDescent="0.25">
      <c r="A40" s="106">
        <v>43683</v>
      </c>
      <c r="B40">
        <v>0</v>
      </c>
      <c r="C40">
        <v>0</v>
      </c>
      <c r="D40">
        <v>6009.5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21173.5</v>
      </c>
      <c r="M40">
        <v>0</v>
      </c>
      <c r="N40">
        <v>0</v>
      </c>
    </row>
    <row r="41" spans="1:14" x14ac:dyDescent="0.25">
      <c r="A41" s="106">
        <v>43684</v>
      </c>
      <c r="B41">
        <v>0</v>
      </c>
      <c r="C41">
        <v>0</v>
      </c>
      <c r="D41">
        <v>5170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24204.5</v>
      </c>
      <c r="M41">
        <v>0</v>
      </c>
      <c r="N41">
        <v>0</v>
      </c>
    </row>
    <row r="42" spans="1:14" x14ac:dyDescent="0.25">
      <c r="A42" s="106">
        <v>43685</v>
      </c>
      <c r="B42">
        <v>0</v>
      </c>
      <c r="C42">
        <v>0</v>
      </c>
      <c r="D42">
        <v>4756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28188</v>
      </c>
      <c r="M42">
        <v>0</v>
      </c>
      <c r="N42">
        <v>0</v>
      </c>
    </row>
    <row r="43" spans="1:14" x14ac:dyDescent="0.25">
      <c r="A43" s="106">
        <v>43686</v>
      </c>
      <c r="B43">
        <v>0</v>
      </c>
      <c r="C43">
        <v>0</v>
      </c>
      <c r="D43">
        <v>5821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43311.5</v>
      </c>
      <c r="M43">
        <v>0</v>
      </c>
      <c r="N43">
        <v>0</v>
      </c>
    </row>
    <row r="44" spans="1:14" x14ac:dyDescent="0.25">
      <c r="A44" s="106">
        <v>43687</v>
      </c>
      <c r="B44">
        <v>0</v>
      </c>
      <c r="C44">
        <v>0</v>
      </c>
      <c r="D44">
        <v>6021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58967.5</v>
      </c>
      <c r="M44">
        <v>0</v>
      </c>
      <c r="N44">
        <v>0</v>
      </c>
    </row>
    <row r="45" spans="1:14" x14ac:dyDescent="0.25">
      <c r="A45" s="106">
        <v>43688</v>
      </c>
      <c r="B45">
        <v>0</v>
      </c>
      <c r="C45">
        <v>0</v>
      </c>
      <c r="D45">
        <v>5013.5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62033.5</v>
      </c>
      <c r="M45">
        <v>0</v>
      </c>
      <c r="N45">
        <v>0</v>
      </c>
    </row>
    <row r="46" spans="1:14" x14ac:dyDescent="0.25">
      <c r="A46" s="106">
        <v>43689</v>
      </c>
      <c r="B46">
        <v>0</v>
      </c>
      <c r="C46">
        <v>0</v>
      </c>
      <c r="D46">
        <v>2661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30662.5</v>
      </c>
      <c r="M46">
        <v>0</v>
      </c>
      <c r="N46">
        <v>0</v>
      </c>
    </row>
    <row r="47" spans="1:14" x14ac:dyDescent="0.25">
      <c r="A47" s="106">
        <v>43690</v>
      </c>
      <c r="B47">
        <v>0</v>
      </c>
      <c r="C47">
        <v>0</v>
      </c>
      <c r="D47">
        <v>2574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24431</v>
      </c>
      <c r="M47">
        <v>0</v>
      </c>
      <c r="N47">
        <v>0</v>
      </c>
    </row>
    <row r="48" spans="1:14" x14ac:dyDescent="0.25">
      <c r="A48" s="106">
        <v>43691</v>
      </c>
      <c r="B48">
        <v>0</v>
      </c>
      <c r="C48">
        <v>0</v>
      </c>
      <c r="D48">
        <v>3020.5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23569.5</v>
      </c>
      <c r="M48">
        <v>0</v>
      </c>
      <c r="N48">
        <v>0</v>
      </c>
    </row>
    <row r="49" spans="1:14" x14ac:dyDescent="0.25">
      <c r="A49" s="106">
        <v>43692</v>
      </c>
      <c r="B49">
        <v>0</v>
      </c>
      <c r="C49">
        <v>0</v>
      </c>
      <c r="D49">
        <v>3135.5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27046</v>
      </c>
      <c r="M49">
        <v>0</v>
      </c>
      <c r="N49">
        <v>0</v>
      </c>
    </row>
    <row r="50" spans="1:14" x14ac:dyDescent="0.25">
      <c r="A50" s="106">
        <v>43693</v>
      </c>
      <c r="B50">
        <v>0</v>
      </c>
      <c r="C50">
        <v>0</v>
      </c>
      <c r="D50">
        <v>3697.5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37400.5</v>
      </c>
      <c r="M50">
        <v>0</v>
      </c>
      <c r="N50">
        <v>0</v>
      </c>
    </row>
    <row r="51" spans="1:14" x14ac:dyDescent="0.25">
      <c r="A51" s="106">
        <v>43694</v>
      </c>
      <c r="B51">
        <v>0</v>
      </c>
      <c r="C51">
        <v>0</v>
      </c>
      <c r="D51">
        <v>3153.5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48519.5</v>
      </c>
      <c r="M51">
        <v>0</v>
      </c>
      <c r="N51">
        <v>0</v>
      </c>
    </row>
    <row r="52" spans="1:14" x14ac:dyDescent="0.25">
      <c r="A52" s="106">
        <v>43695</v>
      </c>
      <c r="B52">
        <v>0</v>
      </c>
      <c r="C52">
        <v>0</v>
      </c>
      <c r="D52">
        <v>2164.5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44263.5</v>
      </c>
      <c r="M52">
        <v>0</v>
      </c>
      <c r="N52">
        <v>0</v>
      </c>
    </row>
    <row r="53" spans="1:14" x14ac:dyDescent="0.25">
      <c r="A53" s="106">
        <v>43696</v>
      </c>
      <c r="B53">
        <v>0</v>
      </c>
      <c r="C53">
        <v>0</v>
      </c>
      <c r="D53">
        <v>1412.5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21681</v>
      </c>
      <c r="M53">
        <v>0</v>
      </c>
      <c r="N53">
        <v>0</v>
      </c>
    </row>
    <row r="54" spans="1:14" x14ac:dyDescent="0.25">
      <c r="A54" s="106">
        <v>43697</v>
      </c>
      <c r="B54">
        <v>0</v>
      </c>
      <c r="C54">
        <v>0</v>
      </c>
      <c r="D54">
        <v>1055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21123</v>
      </c>
      <c r="M54">
        <v>0</v>
      </c>
      <c r="N54">
        <v>0</v>
      </c>
    </row>
    <row r="55" spans="1:14" x14ac:dyDescent="0.25">
      <c r="A55" s="106">
        <v>43698</v>
      </c>
      <c r="B55">
        <v>0</v>
      </c>
      <c r="C55">
        <v>0</v>
      </c>
      <c r="D55">
        <v>1415.5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24502.5</v>
      </c>
      <c r="M55">
        <v>0</v>
      </c>
      <c r="N55">
        <v>0</v>
      </c>
    </row>
    <row r="56" spans="1:14" x14ac:dyDescent="0.25">
      <c r="A56" s="106">
        <v>43699</v>
      </c>
      <c r="B56">
        <v>0</v>
      </c>
      <c r="C56">
        <v>0</v>
      </c>
      <c r="D56">
        <v>1245.5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27588.5</v>
      </c>
      <c r="M56">
        <v>0</v>
      </c>
      <c r="N56">
        <v>0</v>
      </c>
    </row>
    <row r="57" spans="1:14" x14ac:dyDescent="0.25">
      <c r="A57" s="106">
        <v>43700</v>
      </c>
      <c r="B57">
        <v>0</v>
      </c>
      <c r="C57">
        <v>0</v>
      </c>
      <c r="D57">
        <v>2058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36740</v>
      </c>
      <c r="M57">
        <v>0</v>
      </c>
      <c r="N57">
        <v>0</v>
      </c>
    </row>
    <row r="58" spans="1:14" x14ac:dyDescent="0.25">
      <c r="A58" s="106">
        <v>43701</v>
      </c>
      <c r="B58">
        <v>0</v>
      </c>
      <c r="C58">
        <v>0</v>
      </c>
      <c r="D58">
        <v>1524.5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50999.5</v>
      </c>
      <c r="M58">
        <v>0</v>
      </c>
      <c r="N58">
        <v>0</v>
      </c>
    </row>
    <row r="59" spans="1:14" x14ac:dyDescent="0.25">
      <c r="A59" s="106">
        <v>43702</v>
      </c>
      <c r="B59">
        <v>0</v>
      </c>
      <c r="C59">
        <v>0</v>
      </c>
      <c r="D59">
        <v>1356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54079</v>
      </c>
      <c r="M59">
        <v>0</v>
      </c>
      <c r="N59">
        <v>0</v>
      </c>
    </row>
    <row r="60" spans="1:14" x14ac:dyDescent="0.25">
      <c r="A60" s="106">
        <v>43703</v>
      </c>
      <c r="B60">
        <v>0</v>
      </c>
      <c r="C60">
        <v>0</v>
      </c>
      <c r="D60">
        <v>1534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40117.5</v>
      </c>
      <c r="M60">
        <v>0</v>
      </c>
      <c r="N60">
        <v>0</v>
      </c>
    </row>
    <row r="61" spans="1:14" x14ac:dyDescent="0.25">
      <c r="A61" s="106">
        <v>43704</v>
      </c>
      <c r="B61">
        <v>0</v>
      </c>
      <c r="C61">
        <v>0</v>
      </c>
      <c r="D61">
        <v>1334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23260.5</v>
      </c>
      <c r="M61">
        <v>0</v>
      </c>
      <c r="N61">
        <v>0</v>
      </c>
    </row>
    <row r="62" spans="1:14" x14ac:dyDescent="0.25">
      <c r="A62" s="106">
        <v>43705</v>
      </c>
      <c r="B62">
        <v>0</v>
      </c>
      <c r="C62">
        <v>0</v>
      </c>
      <c r="D62">
        <v>1372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21791.5</v>
      </c>
      <c r="M62">
        <v>0</v>
      </c>
      <c r="N62">
        <v>0</v>
      </c>
    </row>
    <row r="63" spans="1:14" x14ac:dyDescent="0.25">
      <c r="A63" s="106">
        <v>43706</v>
      </c>
      <c r="B63">
        <v>0</v>
      </c>
      <c r="C63">
        <v>0</v>
      </c>
      <c r="D63">
        <v>1535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26145.5</v>
      </c>
      <c r="M63">
        <v>0</v>
      </c>
      <c r="N63">
        <v>0</v>
      </c>
    </row>
    <row r="64" spans="1:14" x14ac:dyDescent="0.25">
      <c r="A64" s="106">
        <v>43707</v>
      </c>
      <c r="B64">
        <v>0</v>
      </c>
      <c r="C64">
        <v>0</v>
      </c>
      <c r="D64">
        <v>2666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36892.5</v>
      </c>
      <c r="M64">
        <v>0</v>
      </c>
      <c r="N64">
        <v>0</v>
      </c>
    </row>
    <row r="65" spans="1:14" x14ac:dyDescent="0.25">
      <c r="A65" s="106">
        <v>43708</v>
      </c>
      <c r="B65">
        <v>0</v>
      </c>
      <c r="C65">
        <v>0</v>
      </c>
      <c r="D65">
        <v>3618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52475</v>
      </c>
      <c r="M65">
        <v>0</v>
      </c>
      <c r="N65">
        <v>0</v>
      </c>
    </row>
    <row r="66" spans="1:14" x14ac:dyDescent="0.25">
      <c r="A66" s="106">
        <v>43709</v>
      </c>
      <c r="B66">
        <v>0</v>
      </c>
      <c r="C66">
        <v>0</v>
      </c>
      <c r="D66">
        <v>3243.5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44871</v>
      </c>
      <c r="M66">
        <v>0</v>
      </c>
      <c r="N66">
        <v>0</v>
      </c>
    </row>
    <row r="67" spans="1:14" x14ac:dyDescent="0.25">
      <c r="A67" s="106">
        <v>43710</v>
      </c>
      <c r="B67">
        <v>0</v>
      </c>
      <c r="C67">
        <v>0</v>
      </c>
      <c r="D67">
        <v>2087.5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23786</v>
      </c>
      <c r="M67">
        <v>0</v>
      </c>
      <c r="N67">
        <v>0</v>
      </c>
    </row>
    <row r="68" spans="1:14" x14ac:dyDescent="0.25">
      <c r="A68" s="106">
        <v>43711</v>
      </c>
      <c r="B68">
        <v>0</v>
      </c>
      <c r="C68">
        <v>0</v>
      </c>
      <c r="D68">
        <v>2733.5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22529.5</v>
      </c>
      <c r="M68">
        <v>0</v>
      </c>
      <c r="N68">
        <v>0</v>
      </c>
    </row>
    <row r="69" spans="1:14" x14ac:dyDescent="0.25">
      <c r="A69" s="106">
        <v>43712</v>
      </c>
      <c r="B69">
        <v>0</v>
      </c>
      <c r="C69">
        <v>0</v>
      </c>
      <c r="D69">
        <v>2917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24636</v>
      </c>
      <c r="M69">
        <v>0</v>
      </c>
      <c r="N69">
        <v>0</v>
      </c>
    </row>
    <row r="70" spans="1:14" x14ac:dyDescent="0.25">
      <c r="A70" s="106">
        <v>43713</v>
      </c>
      <c r="B70">
        <v>0</v>
      </c>
      <c r="C70">
        <v>0</v>
      </c>
      <c r="D70">
        <v>2926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25508.5</v>
      </c>
      <c r="M70">
        <v>0</v>
      </c>
      <c r="N70">
        <v>0</v>
      </c>
    </row>
    <row r="71" spans="1:14" x14ac:dyDescent="0.25">
      <c r="A71" s="106">
        <v>43714</v>
      </c>
      <c r="B71">
        <v>0</v>
      </c>
      <c r="C71">
        <v>0</v>
      </c>
      <c r="D71">
        <v>3426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33573</v>
      </c>
      <c r="M71">
        <v>0</v>
      </c>
      <c r="N71">
        <v>0</v>
      </c>
    </row>
    <row r="72" spans="1:14" x14ac:dyDescent="0.25">
      <c r="A72" s="106">
        <v>43715</v>
      </c>
      <c r="B72">
        <v>0</v>
      </c>
      <c r="C72">
        <v>0</v>
      </c>
      <c r="D72">
        <v>4966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50476</v>
      </c>
      <c r="M72">
        <v>0</v>
      </c>
      <c r="N72">
        <v>0</v>
      </c>
    </row>
    <row r="73" spans="1:14" x14ac:dyDescent="0.25">
      <c r="A73" s="106">
        <v>43716</v>
      </c>
      <c r="B73">
        <v>0</v>
      </c>
      <c r="C73">
        <v>0</v>
      </c>
      <c r="D73">
        <v>4037.5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42673</v>
      </c>
      <c r="M73">
        <v>0</v>
      </c>
      <c r="N73">
        <v>0</v>
      </c>
    </row>
    <row r="74" spans="1:14" x14ac:dyDescent="0.25">
      <c r="A74" s="106">
        <v>43717</v>
      </c>
      <c r="B74">
        <v>0</v>
      </c>
      <c r="C74">
        <v>0</v>
      </c>
      <c r="D74">
        <v>2246.5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20860</v>
      </c>
      <c r="M74">
        <v>0</v>
      </c>
      <c r="N74">
        <v>0</v>
      </c>
    </row>
    <row r="75" spans="1:14" x14ac:dyDescent="0.25">
      <c r="A75" s="106">
        <v>43718</v>
      </c>
      <c r="B75">
        <v>0</v>
      </c>
      <c r="C75">
        <v>0</v>
      </c>
      <c r="D75">
        <v>2703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19086.5</v>
      </c>
      <c r="M75">
        <v>0</v>
      </c>
      <c r="N75">
        <v>0</v>
      </c>
    </row>
    <row r="76" spans="1:14" x14ac:dyDescent="0.25">
      <c r="A76" s="106">
        <v>43719</v>
      </c>
      <c r="B76">
        <v>0</v>
      </c>
      <c r="C76">
        <v>0</v>
      </c>
      <c r="D76">
        <v>2221.5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22742</v>
      </c>
      <c r="M76">
        <v>0</v>
      </c>
      <c r="N76">
        <v>0</v>
      </c>
    </row>
    <row r="77" spans="1:14" x14ac:dyDescent="0.25">
      <c r="A77" s="106">
        <v>43720</v>
      </c>
      <c r="B77">
        <v>0</v>
      </c>
      <c r="C77">
        <v>0</v>
      </c>
      <c r="D77">
        <v>2137.5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26348.5</v>
      </c>
      <c r="M77">
        <v>0</v>
      </c>
      <c r="N77">
        <v>0</v>
      </c>
    </row>
    <row r="78" spans="1:14" x14ac:dyDescent="0.25">
      <c r="A78" s="106">
        <v>43721</v>
      </c>
      <c r="B78">
        <v>0</v>
      </c>
      <c r="C78">
        <v>0</v>
      </c>
      <c r="D78">
        <v>2908.5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36539.5</v>
      </c>
      <c r="M78">
        <v>0</v>
      </c>
      <c r="N78">
        <v>0</v>
      </c>
    </row>
    <row r="79" spans="1:14" x14ac:dyDescent="0.25">
      <c r="A79" s="106">
        <v>43722</v>
      </c>
      <c r="B79">
        <v>0</v>
      </c>
      <c r="C79">
        <v>0</v>
      </c>
      <c r="D79">
        <v>3292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55164</v>
      </c>
      <c r="M79">
        <v>0</v>
      </c>
      <c r="N79">
        <v>0</v>
      </c>
    </row>
    <row r="80" spans="1:14" x14ac:dyDescent="0.25">
      <c r="A80" s="106">
        <v>43723</v>
      </c>
      <c r="B80">
        <v>0</v>
      </c>
      <c r="C80">
        <v>0</v>
      </c>
      <c r="D80">
        <v>2182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50934.5</v>
      </c>
      <c r="M80">
        <v>0</v>
      </c>
      <c r="N80">
        <v>0</v>
      </c>
    </row>
    <row r="81" spans="1:14" x14ac:dyDescent="0.25">
      <c r="A81" s="106">
        <v>43724</v>
      </c>
      <c r="B81">
        <v>0</v>
      </c>
      <c r="C81">
        <v>0</v>
      </c>
      <c r="D81">
        <v>1077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23951.5</v>
      </c>
      <c r="M81">
        <v>0</v>
      </c>
      <c r="N81">
        <v>0</v>
      </c>
    </row>
    <row r="82" spans="1:14" x14ac:dyDescent="0.25">
      <c r="A82" s="106">
        <v>43725</v>
      </c>
      <c r="B82">
        <v>0</v>
      </c>
      <c r="C82">
        <v>0</v>
      </c>
      <c r="D82">
        <v>1037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22940</v>
      </c>
      <c r="M82">
        <v>0</v>
      </c>
      <c r="N82">
        <v>0</v>
      </c>
    </row>
    <row r="83" spans="1:14" x14ac:dyDescent="0.25">
      <c r="A83" s="106">
        <v>43726</v>
      </c>
      <c r="B83">
        <v>0</v>
      </c>
      <c r="C83">
        <v>0</v>
      </c>
      <c r="D83">
        <v>790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25228</v>
      </c>
      <c r="M83">
        <v>0</v>
      </c>
      <c r="N83">
        <v>0</v>
      </c>
    </row>
    <row r="84" spans="1:14" x14ac:dyDescent="0.25">
      <c r="A84" s="106">
        <v>43727</v>
      </c>
      <c r="B84">
        <v>0</v>
      </c>
      <c r="C84">
        <v>0</v>
      </c>
      <c r="D84">
        <v>780.5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25829.5</v>
      </c>
      <c r="M84">
        <v>0</v>
      </c>
      <c r="N84">
        <v>0</v>
      </c>
    </row>
    <row r="85" spans="1:14" x14ac:dyDescent="0.25">
      <c r="A85" s="106">
        <v>43728</v>
      </c>
      <c r="B85">
        <v>0</v>
      </c>
      <c r="C85">
        <v>0</v>
      </c>
      <c r="D85">
        <v>270.5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34855.5</v>
      </c>
      <c r="M85">
        <v>0</v>
      </c>
      <c r="N85">
        <v>0</v>
      </c>
    </row>
    <row r="86" spans="1:14" x14ac:dyDescent="0.25">
      <c r="A86" s="106">
        <v>43729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50949.5</v>
      </c>
      <c r="M86">
        <v>0</v>
      </c>
      <c r="N86">
        <v>0</v>
      </c>
    </row>
    <row r="87" spans="1:14" x14ac:dyDescent="0.25">
      <c r="A87" s="106">
        <v>43730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41772.5</v>
      </c>
      <c r="M87">
        <v>0</v>
      </c>
      <c r="N87">
        <v>0</v>
      </c>
    </row>
    <row r="88" spans="1:14" x14ac:dyDescent="0.25">
      <c r="A88" s="106">
        <v>43731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21546.5</v>
      </c>
      <c r="M88">
        <v>0</v>
      </c>
      <c r="N88">
        <v>0</v>
      </c>
    </row>
    <row r="89" spans="1:14" x14ac:dyDescent="0.25">
      <c r="A89" s="106">
        <v>43732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27395</v>
      </c>
      <c r="M89">
        <v>0</v>
      </c>
      <c r="N89">
        <v>0</v>
      </c>
    </row>
    <row r="90" spans="1:14" x14ac:dyDescent="0.25">
      <c r="A90" s="106">
        <v>43733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24872.5</v>
      </c>
      <c r="M90">
        <v>0</v>
      </c>
      <c r="N90">
        <v>0</v>
      </c>
    </row>
    <row r="91" spans="1:14" x14ac:dyDescent="0.25">
      <c r="A91" s="106">
        <v>43734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29042.5</v>
      </c>
      <c r="M91">
        <v>0</v>
      </c>
      <c r="N91">
        <v>0</v>
      </c>
    </row>
    <row r="92" spans="1:14" x14ac:dyDescent="0.25">
      <c r="A92" s="106">
        <v>43735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38818.5</v>
      </c>
      <c r="M92">
        <v>0</v>
      </c>
      <c r="N92">
        <v>0</v>
      </c>
    </row>
    <row r="93" spans="1:14" x14ac:dyDescent="0.25">
      <c r="A93" s="106">
        <v>43736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62700</v>
      </c>
      <c r="M93">
        <v>0</v>
      </c>
      <c r="N93">
        <v>0</v>
      </c>
    </row>
    <row r="94" spans="1:14" x14ac:dyDescent="0.25">
      <c r="A94" s="106">
        <v>43737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52323.5</v>
      </c>
      <c r="M94">
        <v>0</v>
      </c>
      <c r="N94">
        <v>0</v>
      </c>
    </row>
    <row r="95" spans="1:14" x14ac:dyDescent="0.25">
      <c r="A95" s="106">
        <v>43738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24976</v>
      </c>
      <c r="M95">
        <v>0</v>
      </c>
      <c r="N95">
        <v>0</v>
      </c>
    </row>
    <row r="96" spans="1:14" x14ac:dyDescent="0.25">
      <c r="A96" s="106">
        <v>43739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31463.5</v>
      </c>
      <c r="M96">
        <v>0</v>
      </c>
      <c r="N96">
        <v>0</v>
      </c>
    </row>
    <row r="97" spans="1:14" x14ac:dyDescent="0.25">
      <c r="A97" s="106">
        <v>43740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26174</v>
      </c>
      <c r="M97">
        <v>0</v>
      </c>
      <c r="N97">
        <v>0</v>
      </c>
    </row>
    <row r="98" spans="1:14" x14ac:dyDescent="0.25">
      <c r="A98" s="106">
        <v>43741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29500.5</v>
      </c>
      <c r="M98">
        <v>0</v>
      </c>
      <c r="N98">
        <v>0</v>
      </c>
    </row>
    <row r="99" spans="1:14" x14ac:dyDescent="0.25">
      <c r="A99" s="106">
        <v>43742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34824</v>
      </c>
      <c r="M99">
        <v>0</v>
      </c>
      <c r="N99">
        <v>0</v>
      </c>
    </row>
    <row r="100" spans="1:14" x14ac:dyDescent="0.25">
      <c r="A100" s="106">
        <v>43743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54942</v>
      </c>
      <c r="M100">
        <v>0</v>
      </c>
      <c r="N100">
        <v>0</v>
      </c>
    </row>
    <row r="101" spans="1:14" x14ac:dyDescent="0.25">
      <c r="A101" s="106">
        <v>43744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9852</v>
      </c>
      <c r="I101">
        <v>0</v>
      </c>
      <c r="J101">
        <v>0</v>
      </c>
      <c r="K101">
        <v>0</v>
      </c>
      <c r="L101">
        <v>36472.5</v>
      </c>
      <c r="M101">
        <v>0</v>
      </c>
      <c r="N101">
        <v>0</v>
      </c>
    </row>
    <row r="102" spans="1:14" x14ac:dyDescent="0.25">
      <c r="A102" s="106">
        <v>43745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10931.5</v>
      </c>
      <c r="I102">
        <v>0</v>
      </c>
      <c r="J102">
        <v>0</v>
      </c>
      <c r="K102">
        <v>0</v>
      </c>
      <c r="L102">
        <v>5105.5</v>
      </c>
      <c r="M102">
        <v>0</v>
      </c>
      <c r="N102">
        <v>0</v>
      </c>
    </row>
    <row r="103" spans="1:14" x14ac:dyDescent="0.25">
      <c r="A103" s="106">
        <v>43746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10964.5</v>
      </c>
      <c r="I103">
        <v>0</v>
      </c>
      <c r="J103">
        <v>0</v>
      </c>
      <c r="K103">
        <v>0</v>
      </c>
      <c r="L103">
        <v>4743</v>
      </c>
      <c r="M103">
        <v>0</v>
      </c>
      <c r="N103">
        <v>0</v>
      </c>
    </row>
    <row r="104" spans="1:14" x14ac:dyDescent="0.25">
      <c r="A104" s="106">
        <v>43747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11124</v>
      </c>
      <c r="I104">
        <v>0</v>
      </c>
      <c r="J104">
        <v>0</v>
      </c>
      <c r="K104">
        <v>0</v>
      </c>
      <c r="L104">
        <v>3256</v>
      </c>
      <c r="M104">
        <v>0</v>
      </c>
      <c r="N104">
        <v>0</v>
      </c>
    </row>
    <row r="105" spans="1:14" x14ac:dyDescent="0.25">
      <c r="A105" s="106">
        <v>43748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14293</v>
      </c>
      <c r="I105">
        <v>0</v>
      </c>
      <c r="J105">
        <v>0</v>
      </c>
      <c r="K105">
        <v>0</v>
      </c>
      <c r="L105">
        <v>2942</v>
      </c>
      <c r="M105">
        <v>0</v>
      </c>
      <c r="N105">
        <v>0</v>
      </c>
    </row>
    <row r="106" spans="1:14" x14ac:dyDescent="0.25">
      <c r="A106" s="106">
        <v>43749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27771.5</v>
      </c>
      <c r="I106">
        <v>0</v>
      </c>
      <c r="J106">
        <v>0</v>
      </c>
      <c r="K106">
        <v>0</v>
      </c>
      <c r="L106">
        <v>3594</v>
      </c>
      <c r="M106">
        <v>0</v>
      </c>
      <c r="N106">
        <v>0</v>
      </c>
    </row>
    <row r="107" spans="1:14" x14ac:dyDescent="0.25">
      <c r="A107" s="106">
        <v>43750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43106.5</v>
      </c>
      <c r="I107">
        <v>0</v>
      </c>
      <c r="J107">
        <v>0</v>
      </c>
      <c r="K107">
        <v>0</v>
      </c>
      <c r="L107">
        <v>4771</v>
      </c>
      <c r="M107">
        <v>0</v>
      </c>
      <c r="N107">
        <v>0</v>
      </c>
    </row>
    <row r="108" spans="1:14" x14ac:dyDescent="0.25">
      <c r="A108" s="106">
        <v>43751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36807</v>
      </c>
      <c r="I108">
        <v>0</v>
      </c>
      <c r="J108">
        <v>0</v>
      </c>
      <c r="K108">
        <v>0</v>
      </c>
      <c r="L108">
        <v>2300.5</v>
      </c>
      <c r="M108">
        <v>0</v>
      </c>
      <c r="N108">
        <v>0</v>
      </c>
    </row>
    <row r="109" spans="1:14" x14ac:dyDescent="0.25">
      <c r="A109" s="106">
        <v>43752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16557</v>
      </c>
      <c r="I109">
        <v>0</v>
      </c>
      <c r="J109">
        <v>0</v>
      </c>
      <c r="K109">
        <v>0</v>
      </c>
      <c r="L109">
        <v>881.5</v>
      </c>
      <c r="M109">
        <v>0</v>
      </c>
      <c r="N109">
        <v>0</v>
      </c>
    </row>
    <row r="110" spans="1:14" x14ac:dyDescent="0.25">
      <c r="A110" s="106">
        <v>43753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17449.5</v>
      </c>
      <c r="I110">
        <v>0</v>
      </c>
      <c r="J110">
        <v>0</v>
      </c>
      <c r="K110">
        <v>0</v>
      </c>
      <c r="L110">
        <v>807</v>
      </c>
      <c r="M110">
        <v>0</v>
      </c>
      <c r="N110">
        <v>0</v>
      </c>
    </row>
    <row r="111" spans="1:14" x14ac:dyDescent="0.25">
      <c r="A111" s="106">
        <v>43754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18844</v>
      </c>
      <c r="I111">
        <v>0</v>
      </c>
      <c r="J111">
        <v>0</v>
      </c>
      <c r="K111">
        <v>0</v>
      </c>
      <c r="L111">
        <v>448.5</v>
      </c>
      <c r="M111">
        <v>0</v>
      </c>
      <c r="N111">
        <v>0</v>
      </c>
    </row>
    <row r="112" spans="1:14" x14ac:dyDescent="0.25">
      <c r="A112" s="106">
        <v>43755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19042</v>
      </c>
      <c r="I112">
        <v>0</v>
      </c>
      <c r="J112">
        <v>0</v>
      </c>
      <c r="K112">
        <v>0</v>
      </c>
      <c r="L112">
        <v>156</v>
      </c>
      <c r="M112">
        <v>0</v>
      </c>
      <c r="N112">
        <v>0</v>
      </c>
    </row>
    <row r="113" spans="1:14" x14ac:dyDescent="0.25">
      <c r="A113" s="106">
        <v>43756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27494.5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106">
        <v>43757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41505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106">
        <v>43758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37968.5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106">
        <v>43759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17656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106">
        <v>43760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17916.5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106">
        <v>43761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16995.5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106">
        <v>43762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20790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106">
        <v>43763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28123.5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106">
        <v>43764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49641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106">
        <v>43765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37499.5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106">
        <v>43766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16941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106">
        <v>43767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17153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106">
        <v>43768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19380.5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106">
        <v>43769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23167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106">
        <v>43770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38005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106">
        <v>43771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52137.5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06">
        <v>43772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36853.5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106">
        <v>43773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16264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106">
        <v>43774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16451.5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106">
        <v>43775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18138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106">
        <v>43776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16260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106">
        <v>43777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24798.5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106">
        <v>43778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38087.5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06">
        <v>43779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29398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106">
        <v>43780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15939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106">
        <v>43781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11959.5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106">
        <v>43782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15043.5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106">
        <v>43783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16285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106">
        <v>43784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22231.5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106">
        <v>43785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33522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106">
        <v>43786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26948.5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106">
        <v>43787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15023.5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106">
        <v>43788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13759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106">
        <v>43789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14898.5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106">
        <v>43790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15045.5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106">
        <v>43791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21601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06">
        <v>43792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32668.5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106">
        <v>43793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30058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106">
        <v>43794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15903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106">
        <v>43795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20442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106">
        <v>43796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21210.5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106">
        <v>43797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23742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106">
        <v>43798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37496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106">
        <v>43799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55040.5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106">
        <v>43800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43433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106">
        <v>43801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22062.5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106">
        <v>43802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9057.5</v>
      </c>
      <c r="I159">
        <v>0</v>
      </c>
      <c r="J159">
        <v>0</v>
      </c>
      <c r="K159">
        <v>0</v>
      </c>
      <c r="L159">
        <v>0</v>
      </c>
      <c r="M159">
        <v>8438</v>
      </c>
      <c r="N159">
        <v>0</v>
      </c>
    </row>
    <row r="160" spans="1:14" x14ac:dyDescent="0.25">
      <c r="A160" s="106">
        <v>43803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4907</v>
      </c>
      <c r="I160">
        <v>0</v>
      </c>
      <c r="J160">
        <v>0</v>
      </c>
      <c r="K160">
        <v>0</v>
      </c>
      <c r="L160">
        <v>0</v>
      </c>
      <c r="M160">
        <v>10567</v>
      </c>
      <c r="N160">
        <v>0</v>
      </c>
    </row>
    <row r="161" spans="1:14" x14ac:dyDescent="0.25">
      <c r="A161" s="106">
        <v>43804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4826</v>
      </c>
      <c r="I161">
        <v>0</v>
      </c>
      <c r="J161">
        <v>0</v>
      </c>
      <c r="K161">
        <v>0</v>
      </c>
      <c r="L161">
        <v>0</v>
      </c>
      <c r="M161">
        <v>12055.5</v>
      </c>
      <c r="N161">
        <v>0</v>
      </c>
    </row>
    <row r="162" spans="1:14" x14ac:dyDescent="0.25">
      <c r="A162" s="106">
        <v>43805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5955</v>
      </c>
      <c r="I162">
        <v>0</v>
      </c>
      <c r="J162">
        <v>0</v>
      </c>
      <c r="K162">
        <v>0</v>
      </c>
      <c r="L162">
        <v>0</v>
      </c>
      <c r="M162">
        <v>21155</v>
      </c>
      <c r="N162">
        <v>0</v>
      </c>
    </row>
    <row r="163" spans="1:14" x14ac:dyDescent="0.25">
      <c r="A163" s="106">
        <v>43806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5461</v>
      </c>
      <c r="I163">
        <v>0</v>
      </c>
      <c r="J163">
        <v>0</v>
      </c>
      <c r="K163">
        <v>0</v>
      </c>
      <c r="L163">
        <v>0</v>
      </c>
      <c r="M163">
        <v>28707.5</v>
      </c>
      <c r="N163">
        <v>0</v>
      </c>
    </row>
    <row r="164" spans="1:14" x14ac:dyDescent="0.25">
      <c r="A164" s="106">
        <v>43807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3372.5</v>
      </c>
      <c r="I164">
        <v>0</v>
      </c>
      <c r="J164">
        <v>0</v>
      </c>
      <c r="K164">
        <v>0</v>
      </c>
      <c r="L164">
        <v>0</v>
      </c>
      <c r="M164">
        <v>23744.5</v>
      </c>
      <c r="N164">
        <v>0</v>
      </c>
    </row>
    <row r="165" spans="1:14" x14ac:dyDescent="0.25">
      <c r="A165" s="106">
        <v>43808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891</v>
      </c>
      <c r="I165">
        <v>0</v>
      </c>
      <c r="J165">
        <v>0</v>
      </c>
      <c r="K165">
        <v>0</v>
      </c>
      <c r="L165">
        <v>0</v>
      </c>
      <c r="M165">
        <v>10935.5</v>
      </c>
      <c r="N165">
        <v>0</v>
      </c>
    </row>
    <row r="166" spans="1:14" x14ac:dyDescent="0.25">
      <c r="A166" s="106">
        <v>43809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1284</v>
      </c>
      <c r="I166">
        <v>0</v>
      </c>
      <c r="J166">
        <v>0</v>
      </c>
      <c r="K166">
        <v>0</v>
      </c>
      <c r="L166">
        <v>0</v>
      </c>
      <c r="M166">
        <v>5788.5</v>
      </c>
      <c r="N166">
        <v>0</v>
      </c>
    </row>
    <row r="167" spans="1:14" x14ac:dyDescent="0.25">
      <c r="A167" s="106">
        <v>43810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986</v>
      </c>
      <c r="I167">
        <v>0</v>
      </c>
      <c r="J167">
        <v>0</v>
      </c>
      <c r="K167">
        <v>0</v>
      </c>
      <c r="L167">
        <v>0</v>
      </c>
      <c r="M167">
        <v>4286</v>
      </c>
      <c r="N167">
        <v>0</v>
      </c>
    </row>
    <row r="168" spans="1:14" x14ac:dyDescent="0.25">
      <c r="A168" s="106">
        <v>43811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695.5</v>
      </c>
      <c r="I168">
        <v>0</v>
      </c>
      <c r="J168">
        <v>0</v>
      </c>
      <c r="K168">
        <v>0</v>
      </c>
      <c r="L168">
        <v>0</v>
      </c>
      <c r="M168">
        <v>4911</v>
      </c>
      <c r="N168">
        <v>0</v>
      </c>
    </row>
    <row r="169" spans="1:14" x14ac:dyDescent="0.25">
      <c r="A169" s="106">
        <v>43812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153.5</v>
      </c>
      <c r="I169">
        <v>0</v>
      </c>
      <c r="J169">
        <v>0</v>
      </c>
      <c r="K169">
        <v>0</v>
      </c>
      <c r="L169">
        <v>0</v>
      </c>
      <c r="M169">
        <v>6470.5</v>
      </c>
      <c r="N169">
        <v>0</v>
      </c>
    </row>
    <row r="170" spans="1:14" x14ac:dyDescent="0.25">
      <c r="A170" s="106">
        <v>43813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5482.5</v>
      </c>
      <c r="N170">
        <v>0</v>
      </c>
    </row>
    <row r="171" spans="1:14" x14ac:dyDescent="0.25">
      <c r="A171" s="106">
        <v>43814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3543.5</v>
      </c>
      <c r="N171">
        <v>0</v>
      </c>
    </row>
    <row r="172" spans="1:14" x14ac:dyDescent="0.25">
      <c r="A172" s="106">
        <v>43815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1461.5</v>
      </c>
      <c r="N172">
        <v>0</v>
      </c>
    </row>
    <row r="173" spans="1:14" x14ac:dyDescent="0.25">
      <c r="A173" s="106">
        <v>43816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 s="106">
        <v>43817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 s="106">
        <v>43818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06">
        <v>43819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s="106">
        <v>43820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s="106">
        <v>43821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 s="106">
        <v>43822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106.5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s="106">
        <v>43823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1195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s="106">
        <v>43824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3318.5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 s="106">
        <v>43825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2952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s="106">
        <v>43826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3649.5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s="106">
        <v>43827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4356.5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s="106">
        <v>43828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5527.5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 s="106">
        <v>43829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3233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s="106">
        <v>43830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7661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25">
      <c r="A188" s="106">
        <v>43831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7064.5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s="106">
        <v>43832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3952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25">
      <c r="A190" s="106">
        <v>43833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4926.5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106">
        <v>43834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5536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s="106">
        <v>43835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4260.5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s="106">
        <v>43836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3076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5">
      <c r="A194" s="106">
        <v>43837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2768.5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106">
        <v>43838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2060.5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s="106">
        <v>43839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2026.5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 s="106">
        <v>43840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2261.5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106">
        <v>43841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3306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106">
        <v>43842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1951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06">
        <v>43843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2498.5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106">
        <v>43844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5856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06">
        <v>43845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5924.5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106">
        <v>43846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7036.5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106">
        <v>43847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9633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106">
        <v>43848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15478.5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106">
        <v>43849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13892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106">
        <v>43850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6693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106">
        <v>43851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2065.5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106">
        <v>43852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1094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106">
        <v>43853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1132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106">
        <v>43854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948.5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106">
        <v>43855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1696.5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106">
        <v>43856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1126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106">
        <v>43857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510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106">
        <v>43858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524.5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106">
        <v>43859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520.5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106">
        <v>43860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61.5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106">
        <v>43861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137.5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06">
        <v>43862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11521.535284781396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106">
        <v>43863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9509.0615202594963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106">
        <v>43864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4052.5121281738011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06">
        <v>43865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3822.1035952766997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106">
        <v>43866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4324.0651513688008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106">
        <v>43867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4916.7557425987015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25">
      <c r="A225" s="106">
        <v>43868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6970.820753358501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106">
        <v>43869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11390.197540295696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106">
        <v>43870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10386.918606362899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106">
        <v>43871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2850.7655326757003</v>
      </c>
      <c r="J228">
        <v>0</v>
      </c>
      <c r="K228">
        <v>0</v>
      </c>
      <c r="L228">
        <v>2430.9954885081306</v>
      </c>
      <c r="M228">
        <v>0</v>
      </c>
      <c r="N228">
        <v>0</v>
      </c>
    </row>
    <row r="229" spans="1:14" x14ac:dyDescent="0.25">
      <c r="A229" s="106">
        <v>43872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602.57343381369014</v>
      </c>
      <c r="J229">
        <v>0</v>
      </c>
      <c r="K229">
        <v>0</v>
      </c>
      <c r="L229">
        <v>4634.7735857511707</v>
      </c>
      <c r="M229">
        <v>0</v>
      </c>
      <c r="N229">
        <v>0</v>
      </c>
    </row>
    <row r="230" spans="1:14" x14ac:dyDescent="0.25">
      <c r="A230" s="106">
        <v>43873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591.31509666069996</v>
      </c>
      <c r="J230">
        <v>0</v>
      </c>
      <c r="K230">
        <v>0</v>
      </c>
      <c r="L230">
        <v>5185.7442547350001</v>
      </c>
      <c r="M230">
        <v>0</v>
      </c>
      <c r="N230">
        <v>0</v>
      </c>
    </row>
    <row r="231" spans="1:14" x14ac:dyDescent="0.25">
      <c r="A231" s="106">
        <v>43874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423.51906496601714</v>
      </c>
      <c r="J231">
        <v>0</v>
      </c>
      <c r="K231">
        <v>0</v>
      </c>
      <c r="L231">
        <v>5900.4315689307987</v>
      </c>
      <c r="M231">
        <v>0</v>
      </c>
      <c r="N231">
        <v>0</v>
      </c>
    </row>
    <row r="232" spans="1:14" x14ac:dyDescent="0.25">
      <c r="A232" s="106">
        <v>43875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519.31292381572007</v>
      </c>
      <c r="J232">
        <v>0</v>
      </c>
      <c r="K232">
        <v>0</v>
      </c>
      <c r="L232">
        <v>9492.8060239449005</v>
      </c>
      <c r="M232">
        <v>0</v>
      </c>
      <c r="N232">
        <v>0</v>
      </c>
    </row>
    <row r="233" spans="1:14" x14ac:dyDescent="0.25">
      <c r="A233" s="106">
        <v>43876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441.42950475607006</v>
      </c>
      <c r="J233">
        <v>0</v>
      </c>
      <c r="K233">
        <v>0</v>
      </c>
      <c r="L233">
        <v>15272.342726787698</v>
      </c>
      <c r="M233">
        <v>0</v>
      </c>
      <c r="N233">
        <v>0</v>
      </c>
    </row>
    <row r="234" spans="1:14" x14ac:dyDescent="0.25">
      <c r="A234" s="106">
        <v>43877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154.20033273540503</v>
      </c>
      <c r="J234">
        <v>0</v>
      </c>
      <c r="K234">
        <v>0</v>
      </c>
      <c r="L234">
        <v>12482.998810970897</v>
      </c>
      <c r="M234">
        <v>0</v>
      </c>
      <c r="N234">
        <v>0</v>
      </c>
    </row>
    <row r="235" spans="1:14" x14ac:dyDescent="0.25">
      <c r="A235" s="106">
        <v>43878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14.999880000960001</v>
      </c>
      <c r="J235">
        <v>0</v>
      </c>
      <c r="K235">
        <v>0</v>
      </c>
      <c r="L235">
        <v>6085.151318789498</v>
      </c>
      <c r="M235">
        <v>0</v>
      </c>
      <c r="N235">
        <v>0</v>
      </c>
    </row>
    <row r="236" spans="1:14" x14ac:dyDescent="0.25">
      <c r="A236" s="106">
        <v>43879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6089.3889760666989</v>
      </c>
      <c r="M236">
        <v>0</v>
      </c>
      <c r="N236">
        <v>0</v>
      </c>
    </row>
    <row r="237" spans="1:14" x14ac:dyDescent="0.25">
      <c r="A237" s="106">
        <v>43880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5883.9848009568996</v>
      </c>
      <c r="M237">
        <v>0</v>
      </c>
      <c r="N237">
        <v>0</v>
      </c>
    </row>
    <row r="238" spans="1:14" x14ac:dyDescent="0.25">
      <c r="A238" s="106">
        <v>43881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6910.7538420174005</v>
      </c>
      <c r="M238">
        <v>0</v>
      </c>
      <c r="N238">
        <v>0</v>
      </c>
    </row>
    <row r="239" spans="1:14" x14ac:dyDescent="0.25">
      <c r="A239" s="106">
        <v>43882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9779.5934354501005</v>
      </c>
      <c r="M239">
        <v>0</v>
      </c>
      <c r="N239">
        <v>0</v>
      </c>
    </row>
    <row r="240" spans="1:14" x14ac:dyDescent="0.25">
      <c r="A240" s="106">
        <v>43883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15888.543693495198</v>
      </c>
      <c r="M240">
        <v>0</v>
      </c>
      <c r="N240">
        <v>0</v>
      </c>
    </row>
    <row r="241" spans="1:14" x14ac:dyDescent="0.25">
      <c r="A241" s="106">
        <v>43884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12593.367712002804</v>
      </c>
      <c r="M241">
        <v>0</v>
      </c>
      <c r="N241">
        <v>0</v>
      </c>
    </row>
    <row r="242" spans="1:14" x14ac:dyDescent="0.25">
      <c r="A242" s="106">
        <v>43885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6135.3311434627976</v>
      </c>
      <c r="M242">
        <v>0</v>
      </c>
      <c r="N242">
        <v>0</v>
      </c>
    </row>
    <row r="243" spans="1:14" x14ac:dyDescent="0.25">
      <c r="A243" s="106">
        <v>43886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5992.9096283126</v>
      </c>
      <c r="M243">
        <v>0</v>
      </c>
      <c r="N243">
        <v>0</v>
      </c>
    </row>
    <row r="244" spans="1:14" x14ac:dyDescent="0.25">
      <c r="A244" s="106">
        <v>43887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6563.8012432415999</v>
      </c>
      <c r="M244">
        <v>0</v>
      </c>
      <c r="N244">
        <v>0</v>
      </c>
    </row>
    <row r="245" spans="1:14" x14ac:dyDescent="0.25">
      <c r="A245" s="106">
        <v>43888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7365.9592653295003</v>
      </c>
      <c r="M245">
        <v>0</v>
      </c>
      <c r="N245">
        <v>0</v>
      </c>
    </row>
    <row r="246" spans="1:14" x14ac:dyDescent="0.25">
      <c r="A246" s="106">
        <v>43889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10793.6540416069</v>
      </c>
      <c r="M246">
        <v>0</v>
      </c>
      <c r="N246">
        <v>0</v>
      </c>
    </row>
    <row r="247" spans="1:14" x14ac:dyDescent="0.25">
      <c r="A247" s="106">
        <v>43890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17332.522618253199</v>
      </c>
      <c r="M247">
        <v>0</v>
      </c>
      <c r="N247">
        <v>0</v>
      </c>
    </row>
    <row r="248" spans="1:14" x14ac:dyDescent="0.25">
      <c r="A248" s="106">
        <v>43891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12706.745498834403</v>
      </c>
      <c r="M248">
        <v>0</v>
      </c>
      <c r="N248">
        <v>0</v>
      </c>
    </row>
    <row r="249" spans="1:14" x14ac:dyDescent="0.25">
      <c r="A249" s="106">
        <v>43892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6020.6300183880994</v>
      </c>
      <c r="M249">
        <v>0</v>
      </c>
      <c r="N249">
        <v>0</v>
      </c>
    </row>
    <row r="250" spans="1:14" x14ac:dyDescent="0.25">
      <c r="A250" s="106">
        <v>43893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5664.1056058265003</v>
      </c>
      <c r="M250">
        <v>0</v>
      </c>
      <c r="N250">
        <v>0</v>
      </c>
    </row>
    <row r="251" spans="1:14" x14ac:dyDescent="0.25">
      <c r="A251" s="106">
        <v>43894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7020.0270626629008</v>
      </c>
      <c r="M251">
        <v>0</v>
      </c>
      <c r="N251">
        <v>0</v>
      </c>
    </row>
    <row r="252" spans="1:14" x14ac:dyDescent="0.25">
      <c r="A252" s="106">
        <v>43895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7964.6213593437988</v>
      </c>
      <c r="M252">
        <v>0</v>
      </c>
      <c r="N252">
        <v>0</v>
      </c>
    </row>
    <row r="253" spans="1:14" x14ac:dyDescent="0.25">
      <c r="A253" s="106">
        <v>43896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10112.859976491298</v>
      </c>
      <c r="M253">
        <v>0</v>
      </c>
      <c r="N253">
        <v>0</v>
      </c>
    </row>
    <row r="254" spans="1:14" x14ac:dyDescent="0.25">
      <c r="A254" s="106">
        <v>43897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15342.197363668496</v>
      </c>
      <c r="M254">
        <v>0</v>
      </c>
      <c r="N254">
        <v>0</v>
      </c>
    </row>
    <row r="255" spans="1:14" x14ac:dyDescent="0.25">
      <c r="A255" s="106">
        <v>43898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11864.457716434303</v>
      </c>
      <c r="M255">
        <v>0</v>
      </c>
      <c r="N255">
        <v>0</v>
      </c>
    </row>
    <row r="256" spans="1:14" x14ac:dyDescent="0.25">
      <c r="A256" s="106">
        <v>43899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5997.0936410475006</v>
      </c>
      <c r="M256">
        <v>0</v>
      </c>
      <c r="N256">
        <v>0</v>
      </c>
    </row>
    <row r="257" spans="1:14" x14ac:dyDescent="0.25">
      <c r="A257" s="106">
        <v>43900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5747.7313995356999</v>
      </c>
      <c r="M257">
        <v>0</v>
      </c>
      <c r="N257">
        <v>0</v>
      </c>
    </row>
    <row r="258" spans="1:14" x14ac:dyDescent="0.25">
      <c r="A258" s="106">
        <v>43901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5808.9687780074</v>
      </c>
      <c r="M258">
        <v>0</v>
      </c>
      <c r="N258">
        <v>0</v>
      </c>
    </row>
    <row r="259" spans="1:14" x14ac:dyDescent="0.25">
      <c r="A259" s="106">
        <v>43902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5979.9317161802974</v>
      </c>
      <c r="M259">
        <v>0</v>
      </c>
      <c r="N259">
        <v>0</v>
      </c>
    </row>
    <row r="260" spans="1:14" x14ac:dyDescent="0.25">
      <c r="A260" s="106">
        <v>43903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8008.4536499767</v>
      </c>
      <c r="M260">
        <v>0</v>
      </c>
      <c r="N260">
        <v>0</v>
      </c>
    </row>
    <row r="261" spans="1:14" x14ac:dyDescent="0.25">
      <c r="A261" s="106">
        <v>43904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11905.262203308503</v>
      </c>
      <c r="M261">
        <v>0</v>
      </c>
      <c r="N261">
        <v>0</v>
      </c>
    </row>
    <row r="262" spans="1:14" x14ac:dyDescent="0.25">
      <c r="A262" s="106">
        <v>43905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8360.5025920331973</v>
      </c>
      <c r="M262">
        <v>0</v>
      </c>
      <c r="N262">
        <v>0</v>
      </c>
    </row>
    <row r="263" spans="1:14" x14ac:dyDescent="0.25">
      <c r="A263" s="106">
        <v>43906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5648.1541947201986</v>
      </c>
      <c r="M263">
        <v>0</v>
      </c>
      <c r="N263">
        <v>0</v>
      </c>
    </row>
    <row r="264" spans="1:14" x14ac:dyDescent="0.25">
      <c r="A264" s="106">
        <v>43907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4691.1228929213994</v>
      </c>
      <c r="M264">
        <v>0</v>
      </c>
      <c r="N264">
        <v>0</v>
      </c>
    </row>
    <row r="265" spans="1:14" x14ac:dyDescent="0.25">
      <c r="A265" s="106">
        <v>43908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4351.065479631201</v>
      </c>
      <c r="M265">
        <v>0</v>
      </c>
      <c r="N265">
        <v>0</v>
      </c>
    </row>
    <row r="266" spans="1:14" x14ac:dyDescent="0.25">
      <c r="A266" s="106">
        <v>43909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4638.9741032616985</v>
      </c>
      <c r="M266">
        <v>0</v>
      </c>
      <c r="N266">
        <v>0</v>
      </c>
    </row>
    <row r="267" spans="1:14" x14ac:dyDescent="0.25">
      <c r="A267" s="106">
        <v>43910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4152.7605237743301</v>
      </c>
      <c r="M267">
        <v>0</v>
      </c>
      <c r="N267">
        <v>0</v>
      </c>
    </row>
    <row r="268" spans="1:14" x14ac:dyDescent="0.25">
      <c r="A268" s="106">
        <v>43911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1696.6639168884958</v>
      </c>
      <c r="M268">
        <v>0</v>
      </c>
      <c r="N268">
        <v>0</v>
      </c>
    </row>
    <row r="269" spans="1:14" x14ac:dyDescent="0.25">
      <c r="A269" s="106">
        <v>43912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1028.6427440873363</v>
      </c>
      <c r="M269">
        <v>0</v>
      </c>
      <c r="N269">
        <v>0</v>
      </c>
    </row>
    <row r="270" spans="1:14" x14ac:dyDescent="0.25">
      <c r="A270" s="106">
        <v>43913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944.78800915519173</v>
      </c>
      <c r="M270">
        <v>0</v>
      </c>
      <c r="N270">
        <v>0</v>
      </c>
    </row>
    <row r="271" spans="1:14" x14ac:dyDescent="0.25">
      <c r="A271" s="106">
        <v>43914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859.97072301563571</v>
      </c>
      <c r="M271">
        <v>0</v>
      </c>
      <c r="N271">
        <v>0</v>
      </c>
    </row>
    <row r="272" spans="1:14" x14ac:dyDescent="0.25">
      <c r="A272" s="106">
        <v>43915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654.4056275636284</v>
      </c>
      <c r="M272">
        <v>0</v>
      </c>
      <c r="N272">
        <v>0</v>
      </c>
    </row>
    <row r="273" spans="1:14" x14ac:dyDescent="0.25">
      <c r="A273" s="106">
        <v>43916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674.98952696997628</v>
      </c>
      <c r="M273">
        <v>0</v>
      </c>
      <c r="N273">
        <v>0</v>
      </c>
    </row>
    <row r="274" spans="1:14" x14ac:dyDescent="0.25">
      <c r="A274" s="106">
        <v>43917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935.89561748449717</v>
      </c>
      <c r="M274">
        <v>0</v>
      </c>
      <c r="N274">
        <v>0</v>
      </c>
    </row>
    <row r="275" spans="1:14" x14ac:dyDescent="0.25">
      <c r="A275" s="106">
        <v>43918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643.64661565915901</v>
      </c>
      <c r="M275">
        <v>0</v>
      </c>
      <c r="N275">
        <v>0</v>
      </c>
    </row>
    <row r="276" spans="1:14" x14ac:dyDescent="0.25">
      <c r="A276" s="106">
        <v>43919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364.14287357875253</v>
      </c>
      <c r="M276">
        <v>0</v>
      </c>
      <c r="N276">
        <v>0</v>
      </c>
    </row>
    <row r="277" spans="1:14" x14ac:dyDescent="0.25">
      <c r="A277" s="106">
        <v>43920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206.44644341309453</v>
      </c>
      <c r="M277">
        <v>0</v>
      </c>
      <c r="N277">
        <v>0</v>
      </c>
    </row>
    <row r="278" spans="1:14" x14ac:dyDescent="0.25">
      <c r="A278" s="106">
        <v>43921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16.958484499379892</v>
      </c>
      <c r="H278">
        <v>0</v>
      </c>
      <c r="I278">
        <v>0</v>
      </c>
      <c r="J278">
        <v>0</v>
      </c>
      <c r="K278">
        <v>0</v>
      </c>
      <c r="L278">
        <v>142.97217055307863</v>
      </c>
      <c r="M278">
        <v>0</v>
      </c>
      <c r="N278">
        <v>0</v>
      </c>
    </row>
    <row r="279" spans="1:14" x14ac:dyDescent="0.25">
      <c r="A279" s="106">
        <v>43922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26.152381970320008</v>
      </c>
      <c r="H279">
        <v>0</v>
      </c>
      <c r="I279">
        <v>0</v>
      </c>
      <c r="J279">
        <v>0</v>
      </c>
      <c r="K279">
        <v>0</v>
      </c>
      <c r="L279">
        <v>65.380954925800509</v>
      </c>
      <c r="M279">
        <v>0</v>
      </c>
      <c r="N279">
        <v>0</v>
      </c>
    </row>
    <row r="280" spans="1:14" x14ac:dyDescent="0.25">
      <c r="A280" s="106">
        <v>43923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52.971833793750989</v>
      </c>
      <c r="H280">
        <v>0</v>
      </c>
      <c r="I280">
        <v>0</v>
      </c>
      <c r="J280">
        <v>0</v>
      </c>
      <c r="K280">
        <v>0</v>
      </c>
      <c r="L280">
        <v>83.160083160083019</v>
      </c>
      <c r="M280">
        <v>0</v>
      </c>
      <c r="N280">
        <v>0</v>
      </c>
    </row>
    <row r="281" spans="1:14" x14ac:dyDescent="0.25">
      <c r="A281" s="106">
        <v>43924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59.020486919017003</v>
      </c>
      <c r="H281">
        <v>0</v>
      </c>
      <c r="I281">
        <v>0</v>
      </c>
      <c r="J281">
        <v>0</v>
      </c>
      <c r="K281">
        <v>0</v>
      </c>
      <c r="L281">
        <v>36.910738540876267</v>
      </c>
      <c r="M281">
        <v>0</v>
      </c>
      <c r="N281">
        <v>0</v>
      </c>
    </row>
    <row r="282" spans="1:14" x14ac:dyDescent="0.25">
      <c r="A282" s="106">
        <v>43925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76.056851628055995</v>
      </c>
      <c r="H282">
        <v>0</v>
      </c>
      <c r="I282">
        <v>0</v>
      </c>
      <c r="J282">
        <v>0</v>
      </c>
      <c r="K282">
        <v>0</v>
      </c>
      <c r="L282">
        <v>7.9462650851329002</v>
      </c>
      <c r="M282">
        <v>0</v>
      </c>
      <c r="N282">
        <v>0</v>
      </c>
    </row>
    <row r="283" spans="1:14" x14ac:dyDescent="0.25">
      <c r="A283" s="106">
        <v>43926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97.673219479675026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s="106">
        <v>43927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127.88016218386599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106">
        <v>43928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69.491873584664006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 s="106">
        <v>43929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136.12792491029199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 s="106">
        <v>43930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82.653013528872975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 s="106">
        <v>43931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82.006237029916008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s="106">
        <v>43932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88.801049218550986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106">
        <v>43933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72.862632662163037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s="106">
        <v>43934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94.044785962094977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s="106">
        <v>43935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57.392695746398005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s="106">
        <v>43936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104.36067047716898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s="106">
        <v>43937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89.503119986964009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s="106">
        <v>43938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105.64099973130504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s="106">
        <v>43939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69.007397593022006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106">
        <v>43940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57.492596459187013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s="106">
        <v>43941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98.635959688727041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106">
        <v>43942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37.288177726755009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s="106">
        <v>43943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71.12648077730006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106">
        <v>43944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42.341023760180008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 x14ac:dyDescent="0.25">
      <c r="A302" s="106">
        <v>43945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35.362736117558995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 s="106">
        <v>43946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23.402960968694003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5">
      <c r="A304" s="106">
        <v>43947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4.000516638148639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25">
      <c r="A305" s="106">
        <v>43957</v>
      </c>
      <c r="B305">
        <v>0</v>
      </c>
      <c r="C305">
        <v>0</v>
      </c>
      <c r="D305">
        <v>0</v>
      </c>
      <c r="E305">
        <v>106.49036318452193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25">
      <c r="A306" s="106">
        <v>43958</v>
      </c>
      <c r="B306">
        <v>0</v>
      </c>
      <c r="C306">
        <v>0</v>
      </c>
      <c r="D306">
        <v>0</v>
      </c>
      <c r="E306">
        <v>168.17708512515094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4" x14ac:dyDescent="0.25">
      <c r="A307" s="106">
        <v>43959</v>
      </c>
      <c r="B307">
        <v>0</v>
      </c>
      <c r="C307">
        <v>0</v>
      </c>
      <c r="D307">
        <v>0</v>
      </c>
      <c r="E307">
        <v>189.02433730560006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4" x14ac:dyDescent="0.25">
      <c r="A308" s="106">
        <v>43960</v>
      </c>
      <c r="B308">
        <v>0</v>
      </c>
      <c r="C308">
        <v>0</v>
      </c>
      <c r="D308">
        <v>0</v>
      </c>
      <c r="E308">
        <v>191.87045871142982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1:14" x14ac:dyDescent="0.25">
      <c r="A309" s="106">
        <v>43961</v>
      </c>
      <c r="B309">
        <v>0</v>
      </c>
      <c r="C309">
        <v>0</v>
      </c>
      <c r="D309">
        <v>0</v>
      </c>
      <c r="E309">
        <v>155.76585488937008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1:14" x14ac:dyDescent="0.25">
      <c r="A310" s="106">
        <v>43962</v>
      </c>
      <c r="B310">
        <v>0</v>
      </c>
      <c r="C310">
        <v>0</v>
      </c>
      <c r="D310">
        <v>0</v>
      </c>
      <c r="E310">
        <v>179.78115806044002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 s="106">
        <v>43963</v>
      </c>
      <c r="B311">
        <v>0</v>
      </c>
      <c r="C311">
        <v>0</v>
      </c>
      <c r="D311">
        <v>0</v>
      </c>
      <c r="E311">
        <v>152.5366695448439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5">
      <c r="A312" s="106">
        <v>43964</v>
      </c>
      <c r="B312">
        <v>0</v>
      </c>
      <c r="C312">
        <v>0</v>
      </c>
      <c r="D312">
        <v>0</v>
      </c>
      <c r="E312">
        <v>176.50716806699006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1:14" x14ac:dyDescent="0.25">
      <c r="A313" s="106">
        <v>43965</v>
      </c>
      <c r="B313">
        <v>0</v>
      </c>
      <c r="C313">
        <v>0</v>
      </c>
      <c r="D313">
        <v>0</v>
      </c>
      <c r="E313">
        <v>143.2996052263411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4" x14ac:dyDescent="0.25">
      <c r="A314" s="106">
        <v>43966</v>
      </c>
      <c r="B314">
        <v>0</v>
      </c>
      <c r="C314">
        <v>0</v>
      </c>
      <c r="D314">
        <v>0</v>
      </c>
      <c r="E314">
        <v>250.45722516607998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 s="106">
        <v>43967</v>
      </c>
      <c r="B315">
        <v>0</v>
      </c>
      <c r="C315">
        <v>0</v>
      </c>
      <c r="D315">
        <v>0</v>
      </c>
      <c r="E315">
        <v>232.16240450145006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5">
      <c r="A316" s="106">
        <v>43968</v>
      </c>
      <c r="B316">
        <v>0</v>
      </c>
      <c r="C316">
        <v>0</v>
      </c>
      <c r="D316">
        <v>0</v>
      </c>
      <c r="E316">
        <v>211.39364174362004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5">
      <c r="A317" s="106">
        <v>43969</v>
      </c>
      <c r="B317">
        <v>0</v>
      </c>
      <c r="C317">
        <v>0</v>
      </c>
      <c r="D317">
        <v>0</v>
      </c>
      <c r="E317">
        <v>155.482881270044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 s="106">
        <v>43970</v>
      </c>
      <c r="B318">
        <v>0</v>
      </c>
      <c r="C318">
        <v>0</v>
      </c>
      <c r="D318">
        <v>0</v>
      </c>
      <c r="E318">
        <v>180.66111174083994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1:14" x14ac:dyDescent="0.25">
      <c r="A319" s="106">
        <v>43971</v>
      </c>
      <c r="B319">
        <v>0</v>
      </c>
      <c r="C319">
        <v>0</v>
      </c>
      <c r="D319">
        <v>0</v>
      </c>
      <c r="E319">
        <v>52.470747623613988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 x14ac:dyDescent="0.25">
      <c r="A320" s="106">
        <v>43972</v>
      </c>
      <c r="B320">
        <v>0</v>
      </c>
      <c r="C320">
        <v>0</v>
      </c>
      <c r="D320">
        <v>0</v>
      </c>
      <c r="E320">
        <v>21.776768816605298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s="106">
        <v>43973</v>
      </c>
      <c r="B321">
        <v>0</v>
      </c>
      <c r="C321">
        <v>0</v>
      </c>
      <c r="D321">
        <v>0</v>
      </c>
      <c r="E321">
        <v>15.676122354373902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s="106">
        <v>43974</v>
      </c>
      <c r="B322">
        <v>0</v>
      </c>
      <c r="C322">
        <v>0</v>
      </c>
      <c r="D322">
        <v>0</v>
      </c>
      <c r="E322">
        <v>30.138130740636996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1:14" x14ac:dyDescent="0.25">
      <c r="A323" s="106">
        <v>43975</v>
      </c>
      <c r="B323">
        <v>0</v>
      </c>
      <c r="C323">
        <v>0</v>
      </c>
      <c r="D323">
        <v>0</v>
      </c>
      <c r="E323">
        <v>8.3683969164131042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 s="106">
        <v>43976</v>
      </c>
      <c r="B324">
        <v>0</v>
      </c>
      <c r="C324">
        <v>0</v>
      </c>
      <c r="D324">
        <v>0</v>
      </c>
      <c r="E324">
        <v>3.3529611880402985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106">
        <v>43984</v>
      </c>
      <c r="B325">
        <v>0</v>
      </c>
      <c r="C325">
        <v>0</v>
      </c>
      <c r="D325">
        <v>0</v>
      </c>
      <c r="E325">
        <v>156.70494985441599</v>
      </c>
      <c r="F325">
        <v>0</v>
      </c>
      <c r="G325">
        <v>283.64157590135903</v>
      </c>
      <c r="H325">
        <v>0</v>
      </c>
      <c r="I325">
        <v>356.65821920270002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s="106">
        <v>43985</v>
      </c>
      <c r="B326">
        <v>0</v>
      </c>
      <c r="C326">
        <v>0</v>
      </c>
      <c r="D326">
        <v>0</v>
      </c>
      <c r="E326">
        <v>185.81679235534011</v>
      </c>
      <c r="F326">
        <v>0</v>
      </c>
      <c r="G326">
        <v>321.6758156133601</v>
      </c>
      <c r="H326">
        <v>0</v>
      </c>
      <c r="I326">
        <v>445.18105806825997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s="106">
        <v>43986</v>
      </c>
      <c r="B327">
        <v>0</v>
      </c>
      <c r="C327">
        <v>0</v>
      </c>
      <c r="D327">
        <v>0</v>
      </c>
      <c r="E327">
        <v>169.51432699861107</v>
      </c>
      <c r="F327">
        <v>0</v>
      </c>
      <c r="G327">
        <v>252.33269100348002</v>
      </c>
      <c r="H327">
        <v>0</v>
      </c>
      <c r="I327">
        <v>433.03988453320994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s="106">
        <v>43987</v>
      </c>
      <c r="B328">
        <v>0</v>
      </c>
      <c r="C328">
        <v>0</v>
      </c>
      <c r="D328">
        <v>0</v>
      </c>
      <c r="E328">
        <v>267.59969638968983</v>
      </c>
      <c r="F328">
        <v>0</v>
      </c>
      <c r="G328">
        <v>451.59692155035009</v>
      </c>
      <c r="H328">
        <v>0</v>
      </c>
      <c r="I328">
        <v>640.47653862729021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106">
        <v>43988</v>
      </c>
      <c r="B329">
        <v>0</v>
      </c>
      <c r="C329">
        <v>0</v>
      </c>
      <c r="D329">
        <v>0</v>
      </c>
      <c r="E329">
        <v>433.76162280604967</v>
      </c>
      <c r="F329">
        <v>0</v>
      </c>
      <c r="G329">
        <v>538.66931263242986</v>
      </c>
      <c r="H329">
        <v>0</v>
      </c>
      <c r="I329">
        <v>869.71320925920008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 s="106">
        <v>43989</v>
      </c>
      <c r="B330">
        <v>0</v>
      </c>
      <c r="C330">
        <v>0</v>
      </c>
      <c r="D330">
        <v>0</v>
      </c>
      <c r="E330">
        <v>321.99674301534992</v>
      </c>
      <c r="F330">
        <v>0</v>
      </c>
      <c r="G330">
        <v>417.9207095265499</v>
      </c>
      <c r="H330">
        <v>0</v>
      </c>
      <c r="I330">
        <v>576.1125853932499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106">
        <v>43990</v>
      </c>
      <c r="B331">
        <v>0</v>
      </c>
      <c r="C331">
        <v>0</v>
      </c>
      <c r="D331">
        <v>0</v>
      </c>
      <c r="E331">
        <v>212.98848392387004</v>
      </c>
      <c r="F331">
        <v>0</v>
      </c>
      <c r="G331">
        <v>340.55677889819003</v>
      </c>
      <c r="H331">
        <v>0</v>
      </c>
      <c r="I331">
        <v>565.8833155663699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106">
        <v>43991</v>
      </c>
      <c r="B332">
        <v>0</v>
      </c>
      <c r="C332">
        <v>0</v>
      </c>
      <c r="D332">
        <v>0</v>
      </c>
      <c r="E332">
        <v>275.64641068172</v>
      </c>
      <c r="F332">
        <v>0</v>
      </c>
      <c r="G332">
        <v>321.58951997297004</v>
      </c>
      <c r="H332">
        <v>0</v>
      </c>
      <c r="I332">
        <v>622.4939235930799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106">
        <v>43992</v>
      </c>
      <c r="B333">
        <v>0</v>
      </c>
      <c r="C333">
        <v>0</v>
      </c>
      <c r="D333">
        <v>0</v>
      </c>
      <c r="E333">
        <v>251.61165889486006</v>
      </c>
      <c r="F333">
        <v>0</v>
      </c>
      <c r="G333">
        <v>392.55683694069012</v>
      </c>
      <c r="H333">
        <v>0</v>
      </c>
      <c r="I333">
        <v>526.26044498123997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106">
        <v>43993</v>
      </c>
      <c r="B334">
        <v>0</v>
      </c>
      <c r="C334">
        <v>0</v>
      </c>
      <c r="D334">
        <v>0</v>
      </c>
      <c r="E334">
        <v>210.03781014179003</v>
      </c>
      <c r="F334">
        <v>0</v>
      </c>
      <c r="G334">
        <v>372.18761893549004</v>
      </c>
      <c r="H334">
        <v>0</v>
      </c>
      <c r="I334">
        <v>405.07426939882998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 x14ac:dyDescent="0.25">
      <c r="A335" s="106">
        <v>43994</v>
      </c>
      <c r="B335">
        <v>0</v>
      </c>
      <c r="C335">
        <v>0</v>
      </c>
      <c r="D335">
        <v>0</v>
      </c>
      <c r="E335">
        <v>264.78985446697993</v>
      </c>
      <c r="F335">
        <v>0</v>
      </c>
      <c r="G335">
        <v>410.82820247549012</v>
      </c>
      <c r="H335">
        <v>0</v>
      </c>
      <c r="I335">
        <v>662.89133061154007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106">
        <v>43995</v>
      </c>
      <c r="B336">
        <v>0</v>
      </c>
      <c r="C336">
        <v>0</v>
      </c>
      <c r="D336">
        <v>0</v>
      </c>
      <c r="E336">
        <v>523.76657996314998</v>
      </c>
      <c r="F336">
        <v>0</v>
      </c>
      <c r="G336">
        <v>874.8094294868697</v>
      </c>
      <c r="H336">
        <v>0</v>
      </c>
      <c r="I336">
        <v>1088.2332043020701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106">
        <v>43996</v>
      </c>
      <c r="B337">
        <v>0</v>
      </c>
      <c r="C337">
        <v>0</v>
      </c>
      <c r="D337">
        <v>0</v>
      </c>
      <c r="E337">
        <v>468.59234625206</v>
      </c>
      <c r="F337">
        <v>0</v>
      </c>
      <c r="G337">
        <v>688.68071478708998</v>
      </c>
      <c r="H337">
        <v>0</v>
      </c>
      <c r="I337">
        <v>866.42246108891959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106">
        <v>43997</v>
      </c>
      <c r="B338">
        <v>0</v>
      </c>
      <c r="C338">
        <v>0</v>
      </c>
      <c r="D338">
        <v>0</v>
      </c>
      <c r="E338">
        <v>273.08365055189006</v>
      </c>
      <c r="F338">
        <v>0</v>
      </c>
      <c r="G338">
        <v>460.90056033299993</v>
      </c>
      <c r="H338">
        <v>0</v>
      </c>
      <c r="I338">
        <v>575.70516887474992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106">
        <v>43998</v>
      </c>
      <c r="B339">
        <v>0</v>
      </c>
      <c r="C339">
        <v>0</v>
      </c>
      <c r="D339">
        <v>0</v>
      </c>
      <c r="E339">
        <v>64.282128724199026</v>
      </c>
      <c r="F339">
        <v>0</v>
      </c>
      <c r="G339">
        <v>77.663268193384965</v>
      </c>
      <c r="H339">
        <v>0</v>
      </c>
      <c r="I339">
        <v>969.41268312178113</v>
      </c>
      <c r="J339">
        <v>0</v>
      </c>
      <c r="K339">
        <v>0</v>
      </c>
      <c r="L339">
        <v>1115.88296273431</v>
      </c>
      <c r="M339">
        <v>0</v>
      </c>
      <c r="N339">
        <v>0</v>
      </c>
    </row>
    <row r="340" spans="1:14" x14ac:dyDescent="0.25">
      <c r="A340" s="106">
        <v>43999</v>
      </c>
      <c r="B340">
        <v>0</v>
      </c>
      <c r="C340">
        <v>0</v>
      </c>
      <c r="D340">
        <v>0</v>
      </c>
      <c r="E340">
        <v>21.801131199208015</v>
      </c>
      <c r="F340">
        <v>0</v>
      </c>
      <c r="G340">
        <v>38.57123212167501</v>
      </c>
      <c r="H340">
        <v>0</v>
      </c>
      <c r="I340">
        <v>990.56190548124391</v>
      </c>
      <c r="J340">
        <v>0</v>
      </c>
      <c r="K340">
        <v>0</v>
      </c>
      <c r="L340">
        <v>1244.9088837064</v>
      </c>
      <c r="M340">
        <v>0</v>
      </c>
      <c r="N340">
        <v>0</v>
      </c>
    </row>
    <row r="341" spans="1:14" x14ac:dyDescent="0.25">
      <c r="A341" s="106">
        <v>44000</v>
      </c>
      <c r="B341">
        <v>0</v>
      </c>
      <c r="C341">
        <v>0</v>
      </c>
      <c r="D341">
        <v>0</v>
      </c>
      <c r="E341">
        <v>18.259645519414903</v>
      </c>
      <c r="F341">
        <v>0</v>
      </c>
      <c r="G341">
        <v>34.306000672839986</v>
      </c>
      <c r="H341">
        <v>0</v>
      </c>
      <c r="I341">
        <v>1072.0926214500892</v>
      </c>
      <c r="J341">
        <v>0</v>
      </c>
      <c r="K341">
        <v>0</v>
      </c>
      <c r="L341">
        <v>1461.0556801824405</v>
      </c>
      <c r="M341">
        <v>0</v>
      </c>
      <c r="N341">
        <v>0</v>
      </c>
    </row>
    <row r="342" spans="1:14" x14ac:dyDescent="0.25">
      <c r="A342" s="106">
        <v>44001</v>
      </c>
      <c r="B342">
        <v>0</v>
      </c>
      <c r="C342">
        <v>0</v>
      </c>
      <c r="D342">
        <v>0</v>
      </c>
      <c r="E342">
        <v>14.927875580223997</v>
      </c>
      <c r="F342">
        <v>0</v>
      </c>
      <c r="G342">
        <v>32.064110530516388</v>
      </c>
      <c r="H342">
        <v>0</v>
      </c>
      <c r="I342">
        <v>1444.6124962918689</v>
      </c>
      <c r="J342">
        <v>0</v>
      </c>
      <c r="K342">
        <v>0</v>
      </c>
      <c r="L342">
        <v>1928.8492177357398</v>
      </c>
      <c r="M342">
        <v>0</v>
      </c>
      <c r="N342">
        <v>0</v>
      </c>
    </row>
    <row r="343" spans="1:14" x14ac:dyDescent="0.25">
      <c r="A343" s="106">
        <v>44002</v>
      </c>
      <c r="B343">
        <v>0</v>
      </c>
      <c r="C343">
        <v>0</v>
      </c>
      <c r="D343">
        <v>0</v>
      </c>
      <c r="E343">
        <v>6.0761462649929001</v>
      </c>
      <c r="F343">
        <v>0</v>
      </c>
      <c r="G343">
        <v>39.218762255862998</v>
      </c>
      <c r="H343">
        <v>0</v>
      </c>
      <c r="I343">
        <v>2386.323110948294</v>
      </c>
      <c r="J343">
        <v>0</v>
      </c>
      <c r="K343">
        <v>0</v>
      </c>
      <c r="L343">
        <v>2943.2036880763699</v>
      </c>
      <c r="M343">
        <v>0</v>
      </c>
      <c r="N343">
        <v>0</v>
      </c>
    </row>
    <row r="344" spans="1:14" x14ac:dyDescent="0.25">
      <c r="A344" s="106">
        <v>44003</v>
      </c>
      <c r="B344">
        <v>0</v>
      </c>
      <c r="C344">
        <v>0</v>
      </c>
      <c r="D344">
        <v>0</v>
      </c>
      <c r="E344">
        <v>13.2570830109835</v>
      </c>
      <c r="F344">
        <v>0</v>
      </c>
      <c r="G344">
        <v>8.8380797504126036</v>
      </c>
      <c r="H344">
        <v>0</v>
      </c>
      <c r="I344">
        <v>1977.5196393230935</v>
      </c>
      <c r="J344">
        <v>0</v>
      </c>
      <c r="K344">
        <v>0</v>
      </c>
      <c r="L344">
        <v>2549.2321298608103</v>
      </c>
      <c r="M344">
        <v>0</v>
      </c>
      <c r="N344">
        <v>0</v>
      </c>
    </row>
    <row r="345" spans="1:14" x14ac:dyDescent="0.25">
      <c r="A345" s="106">
        <v>44004</v>
      </c>
      <c r="B345">
        <v>0</v>
      </c>
      <c r="C345">
        <v>0</v>
      </c>
      <c r="D345">
        <v>0</v>
      </c>
      <c r="E345">
        <v>7.7417956320788974</v>
      </c>
      <c r="F345">
        <v>0</v>
      </c>
      <c r="G345">
        <v>0</v>
      </c>
      <c r="H345">
        <v>0</v>
      </c>
      <c r="I345">
        <v>1215.9610174464201</v>
      </c>
      <c r="J345">
        <v>0</v>
      </c>
      <c r="K345">
        <v>0</v>
      </c>
      <c r="L345">
        <v>1645.62643710156</v>
      </c>
      <c r="M345">
        <v>0</v>
      </c>
      <c r="N345">
        <v>0</v>
      </c>
    </row>
    <row r="346" spans="1:14" x14ac:dyDescent="0.25">
      <c r="A346" s="106">
        <v>44005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1292.0883382617799</v>
      </c>
      <c r="J346">
        <v>0</v>
      </c>
      <c r="K346">
        <v>0</v>
      </c>
      <c r="L346">
        <v>1744.7197704888699</v>
      </c>
      <c r="M346">
        <v>0</v>
      </c>
      <c r="N346">
        <v>0</v>
      </c>
    </row>
    <row r="347" spans="1:14" x14ac:dyDescent="0.25">
      <c r="A347" s="106">
        <v>44006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1429.5208499896899</v>
      </c>
      <c r="J347">
        <v>0</v>
      </c>
      <c r="K347">
        <v>0</v>
      </c>
      <c r="L347">
        <v>1951.3491872162499</v>
      </c>
      <c r="M347">
        <v>0</v>
      </c>
      <c r="N347">
        <v>0</v>
      </c>
    </row>
    <row r="348" spans="1:14" x14ac:dyDescent="0.25">
      <c r="A348" s="106">
        <v>44007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1766.4995115050897</v>
      </c>
      <c r="J348">
        <v>0</v>
      </c>
      <c r="K348">
        <v>0</v>
      </c>
      <c r="L348">
        <v>2191.2112031967704</v>
      </c>
      <c r="M348">
        <v>0</v>
      </c>
      <c r="N348">
        <v>0</v>
      </c>
    </row>
    <row r="349" spans="1:14" x14ac:dyDescent="0.25">
      <c r="A349" s="106">
        <v>44008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2222.67436922656</v>
      </c>
      <c r="J349">
        <v>0</v>
      </c>
      <c r="K349">
        <v>0</v>
      </c>
      <c r="L349">
        <v>2616.3079036295803</v>
      </c>
      <c r="M349">
        <v>0</v>
      </c>
      <c r="N349">
        <v>0</v>
      </c>
    </row>
    <row r="350" spans="1:14" x14ac:dyDescent="0.25">
      <c r="A350" s="106">
        <v>44009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2734.5825335381005</v>
      </c>
      <c r="J350">
        <v>0</v>
      </c>
      <c r="K350">
        <v>0</v>
      </c>
      <c r="L350">
        <v>3389.4771536309991</v>
      </c>
      <c r="M350">
        <v>0</v>
      </c>
      <c r="N350">
        <v>0</v>
      </c>
    </row>
    <row r="351" spans="1:14" x14ac:dyDescent="0.25">
      <c r="A351" s="106">
        <v>44010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2539.3790900989497</v>
      </c>
      <c r="J351">
        <v>0</v>
      </c>
      <c r="K351">
        <v>0</v>
      </c>
      <c r="L351">
        <v>2951.2444086768191</v>
      </c>
      <c r="M351">
        <v>0</v>
      </c>
      <c r="N351">
        <v>0</v>
      </c>
    </row>
    <row r="352" spans="1:14" x14ac:dyDescent="0.25">
      <c r="A352" s="106">
        <v>44011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1460.2283647418203</v>
      </c>
      <c r="J352">
        <v>0</v>
      </c>
      <c r="K352">
        <v>0</v>
      </c>
      <c r="L352">
        <v>1715.0264309069498</v>
      </c>
      <c r="M352">
        <v>0</v>
      </c>
      <c r="N352">
        <v>0</v>
      </c>
    </row>
    <row r="353" spans="1:14" x14ac:dyDescent="0.25">
      <c r="A353" s="106">
        <v>44012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1282.1682374251004</v>
      </c>
      <c r="J353">
        <v>0</v>
      </c>
      <c r="K353">
        <v>0</v>
      </c>
      <c r="L353">
        <v>1812.2296412963001</v>
      </c>
      <c r="M353">
        <v>0</v>
      </c>
      <c r="N353">
        <v>0</v>
      </c>
    </row>
    <row r="354" spans="1:14" x14ac:dyDescent="0.25">
      <c r="A354" s="106">
        <v>44013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838.45295670941005</v>
      </c>
      <c r="I354">
        <v>1423.4665744047602</v>
      </c>
      <c r="J354">
        <v>0</v>
      </c>
      <c r="K354">
        <v>0</v>
      </c>
      <c r="L354">
        <v>534.23355666629004</v>
      </c>
      <c r="M354">
        <v>0</v>
      </c>
      <c r="N354">
        <v>0</v>
      </c>
    </row>
    <row r="355" spans="1:14" x14ac:dyDescent="0.25">
      <c r="A355" s="106">
        <v>44014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1015.5914060211899</v>
      </c>
      <c r="I355">
        <v>1106.0590480988508</v>
      </c>
      <c r="J355">
        <v>0</v>
      </c>
      <c r="K355">
        <v>0</v>
      </c>
      <c r="L355">
        <v>185.34847560261704</v>
      </c>
      <c r="M355">
        <v>0</v>
      </c>
      <c r="N355">
        <v>0</v>
      </c>
    </row>
    <row r="356" spans="1:14" x14ac:dyDescent="0.25">
      <c r="A356" s="106">
        <v>44015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1463.4507625222004</v>
      </c>
      <c r="I356">
        <v>1502.8193076372058</v>
      </c>
      <c r="J356">
        <v>0</v>
      </c>
      <c r="K356">
        <v>0</v>
      </c>
      <c r="L356">
        <v>176.34043685847899</v>
      </c>
      <c r="M356">
        <v>0</v>
      </c>
      <c r="N356">
        <v>0</v>
      </c>
    </row>
    <row r="357" spans="1:14" x14ac:dyDescent="0.25">
      <c r="A357" s="106">
        <v>44016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2350.9311094993709</v>
      </c>
      <c r="I357">
        <v>2763.1897027862983</v>
      </c>
      <c r="J357">
        <v>0</v>
      </c>
      <c r="K357">
        <v>0</v>
      </c>
      <c r="L357">
        <v>135.38947779612599</v>
      </c>
      <c r="M357">
        <v>0</v>
      </c>
      <c r="N357">
        <v>0</v>
      </c>
    </row>
    <row r="358" spans="1:14" x14ac:dyDescent="0.25">
      <c r="A358" s="106">
        <v>44017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2140.6999864294003</v>
      </c>
      <c r="I358">
        <v>2676.4136653325595</v>
      </c>
      <c r="J358">
        <v>0</v>
      </c>
      <c r="K358">
        <v>0</v>
      </c>
      <c r="L358">
        <v>74.39476527341202</v>
      </c>
      <c r="M358">
        <v>0</v>
      </c>
      <c r="N358">
        <v>0</v>
      </c>
    </row>
    <row r="359" spans="1:14" x14ac:dyDescent="0.25">
      <c r="A359" s="106">
        <v>44018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1144.8118721466799</v>
      </c>
      <c r="I359">
        <v>1216.8854767515759</v>
      </c>
      <c r="J359">
        <v>0</v>
      </c>
      <c r="K359">
        <v>0</v>
      </c>
      <c r="L359">
        <v>43.108593863989</v>
      </c>
      <c r="M359">
        <v>0</v>
      </c>
      <c r="N359">
        <v>0</v>
      </c>
    </row>
    <row r="360" spans="1:14" x14ac:dyDescent="0.25">
      <c r="A360" s="106">
        <v>44019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1315.4000943173905</v>
      </c>
      <c r="I360">
        <v>1224.9983577121777</v>
      </c>
      <c r="J360">
        <v>0</v>
      </c>
      <c r="K360">
        <v>0</v>
      </c>
      <c r="L360">
        <v>13.368403110827401</v>
      </c>
      <c r="M360">
        <v>0</v>
      </c>
      <c r="N360">
        <v>0</v>
      </c>
    </row>
    <row r="361" spans="1:14" x14ac:dyDescent="0.25">
      <c r="A361" s="106">
        <v>44020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1220.2014093222706</v>
      </c>
      <c r="I361">
        <v>1345.2811676536294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s="106">
        <v>44021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1672.9107355186798</v>
      </c>
      <c r="I362">
        <v>1580.1738549193797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5">
      <c r="A363" s="106">
        <v>44022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2143.5191044488902</v>
      </c>
      <c r="I363">
        <v>2222.3464155534593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 s="106">
        <v>44023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3354.6704696643392</v>
      </c>
      <c r="I364">
        <v>3629.4737910160802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 s="106">
        <v>44024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2670.8414315150994</v>
      </c>
      <c r="I365">
        <v>2917.2482800816197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 x14ac:dyDescent="0.25">
      <c r="A366" s="106">
        <v>44025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1434.4651632056402</v>
      </c>
      <c r="I366">
        <v>1549.2441499332099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 s="106">
        <v>44026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1327.8782473216797</v>
      </c>
      <c r="I367">
        <v>1379.6631426171994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 s="106">
        <v>44027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1477.5993095541794</v>
      </c>
      <c r="I368">
        <v>1683.1345316729994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 x14ac:dyDescent="0.25">
      <c r="A369" s="106">
        <v>44028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1797.4113269263098</v>
      </c>
      <c r="I369">
        <v>1964.8674619225403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1:14" x14ac:dyDescent="0.25">
      <c r="A370" s="106">
        <v>44029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2602.8354648827899</v>
      </c>
      <c r="I370">
        <v>2406.4950413190008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s="106">
        <v>44030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664.72905842941964</v>
      </c>
      <c r="I371">
        <v>691.71933791900983</v>
      </c>
      <c r="J371">
        <v>0</v>
      </c>
      <c r="K371">
        <v>0</v>
      </c>
      <c r="L371">
        <v>12207.643197679696</v>
      </c>
      <c r="M371">
        <v>0</v>
      </c>
      <c r="N371">
        <v>0</v>
      </c>
    </row>
    <row r="372" spans="1:14" x14ac:dyDescent="0.25">
      <c r="A372" s="106">
        <v>44031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208.98527500752402</v>
      </c>
      <c r="I372">
        <v>200.18591290633503</v>
      </c>
      <c r="J372">
        <v>0</v>
      </c>
      <c r="K372">
        <v>0</v>
      </c>
      <c r="L372">
        <v>10579.605632654198</v>
      </c>
      <c r="M372">
        <v>0</v>
      </c>
      <c r="N372">
        <v>0</v>
      </c>
    </row>
    <row r="373" spans="1:14" x14ac:dyDescent="0.25">
      <c r="A373" s="106">
        <v>44032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103.90402804966601</v>
      </c>
      <c r="I373">
        <v>69.068806397838017</v>
      </c>
      <c r="J373">
        <v>0</v>
      </c>
      <c r="K373">
        <v>0</v>
      </c>
      <c r="L373">
        <v>6052.312856434899</v>
      </c>
      <c r="M373">
        <v>0</v>
      </c>
      <c r="N373">
        <v>0</v>
      </c>
    </row>
    <row r="374" spans="1:14" x14ac:dyDescent="0.25">
      <c r="A374" s="106">
        <v>44033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68.810063138782994</v>
      </c>
      <c r="I374">
        <v>45.503428849838897</v>
      </c>
      <c r="J374">
        <v>0</v>
      </c>
      <c r="K374">
        <v>0</v>
      </c>
      <c r="L374">
        <v>5994.1273135588981</v>
      </c>
      <c r="M374">
        <v>0</v>
      </c>
      <c r="N374">
        <v>0</v>
      </c>
    </row>
    <row r="375" spans="1:14" x14ac:dyDescent="0.25">
      <c r="A375" s="106">
        <v>44034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50.563877817312004</v>
      </c>
      <c r="I375">
        <v>58.738666731078013</v>
      </c>
      <c r="J375">
        <v>0</v>
      </c>
      <c r="K375">
        <v>0</v>
      </c>
      <c r="L375">
        <v>6530.9914013755988</v>
      </c>
      <c r="M375">
        <v>0</v>
      </c>
      <c r="N375">
        <v>0</v>
      </c>
    </row>
    <row r="376" spans="1:14" x14ac:dyDescent="0.25">
      <c r="A376" s="106">
        <v>44035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32.426205650294008</v>
      </c>
      <c r="I376">
        <v>48.364510122471913</v>
      </c>
      <c r="J376">
        <v>0</v>
      </c>
      <c r="K376">
        <v>0</v>
      </c>
      <c r="L376">
        <v>7639.5213431283009</v>
      </c>
      <c r="M376">
        <v>0</v>
      </c>
      <c r="N376">
        <v>0</v>
      </c>
    </row>
    <row r="377" spans="1:14" x14ac:dyDescent="0.25">
      <c r="A377" s="106">
        <v>44036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21.990517501203897</v>
      </c>
      <c r="I377">
        <v>21.447237595797596</v>
      </c>
      <c r="J377">
        <v>0</v>
      </c>
      <c r="K377">
        <v>0</v>
      </c>
      <c r="L377">
        <v>10557.8550665205</v>
      </c>
      <c r="M377">
        <v>0</v>
      </c>
      <c r="N377">
        <v>0</v>
      </c>
    </row>
    <row r="378" spans="1:14" x14ac:dyDescent="0.25">
      <c r="A378" s="106">
        <v>44037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18480.510203747501</v>
      </c>
      <c r="M378">
        <v>0</v>
      </c>
      <c r="N378">
        <v>0</v>
      </c>
    </row>
    <row r="379" spans="1:14" x14ac:dyDescent="0.25">
      <c r="A379" s="106">
        <v>44038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14339.595749400098</v>
      </c>
      <c r="M379">
        <v>0</v>
      </c>
      <c r="N379">
        <v>0</v>
      </c>
    </row>
    <row r="380" spans="1:14" x14ac:dyDescent="0.25">
      <c r="A380" s="106">
        <v>44039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7091.8385023015999</v>
      </c>
      <c r="M380">
        <v>0</v>
      </c>
      <c r="N380">
        <v>0</v>
      </c>
    </row>
    <row r="381" spans="1:14" x14ac:dyDescent="0.25">
      <c r="A381" s="106">
        <v>44040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7246.1493032414</v>
      </c>
      <c r="M381">
        <v>0</v>
      </c>
      <c r="N381">
        <v>0</v>
      </c>
    </row>
    <row r="382" spans="1:14" x14ac:dyDescent="0.25">
      <c r="A382" s="106">
        <v>44041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6946.1247097045016</v>
      </c>
      <c r="M382">
        <v>0</v>
      </c>
      <c r="N382">
        <v>0</v>
      </c>
    </row>
    <row r="383" spans="1:14" x14ac:dyDescent="0.25">
      <c r="A383" s="106">
        <v>44042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8510.8019900935014</v>
      </c>
      <c r="M383">
        <v>0</v>
      </c>
      <c r="N383">
        <v>0</v>
      </c>
    </row>
    <row r="384" spans="1:14" x14ac:dyDescent="0.25">
      <c r="A384" s="106">
        <v>44043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17463.713472072101</v>
      </c>
      <c r="M384">
        <v>0</v>
      </c>
      <c r="N384">
        <v>0</v>
      </c>
    </row>
    <row r="385" spans="1:14" x14ac:dyDescent="0.25">
      <c r="A385" s="106">
        <v>44044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22707.869574143697</v>
      </c>
      <c r="M385">
        <v>0</v>
      </c>
      <c r="N385">
        <v>0</v>
      </c>
    </row>
    <row r="386" spans="1:14" x14ac:dyDescent="0.25">
      <c r="A386" s="106">
        <v>44045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15779.870184307601</v>
      </c>
      <c r="M386">
        <v>0</v>
      </c>
      <c r="N386">
        <v>0</v>
      </c>
    </row>
    <row r="387" spans="1:14" x14ac:dyDescent="0.25">
      <c r="A387" s="106">
        <v>44046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8017.6742114341996</v>
      </c>
      <c r="M387">
        <v>0</v>
      </c>
      <c r="N387">
        <v>0</v>
      </c>
    </row>
    <row r="388" spans="1:14" x14ac:dyDescent="0.25">
      <c r="A388" s="106">
        <v>44047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7606.0894137844989</v>
      </c>
      <c r="M388">
        <v>0</v>
      </c>
      <c r="N388">
        <v>0</v>
      </c>
    </row>
    <row r="389" spans="1:14" x14ac:dyDescent="0.25">
      <c r="A389" s="106">
        <v>44048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8988.5025606900999</v>
      </c>
      <c r="M389">
        <v>0</v>
      </c>
      <c r="N389">
        <v>0</v>
      </c>
    </row>
    <row r="390" spans="1:14" x14ac:dyDescent="0.25">
      <c r="A390" s="106">
        <v>44049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9634.9027534057968</v>
      </c>
      <c r="M390">
        <v>0</v>
      </c>
      <c r="N390">
        <v>0</v>
      </c>
    </row>
    <row r="391" spans="1:14" x14ac:dyDescent="0.25">
      <c r="A391" s="106">
        <v>44050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14157.274532156502</v>
      </c>
      <c r="M391">
        <v>0</v>
      </c>
      <c r="N391">
        <v>0</v>
      </c>
    </row>
    <row r="392" spans="1:14" x14ac:dyDescent="0.25">
      <c r="A392" s="106">
        <v>44051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21237.2663387133</v>
      </c>
      <c r="M392">
        <v>0</v>
      </c>
      <c r="N392">
        <v>0</v>
      </c>
    </row>
    <row r="393" spans="1:14" x14ac:dyDescent="0.25">
      <c r="A393" s="106">
        <v>44052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17223.617115067696</v>
      </c>
      <c r="M393">
        <v>0</v>
      </c>
      <c r="N393">
        <v>0</v>
      </c>
    </row>
    <row r="394" spans="1:14" x14ac:dyDescent="0.25">
      <c r="A394" s="106">
        <v>44053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9431.4760214413</v>
      </c>
      <c r="M394">
        <v>0</v>
      </c>
      <c r="N394">
        <v>0</v>
      </c>
    </row>
    <row r="395" spans="1:14" x14ac:dyDescent="0.25">
      <c r="A395" s="106">
        <v>44054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9956.0294666916998</v>
      </c>
      <c r="M395">
        <v>0</v>
      </c>
      <c r="N395">
        <v>0</v>
      </c>
    </row>
    <row r="396" spans="1:14" x14ac:dyDescent="0.25">
      <c r="A396" s="106">
        <v>44055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10069.3477629144</v>
      </c>
      <c r="M396">
        <v>0</v>
      </c>
      <c r="N396">
        <v>0</v>
      </c>
    </row>
    <row r="397" spans="1:14" x14ac:dyDescent="0.25">
      <c r="A397" s="106">
        <v>44056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9746.9973677813978</v>
      </c>
      <c r="M397">
        <v>0</v>
      </c>
      <c r="N397">
        <v>0</v>
      </c>
    </row>
    <row r="398" spans="1:14" x14ac:dyDescent="0.25">
      <c r="A398" s="106">
        <v>44057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12866.903320263198</v>
      </c>
      <c r="M398">
        <v>0</v>
      </c>
      <c r="N398">
        <v>0</v>
      </c>
    </row>
    <row r="399" spans="1:14" x14ac:dyDescent="0.25">
      <c r="A399" s="106">
        <v>44058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21394.115789084601</v>
      </c>
      <c r="M399">
        <v>0</v>
      </c>
      <c r="N399">
        <v>0</v>
      </c>
    </row>
    <row r="400" spans="1:14" x14ac:dyDescent="0.25">
      <c r="A400" s="106">
        <v>44059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16436.670033821003</v>
      </c>
      <c r="M400">
        <v>0</v>
      </c>
      <c r="N400">
        <v>0</v>
      </c>
    </row>
    <row r="401" spans="1:14" x14ac:dyDescent="0.25">
      <c r="A401" s="106">
        <v>44060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9250.1037385613017</v>
      </c>
      <c r="M401">
        <v>0</v>
      </c>
      <c r="N401">
        <v>0</v>
      </c>
    </row>
    <row r="402" spans="1:14" x14ac:dyDescent="0.25">
      <c r="A402" s="106">
        <v>44061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8651.6502186182024</v>
      </c>
      <c r="M402">
        <v>0</v>
      </c>
      <c r="N402">
        <v>0</v>
      </c>
    </row>
    <row r="403" spans="1:14" x14ac:dyDescent="0.25">
      <c r="A403" s="106">
        <v>44062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10965.391953863102</v>
      </c>
      <c r="M403">
        <v>0</v>
      </c>
      <c r="N403">
        <v>0</v>
      </c>
    </row>
    <row r="404" spans="1:14" x14ac:dyDescent="0.25">
      <c r="A404" s="106">
        <v>44063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11013.1964991401</v>
      </c>
      <c r="M404">
        <v>0</v>
      </c>
      <c r="N404">
        <v>0</v>
      </c>
    </row>
    <row r="405" spans="1:14" x14ac:dyDescent="0.25">
      <c r="A405" s="106">
        <v>44064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14563.517888495702</v>
      </c>
      <c r="M405">
        <v>0</v>
      </c>
      <c r="N405">
        <v>0</v>
      </c>
    </row>
    <row r="406" spans="1:14" x14ac:dyDescent="0.25">
      <c r="A406" s="106">
        <v>44065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22165.070532929698</v>
      </c>
      <c r="M406">
        <v>0</v>
      </c>
      <c r="N406">
        <v>0</v>
      </c>
    </row>
    <row r="407" spans="1:14" x14ac:dyDescent="0.25">
      <c r="A407" s="106">
        <v>44066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17185.034600519604</v>
      </c>
      <c r="M407">
        <v>0</v>
      </c>
      <c r="N407">
        <v>0</v>
      </c>
    </row>
    <row r="408" spans="1:14" x14ac:dyDescent="0.25">
      <c r="A408" s="106">
        <v>44067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10634.192735155299</v>
      </c>
      <c r="M408">
        <v>0</v>
      </c>
      <c r="N408">
        <v>0</v>
      </c>
    </row>
    <row r="409" spans="1:14" x14ac:dyDescent="0.25">
      <c r="A409" s="106">
        <v>44068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11140.367180387901</v>
      </c>
      <c r="M409">
        <v>0</v>
      </c>
      <c r="N409">
        <v>0</v>
      </c>
    </row>
    <row r="410" spans="1:14" x14ac:dyDescent="0.25">
      <c r="A410" s="106">
        <v>44069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11806.414152448</v>
      </c>
      <c r="M410">
        <v>0</v>
      </c>
      <c r="N410">
        <v>0</v>
      </c>
    </row>
    <row r="411" spans="1:14" x14ac:dyDescent="0.25">
      <c r="A411" s="106">
        <v>44070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13706.327322444198</v>
      </c>
      <c r="M411">
        <v>0</v>
      </c>
      <c r="N411">
        <v>0</v>
      </c>
    </row>
    <row r="412" spans="1:14" x14ac:dyDescent="0.25">
      <c r="A412" s="106">
        <v>44071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17552.966514671301</v>
      </c>
      <c r="M412">
        <v>0</v>
      </c>
      <c r="N412">
        <v>0</v>
      </c>
    </row>
    <row r="413" spans="1:14" x14ac:dyDescent="0.25">
      <c r="A413" s="106">
        <v>44072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27697.665384503191</v>
      </c>
      <c r="M413">
        <v>0</v>
      </c>
      <c r="N413">
        <v>0</v>
      </c>
    </row>
    <row r="414" spans="1:14" x14ac:dyDescent="0.25">
      <c r="A414" s="106">
        <v>44073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27139.697511153609</v>
      </c>
      <c r="M414">
        <v>0</v>
      </c>
      <c r="N414">
        <v>0</v>
      </c>
    </row>
    <row r="415" spans="1:14" x14ac:dyDescent="0.25">
      <c r="A415" s="106">
        <v>44074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18075.692575475201</v>
      </c>
      <c r="M415">
        <v>0</v>
      </c>
      <c r="N415">
        <v>0</v>
      </c>
    </row>
    <row r="416" spans="1:14" x14ac:dyDescent="0.25">
      <c r="A416" s="106">
        <v>44075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11473.769460692904</v>
      </c>
      <c r="M416">
        <v>0</v>
      </c>
      <c r="N416">
        <v>0</v>
      </c>
    </row>
    <row r="417" spans="1:14" x14ac:dyDescent="0.25">
      <c r="A417" s="106">
        <v>44076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11422.3151725793</v>
      </c>
      <c r="M417">
        <v>0</v>
      </c>
      <c r="N417">
        <v>0</v>
      </c>
    </row>
    <row r="418" spans="1:14" x14ac:dyDescent="0.25">
      <c r="A418" s="106">
        <v>44077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11937.801453969496</v>
      </c>
      <c r="M418">
        <v>0</v>
      </c>
      <c r="N418">
        <v>0</v>
      </c>
    </row>
    <row r="419" spans="1:14" x14ac:dyDescent="0.25">
      <c r="A419" s="106">
        <v>44078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15658.737871839101</v>
      </c>
      <c r="M419">
        <v>0</v>
      </c>
      <c r="N419">
        <v>0</v>
      </c>
    </row>
    <row r="420" spans="1:14" x14ac:dyDescent="0.25">
      <c r="A420" s="106">
        <v>44079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27099.350445967306</v>
      </c>
      <c r="M420">
        <v>0</v>
      </c>
      <c r="N420">
        <v>0</v>
      </c>
    </row>
    <row r="421" spans="1:14" x14ac:dyDescent="0.25">
      <c r="A421" s="106">
        <v>44080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21133.781820144104</v>
      </c>
      <c r="M421">
        <v>0</v>
      </c>
      <c r="N421">
        <v>0</v>
      </c>
    </row>
    <row r="422" spans="1:14" x14ac:dyDescent="0.25">
      <c r="A422" s="106">
        <v>44081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10358.193994550798</v>
      </c>
      <c r="M422">
        <v>0</v>
      </c>
      <c r="N422">
        <v>0</v>
      </c>
    </row>
    <row r="423" spans="1:14" x14ac:dyDescent="0.25">
      <c r="A423" s="106">
        <v>44082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10852.922748298199</v>
      </c>
      <c r="M423">
        <v>0</v>
      </c>
      <c r="N423">
        <v>0</v>
      </c>
    </row>
    <row r="424" spans="1:14" x14ac:dyDescent="0.25">
      <c r="A424" s="106">
        <v>44083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11305.7084570394</v>
      </c>
      <c r="M424">
        <v>0</v>
      </c>
      <c r="N424">
        <v>0</v>
      </c>
    </row>
    <row r="425" spans="1:14" x14ac:dyDescent="0.25">
      <c r="A425" s="106">
        <v>44084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12465.407449485097</v>
      </c>
      <c r="M425">
        <v>0</v>
      </c>
      <c r="N425">
        <v>0</v>
      </c>
    </row>
    <row r="426" spans="1:14" x14ac:dyDescent="0.25">
      <c r="A426" s="106">
        <v>44085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17637.3814228964</v>
      </c>
      <c r="M426">
        <v>0</v>
      </c>
      <c r="N426">
        <v>0</v>
      </c>
    </row>
    <row r="427" spans="1:14" x14ac:dyDescent="0.25">
      <c r="A427" s="106">
        <v>44086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29137.290561126698</v>
      </c>
      <c r="M427">
        <v>0</v>
      </c>
      <c r="N427">
        <v>0</v>
      </c>
    </row>
    <row r="428" spans="1:14" x14ac:dyDescent="0.25">
      <c r="A428" s="106">
        <v>44087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23729.242472046099</v>
      </c>
      <c r="M428">
        <v>0</v>
      </c>
      <c r="N428">
        <v>0</v>
      </c>
    </row>
    <row r="429" spans="1:14" x14ac:dyDescent="0.25">
      <c r="A429" s="106">
        <v>44088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2921.8320763724896</v>
      </c>
      <c r="M429">
        <v>0</v>
      </c>
      <c r="N429">
        <v>0</v>
      </c>
    </row>
    <row r="430" spans="1:14" x14ac:dyDescent="0.25">
      <c r="A430" s="106">
        <v>44089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1316.4268866618499</v>
      </c>
      <c r="M430">
        <v>0</v>
      </c>
      <c r="N430">
        <v>0</v>
      </c>
    </row>
    <row r="431" spans="1:14" x14ac:dyDescent="0.25">
      <c r="A431" s="106">
        <v>44090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1010.1548350656799</v>
      </c>
      <c r="M431">
        <v>0</v>
      </c>
      <c r="N431">
        <v>0</v>
      </c>
    </row>
    <row r="432" spans="1:14" x14ac:dyDescent="0.25">
      <c r="A432" s="106">
        <v>44091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1018.45193288619</v>
      </c>
      <c r="M432">
        <v>0</v>
      </c>
      <c r="N432">
        <v>0</v>
      </c>
    </row>
    <row r="433" spans="1:14" x14ac:dyDescent="0.25">
      <c r="A433" s="106">
        <v>44092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794.43579436254026</v>
      </c>
      <c r="M433">
        <v>0</v>
      </c>
      <c r="N433">
        <v>0</v>
      </c>
    </row>
    <row r="434" spans="1:14" x14ac:dyDescent="0.25">
      <c r="A434" s="106">
        <v>44093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739.29184752428</v>
      </c>
      <c r="M434">
        <v>0</v>
      </c>
      <c r="N434">
        <v>0</v>
      </c>
    </row>
    <row r="435" spans="1:14" x14ac:dyDescent="0.25">
      <c r="A435" s="106">
        <v>44094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187.61766405201701</v>
      </c>
      <c r="M435">
        <v>0</v>
      </c>
      <c r="N435">
        <v>0</v>
      </c>
    </row>
    <row r="436" spans="1:14" x14ac:dyDescent="0.25">
      <c r="A436" s="106">
        <v>44095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2715.2949995859508</v>
      </c>
      <c r="M436">
        <v>0</v>
      </c>
      <c r="N436">
        <v>0</v>
      </c>
    </row>
    <row r="437" spans="1:14" x14ac:dyDescent="0.25">
      <c r="A437" s="106">
        <v>44096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9488.3227023316394</v>
      </c>
      <c r="M437">
        <v>0</v>
      </c>
      <c r="N437">
        <v>0</v>
      </c>
    </row>
    <row r="438" spans="1:14" x14ac:dyDescent="0.25">
      <c r="A438" s="106">
        <v>44097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11346.71709828213</v>
      </c>
      <c r="M438">
        <v>0</v>
      </c>
      <c r="N438">
        <v>0</v>
      </c>
    </row>
    <row r="439" spans="1:14" x14ac:dyDescent="0.25">
      <c r="A439" s="106">
        <v>44098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12553.427710721518</v>
      </c>
      <c r="M439">
        <v>0</v>
      </c>
      <c r="N439">
        <v>0</v>
      </c>
    </row>
    <row r="440" spans="1:14" x14ac:dyDescent="0.25">
      <c r="A440" s="106">
        <v>44099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18063.611145166862</v>
      </c>
      <c r="M440">
        <v>0</v>
      </c>
      <c r="N440">
        <v>0</v>
      </c>
    </row>
    <row r="441" spans="1:14" x14ac:dyDescent="0.25">
      <c r="A441" s="106">
        <v>44100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28417.185498458803</v>
      </c>
      <c r="M441">
        <v>0</v>
      </c>
      <c r="N441">
        <v>0</v>
      </c>
    </row>
    <row r="442" spans="1:14" x14ac:dyDescent="0.25">
      <c r="A442" s="106">
        <v>44101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20207.83557291059</v>
      </c>
      <c r="M442">
        <v>0</v>
      </c>
      <c r="N442">
        <v>0</v>
      </c>
    </row>
    <row r="443" spans="1:14" x14ac:dyDescent="0.25">
      <c r="A443" s="106">
        <v>44102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12138.02724758369</v>
      </c>
      <c r="M443">
        <v>0</v>
      </c>
      <c r="N443">
        <v>0</v>
      </c>
    </row>
    <row r="444" spans="1:14" x14ac:dyDescent="0.25">
      <c r="A444" s="106">
        <v>44103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12027.426624830401</v>
      </c>
      <c r="M444">
        <v>0</v>
      </c>
      <c r="N444">
        <v>0</v>
      </c>
    </row>
    <row r="445" spans="1:14" x14ac:dyDescent="0.25">
      <c r="A445" s="106">
        <v>44104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13881.831578114699</v>
      </c>
      <c r="M445">
        <v>0</v>
      </c>
      <c r="N445">
        <v>0</v>
      </c>
    </row>
    <row r="446" spans="1:14" x14ac:dyDescent="0.25">
      <c r="A446" s="106">
        <v>44105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13028.342557011099</v>
      </c>
      <c r="M446">
        <v>0</v>
      </c>
      <c r="N446">
        <v>0</v>
      </c>
    </row>
    <row r="447" spans="1:14" x14ac:dyDescent="0.25">
      <c r="A447" s="106">
        <v>44106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23405.909709353895</v>
      </c>
      <c r="M447">
        <v>0</v>
      </c>
      <c r="N447">
        <v>0</v>
      </c>
    </row>
    <row r="448" spans="1:14" x14ac:dyDescent="0.25">
      <c r="A448" s="106">
        <v>44107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29106.663263916191</v>
      </c>
      <c r="M448">
        <v>0</v>
      </c>
      <c r="N448">
        <v>0</v>
      </c>
    </row>
    <row r="449" spans="1:14" x14ac:dyDescent="0.25">
      <c r="A449" s="106">
        <v>44108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24850.020318061303</v>
      </c>
      <c r="M449">
        <v>0</v>
      </c>
      <c r="N449">
        <v>0</v>
      </c>
    </row>
    <row r="450" spans="1:14" x14ac:dyDescent="0.25">
      <c r="A450" s="106">
        <v>44109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11223.152941469703</v>
      </c>
      <c r="M450">
        <v>0</v>
      </c>
      <c r="N450">
        <v>0</v>
      </c>
    </row>
    <row r="451" spans="1:14" x14ac:dyDescent="0.25">
      <c r="A451" s="106">
        <v>44110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11069.6148669754</v>
      </c>
      <c r="M451">
        <v>0</v>
      </c>
      <c r="N451">
        <v>0</v>
      </c>
    </row>
    <row r="452" spans="1:14" x14ac:dyDescent="0.25">
      <c r="A452" s="106">
        <v>44111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11592.095092286101</v>
      </c>
      <c r="M452">
        <v>0</v>
      </c>
      <c r="N452">
        <v>0</v>
      </c>
    </row>
    <row r="453" spans="1:14" x14ac:dyDescent="0.25">
      <c r="A453" s="106">
        <v>44112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11418.443612708299</v>
      </c>
      <c r="M453">
        <v>0</v>
      </c>
      <c r="N453">
        <v>0</v>
      </c>
    </row>
    <row r="454" spans="1:14" x14ac:dyDescent="0.25">
      <c r="A454" s="106">
        <v>44113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17802.227498070602</v>
      </c>
      <c r="M454">
        <v>0</v>
      </c>
      <c r="N454">
        <v>0</v>
      </c>
    </row>
    <row r="455" spans="1:14" x14ac:dyDescent="0.25">
      <c r="A455" s="106">
        <v>44114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27433.508458375603</v>
      </c>
      <c r="M455">
        <v>0</v>
      </c>
      <c r="N455">
        <v>0</v>
      </c>
    </row>
    <row r="456" spans="1:14" x14ac:dyDescent="0.25">
      <c r="A456" s="106">
        <v>44115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20835.974672028606</v>
      </c>
      <c r="M456">
        <v>0</v>
      </c>
      <c r="N456">
        <v>0</v>
      </c>
    </row>
    <row r="457" spans="1:14" x14ac:dyDescent="0.25">
      <c r="A457" s="106">
        <v>44116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11719.486606291201</v>
      </c>
      <c r="M457">
        <v>0</v>
      </c>
      <c r="N457">
        <v>0</v>
      </c>
    </row>
    <row r="458" spans="1:14" x14ac:dyDescent="0.25">
      <c r="A458" s="106">
        <v>44117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11489.187218167001</v>
      </c>
      <c r="M458">
        <v>0</v>
      </c>
      <c r="N458">
        <v>0</v>
      </c>
    </row>
    <row r="459" spans="1:14" x14ac:dyDescent="0.25">
      <c r="A459" s="106">
        <v>44118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11106.424119416199</v>
      </c>
      <c r="M459">
        <v>0</v>
      </c>
      <c r="N459">
        <v>0</v>
      </c>
    </row>
    <row r="460" spans="1:14" x14ac:dyDescent="0.25">
      <c r="A460" s="106">
        <v>44119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11962.287482266598</v>
      </c>
      <c r="M460">
        <v>0</v>
      </c>
      <c r="N460">
        <v>0</v>
      </c>
    </row>
    <row r="461" spans="1:14" x14ac:dyDescent="0.25">
      <c r="A461" s="106">
        <v>44120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18644.096871875401</v>
      </c>
      <c r="M461">
        <v>0</v>
      </c>
      <c r="N461">
        <v>0</v>
      </c>
    </row>
    <row r="462" spans="1:14" x14ac:dyDescent="0.25">
      <c r="A462" s="106">
        <v>44121</v>
      </c>
      <c r="B462">
        <v>0</v>
      </c>
      <c r="C462">
        <v>5958.9794621430501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16093.943649115439</v>
      </c>
      <c r="M462">
        <v>0</v>
      </c>
      <c r="N462">
        <v>0</v>
      </c>
    </row>
    <row r="463" spans="1:14" x14ac:dyDescent="0.25">
      <c r="A463" s="106">
        <v>44122</v>
      </c>
      <c r="B463">
        <v>0</v>
      </c>
      <c r="C463">
        <v>4476.3416671416599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10273.065640843208</v>
      </c>
      <c r="M463">
        <v>0</v>
      </c>
      <c r="N463">
        <v>0</v>
      </c>
    </row>
    <row r="464" spans="1:14" x14ac:dyDescent="0.25">
      <c r="A464" s="106">
        <v>44123</v>
      </c>
      <c r="B464">
        <v>0</v>
      </c>
      <c r="C464">
        <v>2338.5996756458999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5932.8251279665892</v>
      </c>
      <c r="M464">
        <v>0</v>
      </c>
      <c r="N464">
        <v>0</v>
      </c>
    </row>
    <row r="465" spans="1:14" x14ac:dyDescent="0.25">
      <c r="A465" s="106">
        <v>44124</v>
      </c>
      <c r="B465">
        <v>0</v>
      </c>
      <c r="C465">
        <v>2538.05731620914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5541.3453684904316</v>
      </c>
      <c r="M465">
        <v>0</v>
      </c>
      <c r="N465">
        <v>0</v>
      </c>
    </row>
    <row r="466" spans="1:14" x14ac:dyDescent="0.25">
      <c r="A466" s="106">
        <v>44125</v>
      </c>
      <c r="B466">
        <v>0</v>
      </c>
      <c r="C466">
        <v>1558.3530054212699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3906.3085286088972</v>
      </c>
      <c r="M466">
        <v>0</v>
      </c>
      <c r="N466">
        <v>0</v>
      </c>
    </row>
    <row r="467" spans="1:14" x14ac:dyDescent="0.25">
      <c r="A467" s="106">
        <v>44126</v>
      </c>
      <c r="B467">
        <v>0</v>
      </c>
      <c r="C467">
        <v>399.697514235764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886.32020989792318</v>
      </c>
      <c r="M467">
        <v>0</v>
      </c>
      <c r="N467">
        <v>0</v>
      </c>
    </row>
    <row r="468" spans="1:14" x14ac:dyDescent="0.25">
      <c r="A468" s="106">
        <v>44127</v>
      </c>
      <c r="B468">
        <v>0</v>
      </c>
      <c r="C468">
        <v>293.23121810603402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777.70812353913993</v>
      </c>
      <c r="M468">
        <v>0</v>
      </c>
      <c r="N468">
        <v>0</v>
      </c>
    </row>
    <row r="469" spans="1:14" x14ac:dyDescent="0.25">
      <c r="A469" s="106">
        <v>44128</v>
      </c>
      <c r="B469">
        <v>0</v>
      </c>
      <c r="C469">
        <v>369.43221653257399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694.7747573614771</v>
      </c>
      <c r="M469">
        <v>0</v>
      </c>
      <c r="N469">
        <v>0</v>
      </c>
    </row>
    <row r="470" spans="1:14" x14ac:dyDescent="0.25">
      <c r="A470" s="106">
        <v>44129</v>
      </c>
      <c r="B470">
        <v>0</v>
      </c>
      <c r="C470">
        <v>124.80482065492201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234.21227824945001</v>
      </c>
      <c r="M470">
        <v>0</v>
      </c>
      <c r="N470">
        <v>0</v>
      </c>
    </row>
    <row r="471" spans="1:14" x14ac:dyDescent="0.25">
      <c r="A471" s="106">
        <v>44130</v>
      </c>
      <c r="B471">
        <v>0</v>
      </c>
      <c r="C471">
        <v>20.913202504741189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112.27087660440088</v>
      </c>
      <c r="M471">
        <v>0</v>
      </c>
      <c r="N471">
        <v>0</v>
      </c>
    </row>
    <row r="472" spans="1:14" x14ac:dyDescent="0.25">
      <c r="A472" s="106">
        <v>44131</v>
      </c>
      <c r="B472">
        <v>0</v>
      </c>
      <c r="C472">
        <v>35.851545918660008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60.671846939270495</v>
      </c>
      <c r="M472">
        <v>0</v>
      </c>
      <c r="N472">
        <v>0</v>
      </c>
    </row>
    <row r="473" spans="1:14" x14ac:dyDescent="0.25">
      <c r="A473" s="106">
        <v>44166</v>
      </c>
      <c r="B473">
        <v>67.337369123429994</v>
      </c>
      <c r="C473">
        <v>0</v>
      </c>
      <c r="D473">
        <v>0</v>
      </c>
      <c r="E473">
        <v>0</v>
      </c>
      <c r="F473">
        <v>326.66971632603008</v>
      </c>
      <c r="G473">
        <v>0</v>
      </c>
      <c r="H473">
        <v>0</v>
      </c>
      <c r="I473">
        <v>0</v>
      </c>
      <c r="J473">
        <v>528.12531651346012</v>
      </c>
      <c r="K473">
        <v>0</v>
      </c>
      <c r="L473">
        <v>0</v>
      </c>
      <c r="M473">
        <v>0</v>
      </c>
      <c r="N473">
        <v>0</v>
      </c>
    </row>
    <row r="474" spans="1:14" x14ac:dyDescent="0.25">
      <c r="A474" s="106">
        <v>44167</v>
      </c>
      <c r="B474">
        <v>92.518858978129856</v>
      </c>
      <c r="C474">
        <v>0</v>
      </c>
      <c r="D474">
        <v>0</v>
      </c>
      <c r="E474">
        <v>0</v>
      </c>
      <c r="F474">
        <v>408.62496048674006</v>
      </c>
      <c r="G474">
        <v>0</v>
      </c>
      <c r="H474">
        <v>0</v>
      </c>
      <c r="I474">
        <v>0</v>
      </c>
      <c r="J474">
        <v>715.36903459874975</v>
      </c>
      <c r="K474">
        <v>0</v>
      </c>
      <c r="L474">
        <v>0</v>
      </c>
      <c r="M474">
        <v>0</v>
      </c>
      <c r="N474">
        <v>0</v>
      </c>
    </row>
    <row r="475" spans="1:14" x14ac:dyDescent="0.25">
      <c r="A475" s="106">
        <v>44168</v>
      </c>
      <c r="B475">
        <v>137.81087698635974</v>
      </c>
      <c r="C475">
        <v>0</v>
      </c>
      <c r="D475">
        <v>0</v>
      </c>
      <c r="E475">
        <v>0</v>
      </c>
      <c r="F475">
        <v>497.00468889055992</v>
      </c>
      <c r="G475">
        <v>0</v>
      </c>
      <c r="H475">
        <v>0</v>
      </c>
      <c r="I475">
        <v>0</v>
      </c>
      <c r="J475">
        <v>1214.2853980243699</v>
      </c>
      <c r="K475">
        <v>0</v>
      </c>
      <c r="L475">
        <v>0</v>
      </c>
      <c r="M475">
        <v>0</v>
      </c>
      <c r="N475">
        <v>0</v>
      </c>
    </row>
    <row r="476" spans="1:14" x14ac:dyDescent="0.25">
      <c r="A476" s="106">
        <v>44169</v>
      </c>
      <c r="B476">
        <v>165.13853288035989</v>
      </c>
      <c r="C476">
        <v>0</v>
      </c>
      <c r="D476">
        <v>0</v>
      </c>
      <c r="E476">
        <v>0</v>
      </c>
      <c r="F476">
        <v>718.38041912937979</v>
      </c>
      <c r="G476">
        <v>0</v>
      </c>
      <c r="H476">
        <v>0</v>
      </c>
      <c r="I476">
        <v>0</v>
      </c>
      <c r="J476">
        <v>1651.9413507998397</v>
      </c>
      <c r="K476">
        <v>0</v>
      </c>
      <c r="L476">
        <v>0</v>
      </c>
      <c r="M476">
        <v>0</v>
      </c>
      <c r="N476">
        <v>0</v>
      </c>
    </row>
    <row r="477" spans="1:14" x14ac:dyDescent="0.25">
      <c r="A477" s="106">
        <v>44170</v>
      </c>
      <c r="B477">
        <v>233.9285021369501</v>
      </c>
      <c r="C477">
        <v>0</v>
      </c>
      <c r="D477">
        <v>0</v>
      </c>
      <c r="E477">
        <v>0</v>
      </c>
      <c r="F477">
        <v>1049.9065948990301</v>
      </c>
      <c r="G477">
        <v>0</v>
      </c>
      <c r="H477">
        <v>0</v>
      </c>
      <c r="I477">
        <v>0</v>
      </c>
      <c r="J477">
        <v>2192.3867913546292</v>
      </c>
      <c r="K477">
        <v>0</v>
      </c>
      <c r="L477">
        <v>0</v>
      </c>
      <c r="M477">
        <v>0</v>
      </c>
      <c r="N477">
        <v>0</v>
      </c>
    </row>
    <row r="478" spans="1:14" x14ac:dyDescent="0.25">
      <c r="A478" s="106">
        <v>44171</v>
      </c>
      <c r="B478">
        <v>192.36867373164978</v>
      </c>
      <c r="C478">
        <v>0</v>
      </c>
      <c r="D478">
        <v>0</v>
      </c>
      <c r="E478">
        <v>0</v>
      </c>
      <c r="F478">
        <v>798.85665373861002</v>
      </c>
      <c r="G478">
        <v>0</v>
      </c>
      <c r="H478">
        <v>0</v>
      </c>
      <c r="I478">
        <v>0</v>
      </c>
      <c r="J478">
        <v>1628.20401945196</v>
      </c>
      <c r="K478">
        <v>0</v>
      </c>
      <c r="L478">
        <v>0</v>
      </c>
      <c r="M478">
        <v>0</v>
      </c>
      <c r="N478">
        <v>0</v>
      </c>
    </row>
    <row r="479" spans="1:14" x14ac:dyDescent="0.25">
      <c r="A479" s="106">
        <v>44172</v>
      </c>
      <c r="B479">
        <v>108.50967983067994</v>
      </c>
      <c r="C479">
        <v>0</v>
      </c>
      <c r="D479">
        <v>0</v>
      </c>
      <c r="E479">
        <v>0</v>
      </c>
      <c r="F479">
        <v>509.66667799258994</v>
      </c>
      <c r="G479">
        <v>0</v>
      </c>
      <c r="H479">
        <v>0</v>
      </c>
      <c r="I479">
        <v>0</v>
      </c>
      <c r="J479">
        <v>858.21292229719984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 s="106">
        <v>44173</v>
      </c>
      <c r="B480">
        <v>21.425604806368028</v>
      </c>
      <c r="C480">
        <v>0</v>
      </c>
      <c r="D480">
        <v>0</v>
      </c>
      <c r="E480">
        <v>0</v>
      </c>
      <c r="F480">
        <v>95.041785423117005</v>
      </c>
      <c r="G480">
        <v>969.09658662647053</v>
      </c>
      <c r="H480">
        <v>0</v>
      </c>
      <c r="I480">
        <v>632.87940351117004</v>
      </c>
      <c r="J480">
        <v>212.60792461703102</v>
      </c>
      <c r="K480">
        <v>756.48866200943985</v>
      </c>
      <c r="L480">
        <v>0</v>
      </c>
      <c r="M480">
        <v>0</v>
      </c>
      <c r="N480">
        <v>0</v>
      </c>
    </row>
    <row r="481" spans="1:14" x14ac:dyDescent="0.25">
      <c r="A481" s="106">
        <v>44174</v>
      </c>
      <c r="B481">
        <v>9.4303199208300157</v>
      </c>
      <c r="C481">
        <v>0</v>
      </c>
      <c r="D481">
        <v>0</v>
      </c>
      <c r="E481">
        <v>0</v>
      </c>
      <c r="F481">
        <v>68.785862951934007</v>
      </c>
      <c r="G481">
        <v>1242.5833307446201</v>
      </c>
      <c r="H481">
        <v>0</v>
      </c>
      <c r="I481">
        <v>729.46298211123985</v>
      </c>
      <c r="J481">
        <v>114.273288452407</v>
      </c>
      <c r="K481">
        <v>946.9150649915498</v>
      </c>
      <c r="L481">
        <v>0</v>
      </c>
      <c r="M481">
        <v>0</v>
      </c>
      <c r="N481">
        <v>0</v>
      </c>
    </row>
    <row r="482" spans="1:14" x14ac:dyDescent="0.25">
      <c r="A482" s="106">
        <v>44175</v>
      </c>
      <c r="B482">
        <v>12.595037774161</v>
      </c>
      <c r="C482">
        <v>0</v>
      </c>
      <c r="D482">
        <v>0</v>
      </c>
      <c r="E482">
        <v>0</v>
      </c>
      <c r="F482">
        <v>52.022982110665993</v>
      </c>
      <c r="G482">
        <v>1415.5727237481096</v>
      </c>
      <c r="H482">
        <v>0</v>
      </c>
      <c r="I482">
        <v>824.15355870053986</v>
      </c>
      <c r="J482">
        <v>72.83217495493102</v>
      </c>
      <c r="K482">
        <v>1239.2421949098498</v>
      </c>
      <c r="L482">
        <v>0</v>
      </c>
      <c r="M482">
        <v>0</v>
      </c>
      <c r="N482">
        <v>0</v>
      </c>
    </row>
    <row r="483" spans="1:14" x14ac:dyDescent="0.25">
      <c r="A483" s="106">
        <v>44176</v>
      </c>
      <c r="B483">
        <v>5.9916313251200961</v>
      </c>
      <c r="C483">
        <v>0</v>
      </c>
      <c r="D483">
        <v>0</v>
      </c>
      <c r="E483">
        <v>0</v>
      </c>
      <c r="F483">
        <v>40.85203176218198</v>
      </c>
      <c r="G483">
        <v>2439.1386430806597</v>
      </c>
      <c r="H483">
        <v>0</v>
      </c>
      <c r="I483">
        <v>1537.1313738840799</v>
      </c>
      <c r="J483">
        <v>112.75160766362299</v>
      </c>
      <c r="K483">
        <v>1858.4950983008803</v>
      </c>
      <c r="L483">
        <v>0</v>
      </c>
      <c r="M483">
        <v>0</v>
      </c>
      <c r="N483">
        <v>0</v>
      </c>
    </row>
    <row r="484" spans="1:14" x14ac:dyDescent="0.25">
      <c r="A484" s="106">
        <v>44177</v>
      </c>
      <c r="B484">
        <v>10.921835698456988</v>
      </c>
      <c r="C484">
        <v>0</v>
      </c>
      <c r="D484">
        <v>0</v>
      </c>
      <c r="E484">
        <v>0</v>
      </c>
      <c r="F484">
        <v>16.928845332608098</v>
      </c>
      <c r="G484">
        <v>3118.7301836944007</v>
      </c>
      <c r="H484">
        <v>0</v>
      </c>
      <c r="I484">
        <v>1969.7524122126206</v>
      </c>
      <c r="J484">
        <v>82.459859523348996</v>
      </c>
      <c r="K484">
        <v>2344.9181244586798</v>
      </c>
      <c r="L484">
        <v>0</v>
      </c>
      <c r="M484">
        <v>0</v>
      </c>
      <c r="N484">
        <v>0</v>
      </c>
    </row>
    <row r="485" spans="1:14" x14ac:dyDescent="0.25">
      <c r="A485" s="106">
        <v>44178</v>
      </c>
      <c r="B485">
        <v>2.1841285927550018</v>
      </c>
      <c r="C485">
        <v>0</v>
      </c>
      <c r="D485">
        <v>0</v>
      </c>
      <c r="E485">
        <v>0</v>
      </c>
      <c r="F485">
        <v>10.920642963775101</v>
      </c>
      <c r="G485">
        <v>2554.3383892269303</v>
      </c>
      <c r="H485">
        <v>0</v>
      </c>
      <c r="I485">
        <v>1448.6232891447698</v>
      </c>
      <c r="J485">
        <v>37.130186076835301</v>
      </c>
      <c r="K485">
        <v>1910.5664865124595</v>
      </c>
      <c r="L485">
        <v>0</v>
      </c>
      <c r="M485">
        <v>0</v>
      </c>
      <c r="N485">
        <v>0</v>
      </c>
    </row>
    <row r="486" spans="1:14" x14ac:dyDescent="0.25">
      <c r="A486" s="106">
        <v>44179</v>
      </c>
      <c r="B486">
        <v>1.6490203170297004</v>
      </c>
      <c r="C486">
        <v>0</v>
      </c>
      <c r="D486">
        <v>0</v>
      </c>
      <c r="E486">
        <v>0</v>
      </c>
      <c r="F486">
        <v>14.291509414256993</v>
      </c>
      <c r="G486">
        <v>1458.8333071322395</v>
      </c>
      <c r="H486">
        <v>0</v>
      </c>
      <c r="I486">
        <v>861.33827892849013</v>
      </c>
      <c r="J486">
        <v>0</v>
      </c>
      <c r="K486">
        <v>1137.2743453114501</v>
      </c>
      <c r="L486">
        <v>0</v>
      </c>
      <c r="M486">
        <v>0</v>
      </c>
      <c r="N486">
        <v>0</v>
      </c>
    </row>
    <row r="487" spans="1:14" x14ac:dyDescent="0.25">
      <c r="A487" s="106">
        <v>44180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1719.9809404543303</v>
      </c>
      <c r="H487">
        <v>0</v>
      </c>
      <c r="I487">
        <v>1008.5492846617999</v>
      </c>
      <c r="J487">
        <v>0</v>
      </c>
      <c r="K487">
        <v>1395.9026378543299</v>
      </c>
      <c r="L487">
        <v>0</v>
      </c>
      <c r="M487">
        <v>0</v>
      </c>
      <c r="N487">
        <v>0</v>
      </c>
    </row>
    <row r="488" spans="1:14" x14ac:dyDescent="0.25">
      <c r="A488" s="106">
        <v>44181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2534.7250687410706</v>
      </c>
      <c r="H488">
        <v>0</v>
      </c>
      <c r="I488">
        <v>203.84152650715293</v>
      </c>
      <c r="J488">
        <v>0</v>
      </c>
      <c r="K488">
        <v>257.57149409191902</v>
      </c>
      <c r="L488">
        <v>0</v>
      </c>
      <c r="M488">
        <v>0</v>
      </c>
      <c r="N488">
        <v>0</v>
      </c>
    </row>
    <row r="489" spans="1:14" x14ac:dyDescent="0.25">
      <c r="A489" s="106">
        <v>44182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2361.071951086833</v>
      </c>
      <c r="H489">
        <v>0</v>
      </c>
      <c r="I489">
        <v>104.89952956168702</v>
      </c>
      <c r="J489">
        <v>0</v>
      </c>
      <c r="K489">
        <v>102.67943369794699</v>
      </c>
      <c r="L489">
        <v>0</v>
      </c>
      <c r="M489">
        <v>0</v>
      </c>
      <c r="N489">
        <v>0</v>
      </c>
    </row>
    <row r="490" spans="1:14" x14ac:dyDescent="0.25">
      <c r="A490" s="106">
        <v>44183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3011.9353310042461</v>
      </c>
      <c r="H490">
        <v>0</v>
      </c>
      <c r="I490">
        <v>119.57372243467501</v>
      </c>
      <c r="J490">
        <v>0</v>
      </c>
      <c r="K490">
        <v>134.45155886663997</v>
      </c>
      <c r="L490">
        <v>0</v>
      </c>
      <c r="M490">
        <v>0</v>
      </c>
      <c r="N490">
        <v>0</v>
      </c>
    </row>
    <row r="491" spans="1:14" x14ac:dyDescent="0.25">
      <c r="A491" s="106">
        <v>44184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3496.2210186274506</v>
      </c>
      <c r="H491">
        <v>0</v>
      </c>
      <c r="I491">
        <v>37.522582524849895</v>
      </c>
      <c r="J491">
        <v>0</v>
      </c>
      <c r="K491">
        <v>81.114994575780003</v>
      </c>
      <c r="L491">
        <v>0</v>
      </c>
      <c r="M491">
        <v>0</v>
      </c>
      <c r="N491">
        <v>0</v>
      </c>
    </row>
    <row r="492" spans="1:14" x14ac:dyDescent="0.25">
      <c r="A492" s="106">
        <v>44185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2495.09035945192</v>
      </c>
      <c r="H492">
        <v>0</v>
      </c>
      <c r="I492">
        <v>14.342770140559203</v>
      </c>
      <c r="J492">
        <v>0</v>
      </c>
      <c r="K492">
        <v>36.960215362209595</v>
      </c>
      <c r="L492">
        <v>0</v>
      </c>
      <c r="M492">
        <v>0</v>
      </c>
      <c r="N492">
        <v>0</v>
      </c>
    </row>
    <row r="493" spans="1:14" x14ac:dyDescent="0.25">
      <c r="A493" s="106">
        <v>44186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2279.6716924056072</v>
      </c>
      <c r="H493">
        <v>0</v>
      </c>
      <c r="I493">
        <v>9.2625283869252968</v>
      </c>
      <c r="J493">
        <v>0</v>
      </c>
      <c r="K493">
        <v>16.890492940863695</v>
      </c>
      <c r="L493">
        <v>0</v>
      </c>
      <c r="M493">
        <v>0</v>
      </c>
      <c r="N493">
        <v>0</v>
      </c>
    </row>
    <row r="494" spans="1:14" x14ac:dyDescent="0.25">
      <c r="A494" s="106">
        <v>44187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2070.7895131020127</v>
      </c>
      <c r="H494">
        <v>0</v>
      </c>
      <c r="I494">
        <v>2.1866837519557096</v>
      </c>
      <c r="J494">
        <v>0</v>
      </c>
      <c r="K494">
        <v>7.1067221938560703</v>
      </c>
      <c r="L494">
        <v>0</v>
      </c>
      <c r="M494">
        <v>0</v>
      </c>
      <c r="N494">
        <v>0</v>
      </c>
    </row>
    <row r="495" spans="1:14" x14ac:dyDescent="0.25">
      <c r="A495" s="106">
        <v>44188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2276.9713734775196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25">
      <c r="A496" s="106">
        <v>44189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3342.6571867965995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25">
      <c r="A497" s="106">
        <v>44190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6964.7282704903009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 x14ac:dyDescent="0.25">
      <c r="A498" s="106">
        <v>44191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3040.6510895712017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25">
      <c r="A499" s="106">
        <v>44192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2006.5418612544809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 s="106">
        <v>44193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1793.2476626992293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x14ac:dyDescent="0.25">
      <c r="A501" s="106">
        <v>44194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1881.8893046416197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</row>
    <row r="502" spans="1:14" x14ac:dyDescent="0.25">
      <c r="A502" s="106">
        <v>44195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1825.0517254732795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25">
      <c r="A503" s="106">
        <v>44196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3455.9517870505006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 x14ac:dyDescent="0.25">
      <c r="A504" s="106">
        <v>44197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3375.8364125239987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25">
      <c r="A505" s="106">
        <v>44198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1861.9226440984494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</row>
    <row r="506" spans="1:14" x14ac:dyDescent="0.25">
      <c r="A506" s="106">
        <v>44199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1811.2025439034996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 s="106">
        <v>44200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1602.45229465188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spans="1:14" x14ac:dyDescent="0.25">
      <c r="A508" s="106">
        <v>44201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1549.79012681109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25">
      <c r="A509" s="106">
        <v>44202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1400.2775185692499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 x14ac:dyDescent="0.25">
      <c r="A510" s="106">
        <v>44203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1467.4115126511697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25">
      <c r="A511" s="106">
        <v>44204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1796.7957143094791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25">
      <c r="A512" s="106">
        <v>44205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2109.8451670058203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 s="106">
        <v>44206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1725.7184204626892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</row>
    <row r="514" spans="1:14" x14ac:dyDescent="0.25">
      <c r="A514" s="106">
        <v>44207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1381.5186948528999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x14ac:dyDescent="0.25">
      <c r="A515" s="106">
        <v>44208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1157.4281364735307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 x14ac:dyDescent="0.25">
      <c r="A516" s="106">
        <v>44209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1542.4914321612296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25">
      <c r="A517" s="106">
        <v>44210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1691.6948146512905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 s="106">
        <v>44211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1964.4244641124196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 s="106">
        <v>44212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2075.7575587155607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 s="106">
        <v>44213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2005.8082991442807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 s="106">
        <v>44214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1596.9396298381598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 s="106">
        <v>44215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340.26821670257004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 s="106">
        <v>44216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176.71615095285597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 s="106">
        <v>44217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73.99976048932399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 x14ac:dyDescent="0.25">
      <c r="A525" s="106">
        <v>44218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89.234202178885994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x14ac:dyDescent="0.25">
      <c r="A526" s="106">
        <v>44219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50.023044323790003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 x14ac:dyDescent="0.25">
      <c r="A527" s="106">
        <v>44220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27.541860818049983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25">
      <c r="A528" s="106">
        <v>44221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15.2123474680456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25">
      <c r="A529" s="106">
        <v>44228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286.16057340697301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</row>
    <row r="530" spans="1:14" x14ac:dyDescent="0.25">
      <c r="A530" s="106">
        <v>44229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1005.1821213417902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</row>
    <row r="531" spans="1:14" x14ac:dyDescent="0.25">
      <c r="A531" s="106">
        <v>44230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1253.4318805796404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x14ac:dyDescent="0.25">
      <c r="A532" s="106">
        <v>44231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1454.9944539034996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x14ac:dyDescent="0.25">
      <c r="A533" s="106">
        <v>44232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1752.3551196167805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25">
      <c r="A534" s="106">
        <v>44233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2293.8839262810397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25">
      <c r="A535" s="106">
        <v>44234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2017.3633477172802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25">
      <c r="A536" s="106">
        <v>44235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3827.2668999195103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spans="1:14" x14ac:dyDescent="0.25">
      <c r="A537" s="106">
        <v>44236</v>
      </c>
      <c r="B537">
        <v>0</v>
      </c>
      <c r="C537">
        <v>0</v>
      </c>
      <c r="D537">
        <v>0</v>
      </c>
      <c r="E537">
        <v>1020.9235168107498</v>
      </c>
      <c r="F537">
        <v>0</v>
      </c>
      <c r="G537">
        <v>439.49303822506289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x14ac:dyDescent="0.25">
      <c r="A538" s="106">
        <v>44237</v>
      </c>
      <c r="B538">
        <v>0</v>
      </c>
      <c r="C538">
        <v>0</v>
      </c>
      <c r="D538">
        <v>0</v>
      </c>
      <c r="E538">
        <v>1065.3263118471605</v>
      </c>
      <c r="F538">
        <v>0</v>
      </c>
      <c r="G538">
        <v>210.09650737392997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</row>
    <row r="539" spans="1:14" x14ac:dyDescent="0.25">
      <c r="A539" s="106">
        <v>44238</v>
      </c>
      <c r="B539">
        <v>0</v>
      </c>
      <c r="C539">
        <v>0</v>
      </c>
      <c r="D539">
        <v>0</v>
      </c>
      <c r="E539">
        <v>1034.7512498975502</v>
      </c>
      <c r="F539">
        <v>0</v>
      </c>
      <c r="G539">
        <v>117.81821162199881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 x14ac:dyDescent="0.25">
      <c r="A540" s="106">
        <v>44239</v>
      </c>
      <c r="B540">
        <v>0</v>
      </c>
      <c r="C540">
        <v>0</v>
      </c>
      <c r="D540">
        <v>0</v>
      </c>
      <c r="E540">
        <v>1296.3254971056904</v>
      </c>
      <c r="F540">
        <v>0</v>
      </c>
      <c r="G540">
        <v>130.26100191277899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25">
      <c r="A541" s="106">
        <v>44240</v>
      </c>
      <c r="B541">
        <v>0</v>
      </c>
      <c r="C541">
        <v>0</v>
      </c>
      <c r="D541">
        <v>0</v>
      </c>
      <c r="E541">
        <v>1721.6757491631488</v>
      </c>
      <c r="F541">
        <v>0</v>
      </c>
      <c r="G541">
        <v>94.252322034478908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x14ac:dyDescent="0.25">
      <c r="A542" s="106">
        <v>44241</v>
      </c>
      <c r="B542">
        <v>0</v>
      </c>
      <c r="C542">
        <v>0</v>
      </c>
      <c r="D542">
        <v>0</v>
      </c>
      <c r="E542">
        <v>1560.8723065956892</v>
      </c>
      <c r="F542">
        <v>0</v>
      </c>
      <c r="G542">
        <v>54.25644680812092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spans="1:14" x14ac:dyDescent="0.25">
      <c r="A543" s="106">
        <v>44242</v>
      </c>
      <c r="B543">
        <v>0</v>
      </c>
      <c r="C543">
        <v>0</v>
      </c>
      <c r="D543">
        <v>0</v>
      </c>
      <c r="E543">
        <v>1216.3846205877398</v>
      </c>
      <c r="F543">
        <v>0</v>
      </c>
      <c r="G543">
        <v>15.477089894377396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25">
      <c r="A544" s="106">
        <v>44243</v>
      </c>
      <c r="B544">
        <v>0</v>
      </c>
      <c r="C544">
        <v>0</v>
      </c>
      <c r="D544">
        <v>0</v>
      </c>
      <c r="E544">
        <v>1107.4628782111899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</row>
    <row r="545" spans="1:14" x14ac:dyDescent="0.25">
      <c r="A545" s="106">
        <v>44244</v>
      </c>
      <c r="B545">
        <v>0</v>
      </c>
      <c r="C545">
        <v>0</v>
      </c>
      <c r="D545">
        <v>0</v>
      </c>
      <c r="E545">
        <v>1075.4036935427532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25">
      <c r="A546" s="106">
        <v>44245</v>
      </c>
      <c r="B546">
        <v>0</v>
      </c>
      <c r="C546">
        <v>0</v>
      </c>
      <c r="D546">
        <v>0</v>
      </c>
      <c r="E546">
        <v>1134.0660255320927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</row>
    <row r="547" spans="1:14" x14ac:dyDescent="0.25">
      <c r="A547" s="106">
        <v>44246</v>
      </c>
      <c r="B547">
        <v>0</v>
      </c>
      <c r="C547">
        <v>0</v>
      </c>
      <c r="D547">
        <v>0</v>
      </c>
      <c r="E547">
        <v>1450.4550231760609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spans="1:14" x14ac:dyDescent="0.25">
      <c r="A548" s="106">
        <v>44247</v>
      </c>
      <c r="B548">
        <v>0</v>
      </c>
      <c r="C548">
        <v>0</v>
      </c>
      <c r="D548">
        <v>0</v>
      </c>
      <c r="E548">
        <v>1735.3263188075284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</row>
    <row r="549" spans="1:14" x14ac:dyDescent="0.25">
      <c r="A549" s="106">
        <v>44248</v>
      </c>
      <c r="B549">
        <v>0</v>
      </c>
      <c r="C549">
        <v>0</v>
      </c>
      <c r="D549">
        <v>0</v>
      </c>
      <c r="E549">
        <v>1355.8518449992389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x14ac:dyDescent="0.25">
      <c r="A550" s="106">
        <v>44249</v>
      </c>
      <c r="B550">
        <v>0</v>
      </c>
      <c r="C550">
        <v>0</v>
      </c>
      <c r="D550">
        <v>0</v>
      </c>
      <c r="E550">
        <v>1054.733986142734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</row>
    <row r="551" spans="1:14" x14ac:dyDescent="0.25">
      <c r="A551" s="106">
        <v>44250</v>
      </c>
      <c r="B551">
        <v>0</v>
      </c>
      <c r="C551">
        <v>0</v>
      </c>
      <c r="D551">
        <v>0</v>
      </c>
      <c r="E551">
        <v>249.04465312714001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 x14ac:dyDescent="0.25">
      <c r="A552" s="106">
        <v>44251</v>
      </c>
      <c r="B552">
        <v>0</v>
      </c>
      <c r="C552">
        <v>0</v>
      </c>
      <c r="D552">
        <v>0</v>
      </c>
      <c r="E552">
        <v>138.95979003698994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</row>
    <row r="553" spans="1:14" x14ac:dyDescent="0.25">
      <c r="A553" s="106">
        <v>44252</v>
      </c>
      <c r="B553">
        <v>0</v>
      </c>
      <c r="C553">
        <v>0</v>
      </c>
      <c r="D553">
        <v>0</v>
      </c>
      <c r="E553">
        <v>96.672385967105924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 x14ac:dyDescent="0.25">
      <c r="A554" s="106">
        <v>44253</v>
      </c>
      <c r="B554">
        <v>0</v>
      </c>
      <c r="C554">
        <v>0</v>
      </c>
      <c r="D554">
        <v>0</v>
      </c>
      <c r="E554">
        <v>70.720869901198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 x14ac:dyDescent="0.25">
      <c r="A555" s="106">
        <v>44254</v>
      </c>
      <c r="B555">
        <v>0</v>
      </c>
      <c r="C555">
        <v>0</v>
      </c>
      <c r="D555">
        <v>0</v>
      </c>
      <c r="E555">
        <v>65.760858906040028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 x14ac:dyDescent="0.25">
      <c r="A556" s="106">
        <v>44255</v>
      </c>
      <c r="B556">
        <v>0</v>
      </c>
      <c r="C556">
        <v>0</v>
      </c>
      <c r="D556">
        <v>0</v>
      </c>
      <c r="E556">
        <v>25.379451642339006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 x14ac:dyDescent="0.25">
      <c r="A557" s="106">
        <v>44256</v>
      </c>
      <c r="B557">
        <v>0</v>
      </c>
      <c r="C557">
        <v>0</v>
      </c>
      <c r="D557">
        <v>0</v>
      </c>
      <c r="E557">
        <v>6.9344200340018034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 x14ac:dyDescent="0.25">
      <c r="A558" s="106">
        <v>44258</v>
      </c>
      <c r="B558">
        <v>0</v>
      </c>
      <c r="C558">
        <v>0</v>
      </c>
      <c r="D558">
        <v>0</v>
      </c>
      <c r="E558">
        <v>1205.3156561419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25">
      <c r="A559" s="106">
        <v>44259</v>
      </c>
      <c r="B559">
        <v>0</v>
      </c>
      <c r="C559">
        <v>0</v>
      </c>
      <c r="D559">
        <v>0</v>
      </c>
      <c r="E559">
        <v>1090.8297156179597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 x14ac:dyDescent="0.25">
      <c r="A560" s="106">
        <v>44260</v>
      </c>
      <c r="B560">
        <v>0</v>
      </c>
      <c r="C560">
        <v>0</v>
      </c>
      <c r="D560">
        <v>0</v>
      </c>
      <c r="E560">
        <v>1731.7161376470394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 x14ac:dyDescent="0.25">
      <c r="A561" s="106">
        <v>44261</v>
      </c>
      <c r="B561">
        <v>0</v>
      </c>
      <c r="C561">
        <v>0</v>
      </c>
      <c r="D561">
        <v>0</v>
      </c>
      <c r="E561">
        <v>2180.6394064479991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 x14ac:dyDescent="0.25">
      <c r="A562" s="106">
        <v>44262</v>
      </c>
      <c r="B562">
        <v>0</v>
      </c>
      <c r="C562">
        <v>0</v>
      </c>
      <c r="D562">
        <v>0</v>
      </c>
      <c r="E562">
        <v>1671.9942130422205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</row>
    <row r="563" spans="1:14" x14ac:dyDescent="0.25">
      <c r="A563" s="106">
        <v>44263</v>
      </c>
      <c r="B563">
        <v>0</v>
      </c>
      <c r="C563">
        <v>0</v>
      </c>
      <c r="D563">
        <v>0</v>
      </c>
      <c r="E563">
        <v>1145.19994131359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25">
      <c r="A564" s="106">
        <v>44264</v>
      </c>
      <c r="B564">
        <v>0</v>
      </c>
      <c r="C564">
        <v>0</v>
      </c>
      <c r="D564">
        <v>0</v>
      </c>
      <c r="E564">
        <v>1258.38141640092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 x14ac:dyDescent="0.25">
      <c r="A565" s="106">
        <v>44265</v>
      </c>
      <c r="B565">
        <v>0</v>
      </c>
      <c r="C565">
        <v>0</v>
      </c>
      <c r="D565">
        <v>0</v>
      </c>
      <c r="E565">
        <v>1302.2430113931696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</row>
    <row r="566" spans="1:14" x14ac:dyDescent="0.25">
      <c r="A566" s="106">
        <v>44266</v>
      </c>
      <c r="B566">
        <v>0</v>
      </c>
      <c r="C566">
        <v>0</v>
      </c>
      <c r="D566">
        <v>0</v>
      </c>
      <c r="E566">
        <v>1209.5798725909199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</row>
    <row r="567" spans="1:14" x14ac:dyDescent="0.25">
      <c r="A567" s="106">
        <v>44267</v>
      </c>
      <c r="B567">
        <v>0</v>
      </c>
      <c r="C567">
        <v>0</v>
      </c>
      <c r="D567">
        <v>0</v>
      </c>
      <c r="E567">
        <v>1719.3071087586195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x14ac:dyDescent="0.25">
      <c r="A568" s="106">
        <v>44268</v>
      </c>
      <c r="B568">
        <v>0</v>
      </c>
      <c r="C568">
        <v>0</v>
      </c>
      <c r="D568">
        <v>0</v>
      </c>
      <c r="E568">
        <v>2300.1624671718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 x14ac:dyDescent="0.25">
      <c r="A569" s="106">
        <v>44269</v>
      </c>
      <c r="B569">
        <v>0</v>
      </c>
      <c r="C569">
        <v>0</v>
      </c>
      <c r="D569">
        <v>0</v>
      </c>
      <c r="E569">
        <v>1876.463256962501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25">
      <c r="A570" s="106">
        <v>44270</v>
      </c>
      <c r="B570">
        <v>0</v>
      </c>
      <c r="C570">
        <v>0</v>
      </c>
      <c r="D570">
        <v>0</v>
      </c>
      <c r="E570">
        <v>1241.4793869001796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 x14ac:dyDescent="0.25">
      <c r="A571" s="106">
        <v>44271</v>
      </c>
      <c r="B571">
        <v>0</v>
      </c>
      <c r="C571">
        <v>0</v>
      </c>
      <c r="D571">
        <v>0</v>
      </c>
      <c r="E571">
        <v>696.98238705092967</v>
      </c>
      <c r="F571">
        <v>0</v>
      </c>
      <c r="G571">
        <v>0</v>
      </c>
      <c r="H571">
        <v>873.12354260691018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 x14ac:dyDescent="0.25">
      <c r="A572" s="106">
        <v>44272</v>
      </c>
      <c r="B572">
        <v>0</v>
      </c>
      <c r="C572">
        <v>0</v>
      </c>
      <c r="D572">
        <v>0</v>
      </c>
      <c r="E572">
        <v>725.571832194168</v>
      </c>
      <c r="F572">
        <v>0</v>
      </c>
      <c r="G572">
        <v>0</v>
      </c>
      <c r="H572">
        <v>1021.62845127421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x14ac:dyDescent="0.25">
      <c r="A573" s="106">
        <v>44273</v>
      </c>
      <c r="B573">
        <v>0</v>
      </c>
      <c r="C573">
        <v>0</v>
      </c>
      <c r="D573">
        <v>0</v>
      </c>
      <c r="E573">
        <v>660.40470535431098</v>
      </c>
      <c r="F573">
        <v>0</v>
      </c>
      <c r="G573">
        <v>0</v>
      </c>
      <c r="H573">
        <v>967.22990031979998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</row>
    <row r="574" spans="1:14" x14ac:dyDescent="0.25">
      <c r="A574" s="106">
        <v>44274</v>
      </c>
      <c r="B574">
        <v>0</v>
      </c>
      <c r="C574">
        <v>0</v>
      </c>
      <c r="D574">
        <v>0</v>
      </c>
      <c r="E574">
        <v>961.33678249317666</v>
      </c>
      <c r="F574">
        <v>0</v>
      </c>
      <c r="G574">
        <v>0</v>
      </c>
      <c r="H574">
        <v>1453.6577408002995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25">
      <c r="A575" s="106">
        <v>44275</v>
      </c>
      <c r="B575">
        <v>0</v>
      </c>
      <c r="C575">
        <v>0</v>
      </c>
      <c r="D575">
        <v>0</v>
      </c>
      <c r="E575">
        <v>1173.8548090874178</v>
      </c>
      <c r="F575">
        <v>0</v>
      </c>
      <c r="G575">
        <v>0</v>
      </c>
      <c r="H575">
        <v>1881.3041695369302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</row>
    <row r="576" spans="1:14" x14ac:dyDescent="0.25">
      <c r="A576" s="106">
        <v>44276</v>
      </c>
      <c r="B576">
        <v>0</v>
      </c>
      <c r="C576">
        <v>0</v>
      </c>
      <c r="D576">
        <v>0</v>
      </c>
      <c r="E576">
        <v>980.48896659483785</v>
      </c>
      <c r="F576">
        <v>0</v>
      </c>
      <c r="G576">
        <v>0</v>
      </c>
      <c r="H576">
        <v>1567.7368014451704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</row>
    <row r="577" spans="1:14" x14ac:dyDescent="0.25">
      <c r="A577" s="106">
        <v>44277</v>
      </c>
      <c r="B577">
        <v>0</v>
      </c>
      <c r="C577">
        <v>0</v>
      </c>
      <c r="D577">
        <v>0</v>
      </c>
      <c r="E577">
        <v>700.35894121046908</v>
      </c>
      <c r="F577">
        <v>0</v>
      </c>
      <c r="G577">
        <v>0</v>
      </c>
      <c r="H577">
        <v>1189.50772947926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x14ac:dyDescent="0.25">
      <c r="A578" s="106">
        <v>44278</v>
      </c>
      <c r="B578">
        <v>0</v>
      </c>
      <c r="C578">
        <v>0</v>
      </c>
      <c r="D578">
        <v>0</v>
      </c>
      <c r="E578">
        <v>726.84130224861985</v>
      </c>
      <c r="F578">
        <v>0</v>
      </c>
      <c r="G578">
        <v>0</v>
      </c>
      <c r="H578">
        <v>1299.13441393118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x14ac:dyDescent="0.25">
      <c r="A579" s="106">
        <v>44279</v>
      </c>
      <c r="B579">
        <v>0</v>
      </c>
      <c r="C579">
        <v>0</v>
      </c>
      <c r="D579">
        <v>0</v>
      </c>
      <c r="E579">
        <v>660.61844094047569</v>
      </c>
      <c r="F579">
        <v>0</v>
      </c>
      <c r="G579">
        <v>0</v>
      </c>
      <c r="H579">
        <v>1262.6570201294298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25">
      <c r="A580" s="106">
        <v>44280</v>
      </c>
      <c r="B580">
        <v>0</v>
      </c>
      <c r="C580">
        <v>0</v>
      </c>
      <c r="D580">
        <v>0</v>
      </c>
      <c r="E580">
        <v>781.33266051909914</v>
      </c>
      <c r="F580">
        <v>0</v>
      </c>
      <c r="G580">
        <v>0</v>
      </c>
      <c r="H580">
        <v>1312.1040288628001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 x14ac:dyDescent="0.25">
      <c r="A581" s="106">
        <v>44281</v>
      </c>
      <c r="B581">
        <v>0</v>
      </c>
      <c r="C581">
        <v>0</v>
      </c>
      <c r="D581">
        <v>0</v>
      </c>
      <c r="E581">
        <v>1075.7906184042065</v>
      </c>
      <c r="F581">
        <v>0</v>
      </c>
      <c r="G581">
        <v>0</v>
      </c>
      <c r="H581">
        <v>1841.1220963884998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</row>
    <row r="582" spans="1:14" x14ac:dyDescent="0.25">
      <c r="A582" s="106">
        <v>44282</v>
      </c>
      <c r="B582">
        <v>0</v>
      </c>
      <c r="C582">
        <v>0</v>
      </c>
      <c r="D582">
        <v>0</v>
      </c>
      <c r="E582">
        <v>1373.7741258119895</v>
      </c>
      <c r="F582">
        <v>0</v>
      </c>
      <c r="G582">
        <v>0</v>
      </c>
      <c r="H582">
        <v>2620.1087795273697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</row>
    <row r="583" spans="1:14" x14ac:dyDescent="0.25">
      <c r="A583" s="106">
        <v>44283</v>
      </c>
      <c r="B583">
        <v>0</v>
      </c>
      <c r="C583">
        <v>0</v>
      </c>
      <c r="D583">
        <v>0</v>
      </c>
      <c r="E583">
        <v>1080.5472279200733</v>
      </c>
      <c r="F583">
        <v>0</v>
      </c>
      <c r="G583">
        <v>0</v>
      </c>
      <c r="H583">
        <v>1986.9446051531995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</row>
    <row r="584" spans="1:14" x14ac:dyDescent="0.25">
      <c r="A584" s="106">
        <v>44284</v>
      </c>
      <c r="B584">
        <v>0</v>
      </c>
      <c r="C584">
        <v>0</v>
      </c>
      <c r="D584">
        <v>0</v>
      </c>
      <c r="E584">
        <v>890.16440910504411</v>
      </c>
      <c r="F584">
        <v>0</v>
      </c>
      <c r="G584">
        <v>0</v>
      </c>
      <c r="H584">
        <v>1413.4202654866294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 s="106">
        <v>44285</v>
      </c>
      <c r="B585">
        <v>0</v>
      </c>
      <c r="C585">
        <v>6664.2614490044107</v>
      </c>
      <c r="D585">
        <v>0</v>
      </c>
      <c r="E585">
        <v>196.38636114688995</v>
      </c>
      <c r="F585">
        <v>0</v>
      </c>
      <c r="G585">
        <v>0</v>
      </c>
      <c r="H585">
        <v>335.48748811854409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</row>
    <row r="586" spans="1:14" x14ac:dyDescent="0.25">
      <c r="A586" s="106">
        <v>44286</v>
      </c>
      <c r="B586">
        <v>0</v>
      </c>
      <c r="C586">
        <v>8558.1328801132986</v>
      </c>
      <c r="D586">
        <v>0</v>
      </c>
      <c r="E586">
        <v>152.60813711834601</v>
      </c>
      <c r="F586">
        <v>0</v>
      </c>
      <c r="G586">
        <v>0</v>
      </c>
      <c r="H586">
        <v>268.8404829202409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x14ac:dyDescent="0.25">
      <c r="A587" s="106">
        <v>44287</v>
      </c>
      <c r="B587">
        <v>0</v>
      </c>
      <c r="C587">
        <v>10682.6801224465</v>
      </c>
      <c r="D587">
        <v>0</v>
      </c>
      <c r="E587">
        <v>165.10203310898896</v>
      </c>
      <c r="F587">
        <v>0</v>
      </c>
      <c r="G587">
        <v>0</v>
      </c>
      <c r="H587">
        <v>260.27964266883998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5">
      <c r="A588" s="106">
        <v>44288</v>
      </c>
      <c r="B588">
        <v>0</v>
      </c>
      <c r="C588">
        <v>12727.8444164869</v>
      </c>
      <c r="D588">
        <v>0</v>
      </c>
      <c r="E588">
        <v>106.37790217598911</v>
      </c>
      <c r="F588">
        <v>0</v>
      </c>
      <c r="G588">
        <v>0</v>
      </c>
      <c r="H588">
        <v>223.338094470584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25">
      <c r="A589" s="106">
        <v>44289</v>
      </c>
      <c r="B589">
        <v>0</v>
      </c>
      <c r="C589">
        <v>15095.471132680599</v>
      </c>
      <c r="D589">
        <v>0</v>
      </c>
      <c r="E589">
        <v>92.305453287178011</v>
      </c>
      <c r="F589">
        <v>0</v>
      </c>
      <c r="G589">
        <v>0</v>
      </c>
      <c r="H589">
        <v>134.64041500932598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25">
      <c r="A590" s="106">
        <v>44290</v>
      </c>
      <c r="B590">
        <v>0</v>
      </c>
      <c r="C590">
        <v>16236.594252146002</v>
      </c>
      <c r="D590">
        <v>0</v>
      </c>
      <c r="E590">
        <v>36.460073758602988</v>
      </c>
      <c r="F590">
        <v>0</v>
      </c>
      <c r="G590">
        <v>0</v>
      </c>
      <c r="H590">
        <v>105.26367841907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 x14ac:dyDescent="0.25">
      <c r="A591" s="106">
        <v>44291</v>
      </c>
      <c r="B591">
        <v>0</v>
      </c>
      <c r="C591">
        <v>15143.732524544801</v>
      </c>
      <c r="D591">
        <v>0</v>
      </c>
      <c r="E591">
        <v>30.618205113710999</v>
      </c>
      <c r="F591">
        <v>0</v>
      </c>
      <c r="G591">
        <v>0</v>
      </c>
      <c r="H591">
        <v>78.900759331486995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 x14ac:dyDescent="0.25">
      <c r="A592" s="106">
        <v>44292</v>
      </c>
      <c r="B592">
        <v>0</v>
      </c>
      <c r="C592">
        <v>8970.1275406023997</v>
      </c>
      <c r="D592">
        <v>0</v>
      </c>
      <c r="E592">
        <v>29.881479492508987</v>
      </c>
      <c r="F592">
        <v>0</v>
      </c>
      <c r="G592">
        <v>0</v>
      </c>
      <c r="H592">
        <v>34.555815835184006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x14ac:dyDescent="0.25">
      <c r="A593" s="106">
        <v>44293</v>
      </c>
      <c r="B593">
        <v>0</v>
      </c>
      <c r="C593">
        <v>8693.2465285909002</v>
      </c>
      <c r="D593">
        <v>0</v>
      </c>
      <c r="E593">
        <v>14.490298993289102</v>
      </c>
      <c r="F593">
        <v>0</v>
      </c>
      <c r="G593">
        <v>0</v>
      </c>
      <c r="H593">
        <v>26.638499349094104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 x14ac:dyDescent="0.25">
      <c r="A594" s="106">
        <v>44294</v>
      </c>
      <c r="B594">
        <v>0</v>
      </c>
      <c r="C594">
        <v>8354.9621686089013</v>
      </c>
      <c r="D594">
        <v>0</v>
      </c>
      <c r="E594">
        <v>16.728388652384098</v>
      </c>
      <c r="F594">
        <v>0</v>
      </c>
      <c r="G594">
        <v>0</v>
      </c>
      <c r="H594">
        <v>19.0357526044371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25">
      <c r="A595" s="106">
        <v>44295</v>
      </c>
      <c r="B595">
        <v>0</v>
      </c>
      <c r="C595">
        <v>11359.106426410599</v>
      </c>
      <c r="D595">
        <v>0</v>
      </c>
      <c r="E595">
        <v>11.543958238576707</v>
      </c>
      <c r="F595">
        <v>0</v>
      </c>
      <c r="G595">
        <v>0</v>
      </c>
      <c r="H595">
        <v>21.356322741365986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x14ac:dyDescent="0.25">
      <c r="A596" s="106">
        <v>44296</v>
      </c>
      <c r="B596">
        <v>0</v>
      </c>
      <c r="C596">
        <v>15721.932658623802</v>
      </c>
      <c r="D596">
        <v>0</v>
      </c>
      <c r="E596">
        <v>13.2430350272518</v>
      </c>
      <c r="F596">
        <v>0</v>
      </c>
      <c r="G596">
        <v>0</v>
      </c>
      <c r="H596">
        <v>23.038434166331797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 x14ac:dyDescent="0.25">
      <c r="A597" s="106">
        <v>44297</v>
      </c>
      <c r="B597">
        <v>0</v>
      </c>
      <c r="C597">
        <v>13034.276295461499</v>
      </c>
      <c r="D597">
        <v>0</v>
      </c>
      <c r="E597">
        <v>5.1831554359206002</v>
      </c>
      <c r="F597">
        <v>0</v>
      </c>
      <c r="G597">
        <v>0</v>
      </c>
      <c r="H597">
        <v>16.7006684872199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25">
      <c r="A598" s="106">
        <v>44298</v>
      </c>
      <c r="B598">
        <v>0</v>
      </c>
      <c r="C598">
        <v>11933.247112129</v>
      </c>
      <c r="D598">
        <v>0</v>
      </c>
      <c r="E598">
        <v>3.4627677440876017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 x14ac:dyDescent="0.25">
      <c r="A599" s="106">
        <v>44299</v>
      </c>
      <c r="B599">
        <v>0</v>
      </c>
      <c r="C599">
        <v>2338.6062302891105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4628.3516351325889</v>
      </c>
      <c r="L599">
        <v>0</v>
      </c>
      <c r="M599">
        <v>0</v>
      </c>
      <c r="N599">
        <v>0</v>
      </c>
    </row>
    <row r="600" spans="1:14" x14ac:dyDescent="0.25">
      <c r="A600" s="106">
        <v>44300</v>
      </c>
      <c r="B600">
        <v>0</v>
      </c>
      <c r="C600">
        <v>1033.9571525628201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4849.1463958587501</v>
      </c>
      <c r="L600">
        <v>0</v>
      </c>
      <c r="M600">
        <v>0</v>
      </c>
      <c r="N600">
        <v>0</v>
      </c>
    </row>
    <row r="601" spans="1:14" x14ac:dyDescent="0.25">
      <c r="A601" s="106">
        <v>44301</v>
      </c>
      <c r="B601">
        <v>0</v>
      </c>
      <c r="C601">
        <v>919.06939175549996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6075.0499487490606</v>
      </c>
      <c r="L601">
        <v>0</v>
      </c>
      <c r="M601">
        <v>0</v>
      </c>
      <c r="N601">
        <v>90.469056125388093</v>
      </c>
    </row>
    <row r="602" spans="1:14" x14ac:dyDescent="0.25">
      <c r="A602" s="106">
        <v>44302</v>
      </c>
      <c r="B602">
        <v>0</v>
      </c>
      <c r="C602">
        <v>992.57787121079014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8428.0016756666519</v>
      </c>
      <c r="L602">
        <v>0</v>
      </c>
      <c r="M602">
        <v>0</v>
      </c>
      <c r="N602">
        <v>236.47370412410098</v>
      </c>
    </row>
    <row r="603" spans="1:14" x14ac:dyDescent="0.25">
      <c r="A603" s="106">
        <v>44303</v>
      </c>
      <c r="B603">
        <v>0</v>
      </c>
      <c r="C603">
        <v>1130.9493633627901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11141.583381810397</v>
      </c>
      <c r="L603">
        <v>0</v>
      </c>
      <c r="M603">
        <v>0</v>
      </c>
      <c r="N603">
        <v>277.11460256169102</v>
      </c>
    </row>
    <row r="604" spans="1:14" x14ac:dyDescent="0.25">
      <c r="A604" s="106">
        <v>44304</v>
      </c>
      <c r="B604">
        <v>0</v>
      </c>
      <c r="C604">
        <v>726.70122800502986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6837.6184235578876</v>
      </c>
      <c r="L604">
        <v>0</v>
      </c>
      <c r="M604">
        <v>0</v>
      </c>
      <c r="N604">
        <v>288.603939126547</v>
      </c>
    </row>
    <row r="605" spans="1:14" x14ac:dyDescent="0.25">
      <c r="A605" s="106">
        <v>44305</v>
      </c>
      <c r="B605">
        <v>0</v>
      </c>
      <c r="C605">
        <v>391.50029388987093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3893.5610289086349</v>
      </c>
      <c r="L605">
        <v>0</v>
      </c>
      <c r="M605">
        <v>0</v>
      </c>
      <c r="N605">
        <v>288.06905277075896</v>
      </c>
    </row>
    <row r="606" spans="1:14" x14ac:dyDescent="0.25">
      <c r="A606" s="106">
        <v>44306</v>
      </c>
      <c r="B606">
        <v>0</v>
      </c>
      <c r="C606">
        <v>336.42443413497108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4653.6630752600504</v>
      </c>
      <c r="K606">
        <v>1178.5015675570999</v>
      </c>
      <c r="L606">
        <v>0</v>
      </c>
      <c r="M606">
        <v>0</v>
      </c>
      <c r="N606">
        <v>288.92313891301001</v>
      </c>
    </row>
    <row r="607" spans="1:14" x14ac:dyDescent="0.25">
      <c r="A607" s="106">
        <v>44307</v>
      </c>
      <c r="B607">
        <v>0</v>
      </c>
      <c r="C607">
        <v>279.64760156497601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4756.9349824812107</v>
      </c>
      <c r="K607">
        <v>505.45270359630308</v>
      </c>
      <c r="L607">
        <v>0</v>
      </c>
      <c r="M607">
        <v>0</v>
      </c>
      <c r="N607">
        <v>446.39799827783401</v>
      </c>
    </row>
    <row r="608" spans="1:14" x14ac:dyDescent="0.25">
      <c r="A608" s="106">
        <v>44308</v>
      </c>
      <c r="B608">
        <v>0</v>
      </c>
      <c r="C608">
        <v>286.85776235096506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5375.7309794450794</v>
      </c>
      <c r="K608">
        <v>402.55458453359699</v>
      </c>
      <c r="L608">
        <v>0</v>
      </c>
      <c r="M608">
        <v>0</v>
      </c>
      <c r="N608">
        <v>412.39735496082005</v>
      </c>
    </row>
    <row r="609" spans="1:14" x14ac:dyDescent="0.25">
      <c r="A609" s="106">
        <v>44309</v>
      </c>
      <c r="B609">
        <v>0</v>
      </c>
      <c r="C609">
        <v>246.40190045363198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9117.9197353445015</v>
      </c>
      <c r="K609">
        <v>470.9964265192699</v>
      </c>
      <c r="L609">
        <v>0</v>
      </c>
      <c r="M609">
        <v>0</v>
      </c>
      <c r="N609">
        <v>430.26342129053302</v>
      </c>
    </row>
    <row r="610" spans="1:14" x14ac:dyDescent="0.25">
      <c r="A610" s="106">
        <v>44310</v>
      </c>
      <c r="B610">
        <v>0</v>
      </c>
      <c r="C610">
        <v>189.92061127383502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14210.504846341799</v>
      </c>
      <c r="K610">
        <v>412.496257956362</v>
      </c>
      <c r="L610">
        <v>0</v>
      </c>
      <c r="M610">
        <v>0</v>
      </c>
      <c r="N610">
        <v>318.44372312492203</v>
      </c>
    </row>
    <row r="611" spans="1:14" x14ac:dyDescent="0.25">
      <c r="A611" s="106">
        <v>44311</v>
      </c>
      <c r="B611">
        <v>0</v>
      </c>
      <c r="C611">
        <v>99.229743616147005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9735.0863260453989</v>
      </c>
      <c r="K611">
        <v>103.822430748583</v>
      </c>
      <c r="L611">
        <v>0</v>
      </c>
      <c r="M611">
        <v>0</v>
      </c>
      <c r="N611">
        <v>115.28362639845849</v>
      </c>
    </row>
    <row r="612" spans="1:14" x14ac:dyDescent="0.25">
      <c r="A612" s="106">
        <v>44312</v>
      </c>
      <c r="B612">
        <v>0</v>
      </c>
      <c r="C612">
        <v>17.246811064634102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6093.2271049252995</v>
      </c>
      <c r="K612">
        <v>16.6719173624797</v>
      </c>
      <c r="L612">
        <v>0</v>
      </c>
      <c r="M612">
        <v>0</v>
      </c>
      <c r="N612">
        <v>27.594897703414603</v>
      </c>
    </row>
    <row r="613" spans="1:14" x14ac:dyDescent="0.25">
      <c r="A613" s="106">
        <v>44313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5980.6104207999997</v>
      </c>
      <c r="K613">
        <v>0</v>
      </c>
      <c r="L613">
        <v>0</v>
      </c>
      <c r="M613">
        <v>0</v>
      </c>
      <c r="N613">
        <v>0</v>
      </c>
    </row>
    <row r="614" spans="1:14" x14ac:dyDescent="0.25">
      <c r="A614" s="106">
        <v>44314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5993.8874426201019</v>
      </c>
      <c r="K614">
        <v>0</v>
      </c>
      <c r="L614">
        <v>0</v>
      </c>
      <c r="M614">
        <v>0</v>
      </c>
      <c r="N614">
        <v>0</v>
      </c>
    </row>
    <row r="615" spans="1:14" x14ac:dyDescent="0.25">
      <c r="A615" s="106">
        <v>44315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6323.995756192302</v>
      </c>
      <c r="K615">
        <v>0</v>
      </c>
      <c r="L615">
        <v>0</v>
      </c>
      <c r="M615">
        <v>0</v>
      </c>
      <c r="N615">
        <v>0</v>
      </c>
    </row>
    <row r="616" spans="1:14" x14ac:dyDescent="0.25">
      <c r="A616" s="106">
        <v>44316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10417.867792467197</v>
      </c>
      <c r="K616">
        <v>0</v>
      </c>
      <c r="L616">
        <v>0</v>
      </c>
      <c r="M616">
        <v>0</v>
      </c>
      <c r="N616">
        <v>0</v>
      </c>
    </row>
    <row r="617" spans="1:14" x14ac:dyDescent="0.25">
      <c r="A617" s="106">
        <v>44317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15226.051921923798</v>
      </c>
      <c r="K617">
        <v>0</v>
      </c>
      <c r="L617">
        <v>0</v>
      </c>
      <c r="M617">
        <v>0</v>
      </c>
      <c r="N617">
        <v>0</v>
      </c>
    </row>
    <row r="618" spans="1:14" x14ac:dyDescent="0.25">
      <c r="A618" s="106">
        <v>44318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14550.391282329201</v>
      </c>
      <c r="K618">
        <v>0</v>
      </c>
      <c r="L618">
        <v>0</v>
      </c>
      <c r="M618">
        <v>0</v>
      </c>
      <c r="N618">
        <v>0</v>
      </c>
    </row>
    <row r="619" spans="1:14" x14ac:dyDescent="0.25">
      <c r="A619" s="106">
        <v>44319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9910.4434564003022</v>
      </c>
      <c r="K619">
        <v>0</v>
      </c>
      <c r="L619">
        <v>0</v>
      </c>
      <c r="M619">
        <v>0</v>
      </c>
      <c r="N619">
        <v>0</v>
      </c>
    </row>
    <row r="620" spans="1:14" x14ac:dyDescent="0.25">
      <c r="A620" s="106">
        <v>44320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7045.7088543561404</v>
      </c>
      <c r="K620">
        <v>0</v>
      </c>
      <c r="L620">
        <v>0</v>
      </c>
      <c r="M620">
        <v>0</v>
      </c>
      <c r="N620">
        <v>0</v>
      </c>
    </row>
    <row r="621" spans="1:14" x14ac:dyDescent="0.25">
      <c r="A621" s="106">
        <v>44321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7285.6741276846597</v>
      </c>
      <c r="K621">
        <v>0</v>
      </c>
      <c r="L621">
        <v>0</v>
      </c>
      <c r="M621">
        <v>0</v>
      </c>
      <c r="N621">
        <v>0</v>
      </c>
    </row>
    <row r="622" spans="1:14" x14ac:dyDescent="0.25">
      <c r="A622" s="106">
        <v>44322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7189.0593626357004</v>
      </c>
      <c r="K622">
        <v>0</v>
      </c>
      <c r="L622">
        <v>0</v>
      </c>
      <c r="M622">
        <v>0</v>
      </c>
      <c r="N622">
        <v>0</v>
      </c>
    </row>
    <row r="623" spans="1:14" x14ac:dyDescent="0.25">
      <c r="A623" s="106">
        <v>44323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10675.682065507772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 s="106">
        <v>44324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16119.54070980914</v>
      </c>
      <c r="K624">
        <v>0</v>
      </c>
      <c r="L624">
        <v>0</v>
      </c>
      <c r="M624">
        <v>0</v>
      </c>
      <c r="N624">
        <v>0</v>
      </c>
    </row>
    <row r="625" spans="1:14" x14ac:dyDescent="0.25">
      <c r="A625" s="106">
        <v>44325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12555.018831098358</v>
      </c>
      <c r="K625">
        <v>0</v>
      </c>
      <c r="L625">
        <v>0</v>
      </c>
      <c r="M625">
        <v>0</v>
      </c>
      <c r="N625">
        <v>0</v>
      </c>
    </row>
    <row r="626" spans="1:14" x14ac:dyDescent="0.25">
      <c r="A626" s="106">
        <v>44326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7580.8770248162318</v>
      </c>
      <c r="K626">
        <v>0</v>
      </c>
      <c r="L626">
        <v>0</v>
      </c>
      <c r="M626">
        <v>0</v>
      </c>
      <c r="N626">
        <v>0</v>
      </c>
    </row>
    <row r="627" spans="1:14" x14ac:dyDescent="0.25">
      <c r="A627" s="106">
        <v>44327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7037.9816816255607</v>
      </c>
      <c r="K627">
        <v>0</v>
      </c>
      <c r="L627">
        <v>0</v>
      </c>
      <c r="M627">
        <v>0</v>
      </c>
      <c r="N627">
        <v>0</v>
      </c>
    </row>
    <row r="628" spans="1:14" x14ac:dyDescent="0.25">
      <c r="A628" s="106">
        <v>44328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7152.3000208319863</v>
      </c>
      <c r="K628">
        <v>0</v>
      </c>
      <c r="L628">
        <v>0</v>
      </c>
      <c r="M628">
        <v>0</v>
      </c>
      <c r="N628">
        <v>0</v>
      </c>
    </row>
    <row r="629" spans="1:14" x14ac:dyDescent="0.25">
      <c r="A629" s="106">
        <v>44329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11245.255715444855</v>
      </c>
      <c r="K629">
        <v>0</v>
      </c>
      <c r="L629">
        <v>0</v>
      </c>
      <c r="M629">
        <v>0</v>
      </c>
      <c r="N629">
        <v>0</v>
      </c>
    </row>
    <row r="630" spans="1:14" x14ac:dyDescent="0.25">
      <c r="A630" s="106">
        <v>44330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12931.507756005127</v>
      </c>
      <c r="K630">
        <v>0</v>
      </c>
      <c r="L630">
        <v>0</v>
      </c>
      <c r="M630">
        <v>0</v>
      </c>
      <c r="N630">
        <v>0</v>
      </c>
    </row>
    <row r="631" spans="1:14" x14ac:dyDescent="0.25">
      <c r="A631" s="106">
        <v>44331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19726.722934001937</v>
      </c>
      <c r="K631">
        <v>0</v>
      </c>
      <c r="L631">
        <v>0</v>
      </c>
      <c r="M631">
        <v>0</v>
      </c>
      <c r="N631">
        <v>0</v>
      </c>
    </row>
    <row r="632" spans="1:14" x14ac:dyDescent="0.25">
      <c r="A632" s="106">
        <v>44332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14184.307830958754</v>
      </c>
      <c r="K632">
        <v>0</v>
      </c>
      <c r="L632">
        <v>0</v>
      </c>
      <c r="M632">
        <v>0</v>
      </c>
      <c r="N632">
        <v>0</v>
      </c>
    </row>
    <row r="633" spans="1:14" x14ac:dyDescent="0.25">
      <c r="A633" s="106">
        <v>44333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10629.85695916963</v>
      </c>
      <c r="K633">
        <v>0</v>
      </c>
      <c r="L633">
        <v>0</v>
      </c>
      <c r="M633">
        <v>0</v>
      </c>
      <c r="N633">
        <v>0</v>
      </c>
    </row>
    <row r="634" spans="1:14" x14ac:dyDescent="0.25">
      <c r="A634" s="106">
        <v>44334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9097.4642913511016</v>
      </c>
      <c r="K634">
        <v>0</v>
      </c>
      <c r="L634">
        <v>0</v>
      </c>
      <c r="M634">
        <v>0</v>
      </c>
      <c r="N634">
        <v>0</v>
      </c>
    </row>
    <row r="635" spans="1:14" x14ac:dyDescent="0.25">
      <c r="A635" s="106">
        <v>44335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9300.796171460901</v>
      </c>
      <c r="K635">
        <v>0</v>
      </c>
      <c r="L635">
        <v>0</v>
      </c>
      <c r="M635">
        <v>0</v>
      </c>
      <c r="N635">
        <v>0</v>
      </c>
    </row>
    <row r="636" spans="1:14" x14ac:dyDescent="0.25">
      <c r="A636" s="106">
        <v>44336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10955.5367879531</v>
      </c>
      <c r="K636">
        <v>0</v>
      </c>
      <c r="L636">
        <v>0</v>
      </c>
      <c r="M636">
        <v>0</v>
      </c>
      <c r="N636">
        <v>0</v>
      </c>
    </row>
    <row r="637" spans="1:14" x14ac:dyDescent="0.25">
      <c r="A637" s="106">
        <v>44337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19248.768867080602</v>
      </c>
      <c r="K637">
        <v>0</v>
      </c>
      <c r="L637">
        <v>0</v>
      </c>
      <c r="M637">
        <v>0</v>
      </c>
      <c r="N637">
        <v>0</v>
      </c>
    </row>
    <row r="638" spans="1:14" x14ac:dyDescent="0.25">
      <c r="A638" s="106">
        <v>44338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27290.519944791595</v>
      </c>
      <c r="K638">
        <v>0</v>
      </c>
      <c r="L638">
        <v>0</v>
      </c>
      <c r="M638">
        <v>0</v>
      </c>
      <c r="N638">
        <v>0</v>
      </c>
    </row>
    <row r="639" spans="1:14" x14ac:dyDescent="0.25">
      <c r="A639" s="106">
        <v>44339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24190.175210298796</v>
      </c>
      <c r="K639">
        <v>0</v>
      </c>
      <c r="L639">
        <v>0</v>
      </c>
      <c r="M639">
        <v>0</v>
      </c>
      <c r="N639">
        <v>0</v>
      </c>
    </row>
    <row r="640" spans="1:14" x14ac:dyDescent="0.25">
      <c r="A640" s="106">
        <v>44340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10899.007495629801</v>
      </c>
      <c r="K640">
        <v>0</v>
      </c>
      <c r="L640">
        <v>0</v>
      </c>
      <c r="M640">
        <v>0</v>
      </c>
      <c r="N640">
        <v>0</v>
      </c>
    </row>
    <row r="641" spans="1:14" x14ac:dyDescent="0.25">
      <c r="A641" s="106">
        <v>44341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10457.670561977699</v>
      </c>
      <c r="K641">
        <v>0</v>
      </c>
      <c r="L641">
        <v>0</v>
      </c>
      <c r="M641">
        <v>0</v>
      </c>
      <c r="N641">
        <v>0</v>
      </c>
    </row>
    <row r="642" spans="1:14" x14ac:dyDescent="0.25">
      <c r="A642" s="106">
        <v>44342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11027.557652130698</v>
      </c>
      <c r="K642">
        <v>0</v>
      </c>
      <c r="L642">
        <v>0</v>
      </c>
      <c r="M642">
        <v>0</v>
      </c>
      <c r="N642">
        <v>0</v>
      </c>
    </row>
    <row r="643" spans="1:14" x14ac:dyDescent="0.25">
      <c r="A643" s="106">
        <v>44343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12989.644090054702</v>
      </c>
      <c r="K643">
        <v>0</v>
      </c>
      <c r="L643">
        <v>0</v>
      </c>
      <c r="M643">
        <v>0</v>
      </c>
      <c r="N643">
        <v>0</v>
      </c>
    </row>
    <row r="644" spans="1:14" x14ac:dyDescent="0.25">
      <c r="A644" s="106">
        <v>44344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21886.948562714599</v>
      </c>
      <c r="K644">
        <v>0</v>
      </c>
      <c r="L644">
        <v>0</v>
      </c>
      <c r="M644">
        <v>0</v>
      </c>
      <c r="N644">
        <v>0</v>
      </c>
    </row>
    <row r="645" spans="1:14" x14ac:dyDescent="0.25">
      <c r="A645" s="106">
        <v>44345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35953.397547231609</v>
      </c>
      <c r="K645">
        <v>0</v>
      </c>
      <c r="L645">
        <v>0</v>
      </c>
      <c r="M645">
        <v>0</v>
      </c>
      <c r="N645">
        <v>0</v>
      </c>
    </row>
    <row r="646" spans="1:14" x14ac:dyDescent="0.25">
      <c r="A646" s="106">
        <v>44346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33732.506726991604</v>
      </c>
      <c r="K646">
        <v>0</v>
      </c>
      <c r="L646">
        <v>0</v>
      </c>
      <c r="M646">
        <v>0</v>
      </c>
      <c r="N646">
        <v>0</v>
      </c>
    </row>
    <row r="647" spans="1:14" x14ac:dyDescent="0.25">
      <c r="A647" s="106">
        <v>44347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21701.958796402694</v>
      </c>
      <c r="K647">
        <v>0</v>
      </c>
      <c r="L647">
        <v>0</v>
      </c>
      <c r="M647">
        <v>0</v>
      </c>
      <c r="N647">
        <v>0</v>
      </c>
    </row>
    <row r="648" spans="1:14" x14ac:dyDescent="0.25">
      <c r="A648" s="106">
        <v>44348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13119.739299147657</v>
      </c>
      <c r="K648">
        <v>0</v>
      </c>
      <c r="L648">
        <v>0</v>
      </c>
      <c r="M648">
        <v>0</v>
      </c>
      <c r="N648">
        <v>0</v>
      </c>
    </row>
    <row r="649" spans="1:14" x14ac:dyDescent="0.25">
      <c r="A649" s="106">
        <v>44349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12808.853654488968</v>
      </c>
      <c r="K649">
        <v>0</v>
      </c>
      <c r="L649">
        <v>0</v>
      </c>
      <c r="M649">
        <v>0</v>
      </c>
      <c r="N649">
        <v>0</v>
      </c>
    </row>
    <row r="650" spans="1:14" x14ac:dyDescent="0.25">
      <c r="A650" s="106">
        <v>44350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13038.959621654478</v>
      </c>
      <c r="K650">
        <v>0</v>
      </c>
      <c r="L650">
        <v>0</v>
      </c>
      <c r="M650">
        <v>0</v>
      </c>
      <c r="N650">
        <v>0</v>
      </c>
    </row>
    <row r="651" spans="1:14" x14ac:dyDescent="0.25">
      <c r="A651" s="106">
        <v>44351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18699.661568276526</v>
      </c>
      <c r="K651">
        <v>0</v>
      </c>
      <c r="L651">
        <v>0</v>
      </c>
      <c r="M651">
        <v>0</v>
      </c>
      <c r="N651">
        <v>0</v>
      </c>
    </row>
    <row r="652" spans="1:14" x14ac:dyDescent="0.25">
      <c r="A652" s="106">
        <v>44352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27977.394639957151</v>
      </c>
      <c r="K652">
        <v>0</v>
      </c>
      <c r="L652">
        <v>0</v>
      </c>
      <c r="M652">
        <v>0</v>
      </c>
      <c r="N652">
        <v>0</v>
      </c>
    </row>
    <row r="653" spans="1:14" x14ac:dyDescent="0.25">
      <c r="A653" s="106">
        <v>44353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20354.843762994096</v>
      </c>
      <c r="K653">
        <v>0</v>
      </c>
      <c r="L653">
        <v>0</v>
      </c>
      <c r="M653">
        <v>0</v>
      </c>
      <c r="N653">
        <v>0</v>
      </c>
    </row>
    <row r="654" spans="1:14" x14ac:dyDescent="0.25">
      <c r="A654" s="106">
        <v>44354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10966.268769157228</v>
      </c>
      <c r="K654">
        <v>0</v>
      </c>
      <c r="L654">
        <v>0</v>
      </c>
      <c r="M654">
        <v>0</v>
      </c>
      <c r="N654">
        <v>0</v>
      </c>
    </row>
    <row r="655" spans="1:14" x14ac:dyDescent="0.25">
      <c r="A655" s="106">
        <v>44355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10601.501565647228</v>
      </c>
      <c r="K655">
        <v>0</v>
      </c>
      <c r="L655">
        <v>0</v>
      </c>
      <c r="M655">
        <v>0</v>
      </c>
      <c r="N655">
        <v>0</v>
      </c>
    </row>
    <row r="656" spans="1:14" x14ac:dyDescent="0.25">
      <c r="A656" s="106">
        <v>44356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10983.612612106201</v>
      </c>
      <c r="K656">
        <v>0</v>
      </c>
      <c r="L656">
        <v>0</v>
      </c>
      <c r="M656">
        <v>0</v>
      </c>
      <c r="N656">
        <v>0</v>
      </c>
    </row>
    <row r="657" spans="1:14" x14ac:dyDescent="0.25">
      <c r="A657" s="106">
        <v>44357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11840.018147049792</v>
      </c>
      <c r="K657">
        <v>0</v>
      </c>
      <c r="L657">
        <v>0</v>
      </c>
      <c r="M657">
        <v>0</v>
      </c>
      <c r="N657">
        <v>0</v>
      </c>
    </row>
    <row r="658" spans="1:14" x14ac:dyDescent="0.25">
      <c r="A658" s="106">
        <v>44358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18436.066804900296</v>
      </c>
      <c r="K658">
        <v>0</v>
      </c>
      <c r="L658">
        <v>0</v>
      </c>
      <c r="M658">
        <v>0</v>
      </c>
      <c r="N658">
        <v>0</v>
      </c>
    </row>
    <row r="659" spans="1:14" x14ac:dyDescent="0.25">
      <c r="A659" s="106">
        <v>44359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27275.011342549809</v>
      </c>
      <c r="K659">
        <v>0</v>
      </c>
      <c r="L659">
        <v>0</v>
      </c>
      <c r="M659">
        <v>0</v>
      </c>
      <c r="N659">
        <v>0</v>
      </c>
    </row>
    <row r="660" spans="1:14" x14ac:dyDescent="0.25">
      <c r="A660" s="106">
        <v>44360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25232.315771220423</v>
      </c>
      <c r="K660">
        <v>0</v>
      </c>
      <c r="L660">
        <v>0</v>
      </c>
      <c r="M660">
        <v>0</v>
      </c>
      <c r="N660">
        <v>0</v>
      </c>
    </row>
    <row r="661" spans="1:14" x14ac:dyDescent="0.25">
      <c r="A661" s="106">
        <v>44361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12245.036624997741</v>
      </c>
      <c r="K661">
        <v>0</v>
      </c>
      <c r="L661">
        <v>0</v>
      </c>
      <c r="M661">
        <v>0</v>
      </c>
      <c r="N661">
        <v>0</v>
      </c>
    </row>
    <row r="662" spans="1:14" x14ac:dyDescent="0.25">
      <c r="A662" s="106">
        <v>44362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11630.913790235099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 s="106">
        <v>44363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14341.517623631498</v>
      </c>
      <c r="K663">
        <v>0</v>
      </c>
      <c r="L663">
        <v>0</v>
      </c>
      <c r="M663">
        <v>0</v>
      </c>
      <c r="N663">
        <v>0</v>
      </c>
    </row>
    <row r="664" spans="1:14" x14ac:dyDescent="0.25">
      <c r="A664" s="106">
        <v>44364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14728.645008754003</v>
      </c>
      <c r="K664">
        <v>0</v>
      </c>
      <c r="L664">
        <v>0</v>
      </c>
      <c r="M664">
        <v>0</v>
      </c>
      <c r="N664">
        <v>0</v>
      </c>
    </row>
    <row r="665" spans="1:14" x14ac:dyDescent="0.25">
      <c r="A665" s="106">
        <v>44365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25928.015617048404</v>
      </c>
      <c r="K665">
        <v>0</v>
      </c>
      <c r="L665">
        <v>0</v>
      </c>
      <c r="M665">
        <v>0</v>
      </c>
      <c r="N665">
        <v>0</v>
      </c>
    </row>
    <row r="666" spans="1:14" x14ac:dyDescent="0.25">
      <c r="A666" s="106">
        <v>44366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28691.430597495804</v>
      </c>
      <c r="K666">
        <v>0</v>
      </c>
      <c r="L666">
        <v>0</v>
      </c>
      <c r="M666">
        <v>0</v>
      </c>
      <c r="N666">
        <v>0</v>
      </c>
    </row>
    <row r="667" spans="1:14" x14ac:dyDescent="0.25">
      <c r="A667" s="106">
        <v>44367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19499.162769958399</v>
      </c>
      <c r="K667">
        <v>0</v>
      </c>
      <c r="L667">
        <v>0</v>
      </c>
      <c r="M667">
        <v>0</v>
      </c>
      <c r="N667">
        <v>0</v>
      </c>
    </row>
    <row r="668" spans="1:14" x14ac:dyDescent="0.25">
      <c r="A668" s="106">
        <v>44368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13154.191905030701</v>
      </c>
      <c r="K668">
        <v>0</v>
      </c>
      <c r="L668">
        <v>0</v>
      </c>
      <c r="M668">
        <v>0</v>
      </c>
      <c r="N668">
        <v>0</v>
      </c>
    </row>
    <row r="669" spans="1:14" x14ac:dyDescent="0.25">
      <c r="A669" s="106">
        <v>44369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13669.172131278203</v>
      </c>
      <c r="K669">
        <v>0</v>
      </c>
      <c r="L669">
        <v>0</v>
      </c>
      <c r="M669">
        <v>0</v>
      </c>
      <c r="N669">
        <v>0</v>
      </c>
    </row>
    <row r="670" spans="1:14" x14ac:dyDescent="0.25">
      <c r="A670" s="106">
        <v>44370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13202.405396567101</v>
      </c>
      <c r="K670">
        <v>0</v>
      </c>
      <c r="L670">
        <v>0</v>
      </c>
      <c r="M670">
        <v>0</v>
      </c>
      <c r="N670">
        <v>0</v>
      </c>
    </row>
    <row r="671" spans="1:14" x14ac:dyDescent="0.25">
      <c r="A671" s="106">
        <v>44371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14571.544776196904</v>
      </c>
      <c r="K671">
        <v>0</v>
      </c>
      <c r="L671">
        <v>0</v>
      </c>
      <c r="M671">
        <v>0</v>
      </c>
      <c r="N671">
        <v>0</v>
      </c>
    </row>
    <row r="672" spans="1:14" x14ac:dyDescent="0.25">
      <c r="A672" s="106">
        <v>44372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20857.0038070839</v>
      </c>
      <c r="K672">
        <v>0</v>
      </c>
      <c r="L672">
        <v>0</v>
      </c>
      <c r="M672">
        <v>0</v>
      </c>
      <c r="N672">
        <v>0</v>
      </c>
    </row>
    <row r="673" spans="1:14" x14ac:dyDescent="0.25">
      <c r="A673" s="106">
        <v>44373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32027.289644646196</v>
      </c>
      <c r="K673">
        <v>0</v>
      </c>
      <c r="L673">
        <v>0</v>
      </c>
      <c r="M673">
        <v>0</v>
      </c>
      <c r="N673">
        <v>0</v>
      </c>
    </row>
    <row r="674" spans="1:14" x14ac:dyDescent="0.25">
      <c r="A674" s="106">
        <v>44374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26535.340330813597</v>
      </c>
      <c r="K674">
        <v>0</v>
      </c>
      <c r="L674">
        <v>0</v>
      </c>
      <c r="M674">
        <v>0</v>
      </c>
      <c r="N674">
        <v>0</v>
      </c>
    </row>
    <row r="675" spans="1:14" x14ac:dyDescent="0.25">
      <c r="A675" s="106">
        <v>44375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13751.0038405374</v>
      </c>
      <c r="K675">
        <v>0</v>
      </c>
      <c r="L675">
        <v>0</v>
      </c>
      <c r="M675">
        <v>0</v>
      </c>
      <c r="N675">
        <v>0</v>
      </c>
    </row>
    <row r="676" spans="1:14" x14ac:dyDescent="0.25">
      <c r="A676" s="106">
        <v>44376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16072.142756846995</v>
      </c>
      <c r="K676">
        <v>0</v>
      </c>
      <c r="L676">
        <v>0</v>
      </c>
      <c r="M676">
        <v>0</v>
      </c>
      <c r="N676">
        <v>0</v>
      </c>
    </row>
    <row r="677" spans="1:14" x14ac:dyDescent="0.25">
      <c r="A677" s="106">
        <v>44377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14393.568212067003</v>
      </c>
      <c r="K677">
        <v>0</v>
      </c>
      <c r="L677">
        <v>0</v>
      </c>
      <c r="M677">
        <v>0</v>
      </c>
      <c r="N677">
        <v>0</v>
      </c>
    </row>
    <row r="678" spans="1:14" x14ac:dyDescent="0.25">
      <c r="A678" s="106">
        <v>44378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14454.566950459401</v>
      </c>
      <c r="K678">
        <v>0</v>
      </c>
      <c r="L678">
        <v>0</v>
      </c>
      <c r="M678">
        <v>0</v>
      </c>
      <c r="N678">
        <v>0</v>
      </c>
    </row>
    <row r="679" spans="1:14" x14ac:dyDescent="0.25">
      <c r="A679" s="106">
        <v>44379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21114.9486626078</v>
      </c>
      <c r="K679">
        <v>0</v>
      </c>
      <c r="L679">
        <v>0</v>
      </c>
      <c r="M679">
        <v>0</v>
      </c>
      <c r="N679">
        <v>0</v>
      </c>
    </row>
    <row r="680" spans="1:14" x14ac:dyDescent="0.25">
      <c r="A680" s="106">
        <v>44380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37552.932580700697</v>
      </c>
      <c r="K680">
        <v>0</v>
      </c>
      <c r="L680">
        <v>0</v>
      </c>
      <c r="M680">
        <v>0</v>
      </c>
      <c r="N680">
        <v>0</v>
      </c>
    </row>
    <row r="681" spans="1:14" x14ac:dyDescent="0.25">
      <c r="A681" s="106">
        <v>44381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28653.447157746108</v>
      </c>
      <c r="K681">
        <v>0</v>
      </c>
      <c r="L681">
        <v>0</v>
      </c>
      <c r="M681">
        <v>0</v>
      </c>
      <c r="N681">
        <v>0</v>
      </c>
    </row>
    <row r="682" spans="1:14" x14ac:dyDescent="0.25">
      <c r="A682" s="106">
        <v>44382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13684.922543938705</v>
      </c>
      <c r="K682">
        <v>0</v>
      </c>
      <c r="L682">
        <v>0</v>
      </c>
      <c r="M682">
        <v>0</v>
      </c>
      <c r="N682">
        <v>0</v>
      </c>
    </row>
    <row r="683" spans="1:14" x14ac:dyDescent="0.25">
      <c r="A683" s="106">
        <v>44383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14499.056693441999</v>
      </c>
      <c r="K683">
        <v>0</v>
      </c>
      <c r="L683">
        <v>0</v>
      </c>
      <c r="M683">
        <v>0</v>
      </c>
      <c r="N683">
        <v>0</v>
      </c>
    </row>
    <row r="684" spans="1:14" x14ac:dyDescent="0.25">
      <c r="A684" s="106">
        <v>44384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16142.516263317899</v>
      </c>
      <c r="K684">
        <v>0</v>
      </c>
      <c r="L684">
        <v>0</v>
      </c>
      <c r="M684">
        <v>0</v>
      </c>
      <c r="N684">
        <v>0</v>
      </c>
    </row>
    <row r="685" spans="1:14" x14ac:dyDescent="0.25">
      <c r="A685" s="106">
        <v>44385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16303.4198788998</v>
      </c>
      <c r="K685">
        <v>0</v>
      </c>
      <c r="L685">
        <v>0</v>
      </c>
      <c r="M685">
        <v>0</v>
      </c>
      <c r="N685">
        <v>0</v>
      </c>
    </row>
    <row r="686" spans="1:14" x14ac:dyDescent="0.25">
      <c r="A686" s="106">
        <v>44386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19827.657881898696</v>
      </c>
      <c r="K686">
        <v>0</v>
      </c>
      <c r="L686">
        <v>0</v>
      </c>
      <c r="M686">
        <v>0</v>
      </c>
      <c r="N686">
        <v>0</v>
      </c>
    </row>
    <row r="687" spans="1:14" x14ac:dyDescent="0.25">
      <c r="A687" s="106">
        <v>44387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32405.252831903505</v>
      </c>
      <c r="K687">
        <v>0</v>
      </c>
      <c r="L687">
        <v>0</v>
      </c>
      <c r="M687">
        <v>0</v>
      </c>
      <c r="N687">
        <v>0</v>
      </c>
    </row>
    <row r="688" spans="1:14" x14ac:dyDescent="0.25">
      <c r="A688" s="106">
        <v>44388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37466.841007426003</v>
      </c>
      <c r="K688">
        <v>0</v>
      </c>
      <c r="L688">
        <v>0</v>
      </c>
      <c r="M688">
        <v>0</v>
      </c>
      <c r="N688">
        <v>0</v>
      </c>
    </row>
    <row r="689" spans="1:14" x14ac:dyDescent="0.25">
      <c r="A689" s="106">
        <v>44389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29540.179692508187</v>
      </c>
      <c r="K689">
        <v>0</v>
      </c>
      <c r="L689">
        <v>0</v>
      </c>
      <c r="M689">
        <v>0</v>
      </c>
      <c r="N689">
        <v>0</v>
      </c>
    </row>
    <row r="690" spans="1:14" x14ac:dyDescent="0.25">
      <c r="A690" s="106">
        <v>44390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13139.296182357679</v>
      </c>
      <c r="K690">
        <v>0</v>
      </c>
      <c r="L690">
        <v>0</v>
      </c>
      <c r="M690">
        <v>0</v>
      </c>
      <c r="N690">
        <v>0</v>
      </c>
    </row>
    <row r="691" spans="1:14" x14ac:dyDescent="0.25">
      <c r="A691" s="106">
        <v>44391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12057.338655533951</v>
      </c>
      <c r="K691">
        <v>0</v>
      </c>
      <c r="L691">
        <v>0</v>
      </c>
      <c r="M691">
        <v>0</v>
      </c>
      <c r="N691">
        <v>0</v>
      </c>
    </row>
    <row r="692" spans="1:14" x14ac:dyDescent="0.25">
      <c r="A692" s="106">
        <v>44392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12836.219374283759</v>
      </c>
      <c r="K692">
        <v>0</v>
      </c>
      <c r="L692">
        <v>0</v>
      </c>
      <c r="M692">
        <v>0</v>
      </c>
      <c r="N692">
        <v>0</v>
      </c>
    </row>
    <row r="693" spans="1:14" x14ac:dyDescent="0.25">
      <c r="A693" s="106">
        <v>44393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18850.590666511209</v>
      </c>
      <c r="K693">
        <v>0</v>
      </c>
      <c r="L693">
        <v>0</v>
      </c>
      <c r="M693">
        <v>0</v>
      </c>
      <c r="N693">
        <v>0</v>
      </c>
    </row>
    <row r="694" spans="1:14" x14ac:dyDescent="0.25">
      <c r="A694" s="106">
        <v>44394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32259.988845389242</v>
      </c>
      <c r="K694">
        <v>0</v>
      </c>
      <c r="L694">
        <v>0</v>
      </c>
      <c r="M694">
        <v>0</v>
      </c>
      <c r="N694">
        <v>0</v>
      </c>
    </row>
    <row r="695" spans="1:14" x14ac:dyDescent="0.25">
      <c r="A695" s="106">
        <v>44395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24678.408398863819</v>
      </c>
      <c r="K695">
        <v>0</v>
      </c>
      <c r="L695">
        <v>0</v>
      </c>
      <c r="M695">
        <v>0</v>
      </c>
      <c r="N695">
        <v>0</v>
      </c>
    </row>
    <row r="696" spans="1:14" x14ac:dyDescent="0.25">
      <c r="A696" s="106">
        <v>44396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13494.177420363705</v>
      </c>
      <c r="K696">
        <v>0</v>
      </c>
      <c r="L696">
        <v>0</v>
      </c>
      <c r="M696">
        <v>0</v>
      </c>
      <c r="N696">
        <v>0</v>
      </c>
    </row>
    <row r="697" spans="1:14" x14ac:dyDescent="0.25">
      <c r="A697" s="106">
        <v>44397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17653.418415571752</v>
      </c>
      <c r="K697">
        <v>0</v>
      </c>
      <c r="L697">
        <v>0</v>
      </c>
      <c r="M697">
        <v>0</v>
      </c>
      <c r="N697">
        <v>0</v>
      </c>
    </row>
    <row r="698" spans="1:14" x14ac:dyDescent="0.25">
      <c r="A698" s="106">
        <v>44398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17590.532523555259</v>
      </c>
      <c r="K698">
        <v>0</v>
      </c>
      <c r="L698">
        <v>0</v>
      </c>
      <c r="M698">
        <v>0</v>
      </c>
      <c r="N698">
        <v>0</v>
      </c>
    </row>
    <row r="699" spans="1:14" x14ac:dyDescent="0.25">
      <c r="A699" s="106">
        <v>44399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17993.646561351208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 s="106">
        <v>44400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21759.665061878462</v>
      </c>
      <c r="K700">
        <v>0</v>
      </c>
      <c r="L700">
        <v>0</v>
      </c>
      <c r="M700">
        <v>0</v>
      </c>
      <c r="N700">
        <v>0</v>
      </c>
    </row>
    <row r="701" spans="1:14" x14ac:dyDescent="0.25">
      <c r="A701" s="106">
        <v>44401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32550.163628372658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s="106">
        <v>44402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32488.96284599592</v>
      </c>
      <c r="K702">
        <v>0</v>
      </c>
      <c r="L702">
        <v>0</v>
      </c>
      <c r="M702">
        <v>0</v>
      </c>
      <c r="N702">
        <v>0</v>
      </c>
    </row>
    <row r="703" spans="1:14" x14ac:dyDescent="0.25">
      <c r="A703" s="106">
        <v>44403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12781.582308600484</v>
      </c>
      <c r="K703">
        <v>0</v>
      </c>
      <c r="L703">
        <v>0</v>
      </c>
      <c r="M703">
        <v>0</v>
      </c>
      <c r="N703">
        <v>0</v>
      </c>
    </row>
    <row r="704" spans="1:14" x14ac:dyDescent="0.25">
      <c r="A704" s="106">
        <v>44404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12680.031047755099</v>
      </c>
      <c r="K704">
        <v>0</v>
      </c>
      <c r="L704">
        <v>0</v>
      </c>
      <c r="M704">
        <v>0</v>
      </c>
      <c r="N704">
        <v>0</v>
      </c>
    </row>
    <row r="705" spans="1:14" x14ac:dyDescent="0.25">
      <c r="A705" s="106">
        <v>44405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15376.517938527002</v>
      </c>
      <c r="K705">
        <v>0</v>
      </c>
      <c r="L705">
        <v>0</v>
      </c>
      <c r="M705">
        <v>0</v>
      </c>
      <c r="N705">
        <v>0</v>
      </c>
    </row>
    <row r="706" spans="1:14" x14ac:dyDescent="0.25">
      <c r="A706" s="106">
        <v>44406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15199.239219943996</v>
      </c>
      <c r="K706">
        <v>0</v>
      </c>
      <c r="L706">
        <v>0</v>
      </c>
      <c r="M706">
        <v>0</v>
      </c>
      <c r="N706">
        <v>0</v>
      </c>
    </row>
    <row r="707" spans="1:14" x14ac:dyDescent="0.25">
      <c r="A707" s="106">
        <v>44407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21851.834002044692</v>
      </c>
      <c r="K707">
        <v>0</v>
      </c>
      <c r="L707">
        <v>0</v>
      </c>
      <c r="M707">
        <v>0</v>
      </c>
      <c r="N707">
        <v>0</v>
      </c>
    </row>
    <row r="708" spans="1:14" x14ac:dyDescent="0.25">
      <c r="A708" s="106">
        <v>44408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34713.740762338901</v>
      </c>
      <c r="K708">
        <v>0</v>
      </c>
      <c r="L708">
        <v>0</v>
      </c>
      <c r="M708">
        <v>0</v>
      </c>
      <c r="N708">
        <v>0</v>
      </c>
    </row>
    <row r="709" spans="1:14" x14ac:dyDescent="0.25">
      <c r="A709" s="106">
        <v>44409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26931.904439648293</v>
      </c>
      <c r="K709">
        <v>0</v>
      </c>
      <c r="L709">
        <v>0</v>
      </c>
      <c r="M709">
        <v>0</v>
      </c>
      <c r="N709">
        <v>0</v>
      </c>
    </row>
    <row r="710" spans="1:14" x14ac:dyDescent="0.25">
      <c r="A710" s="106">
        <v>44410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12417.797194770901</v>
      </c>
      <c r="K710">
        <v>0</v>
      </c>
      <c r="L710">
        <v>0</v>
      </c>
      <c r="M710">
        <v>0</v>
      </c>
      <c r="N710">
        <v>0</v>
      </c>
    </row>
    <row r="711" spans="1:14" x14ac:dyDescent="0.25">
      <c r="A711" s="106">
        <v>44411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12041.195371684098</v>
      </c>
      <c r="K711">
        <v>0</v>
      </c>
      <c r="L711">
        <v>0</v>
      </c>
      <c r="M711">
        <v>0</v>
      </c>
      <c r="N711">
        <v>0</v>
      </c>
    </row>
    <row r="712" spans="1:14" x14ac:dyDescent="0.25">
      <c r="A712" s="106">
        <v>44412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12387.298104451402</v>
      </c>
      <c r="K712">
        <v>0</v>
      </c>
      <c r="L712">
        <v>0</v>
      </c>
      <c r="M712">
        <v>0</v>
      </c>
      <c r="N712">
        <v>0</v>
      </c>
    </row>
    <row r="713" spans="1:14" x14ac:dyDescent="0.25">
      <c r="A713" s="106">
        <v>44413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14102.318836777202</v>
      </c>
      <c r="K713">
        <v>0</v>
      </c>
      <c r="L713">
        <v>0</v>
      </c>
      <c r="M713">
        <v>0</v>
      </c>
      <c r="N713">
        <v>0</v>
      </c>
    </row>
    <row r="714" spans="1:14" x14ac:dyDescent="0.25">
      <c r="A714" s="106">
        <v>44414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20694.953079020401</v>
      </c>
      <c r="K714">
        <v>0</v>
      </c>
      <c r="L714">
        <v>0</v>
      </c>
      <c r="M714">
        <v>0</v>
      </c>
      <c r="N714">
        <v>0</v>
      </c>
    </row>
    <row r="715" spans="1:14" x14ac:dyDescent="0.25">
      <c r="A715" s="106">
        <v>44415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34008.324804554693</v>
      </c>
      <c r="K715">
        <v>0</v>
      </c>
      <c r="L715">
        <v>0</v>
      </c>
      <c r="M715">
        <v>0</v>
      </c>
      <c r="N715">
        <v>0</v>
      </c>
    </row>
    <row r="716" spans="1:14" x14ac:dyDescent="0.25">
      <c r="A716" s="106">
        <v>44416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25988.407053877789</v>
      </c>
      <c r="K716">
        <v>0</v>
      </c>
      <c r="L716">
        <v>0</v>
      </c>
      <c r="M716">
        <v>0</v>
      </c>
      <c r="N716">
        <v>0</v>
      </c>
    </row>
    <row r="717" spans="1:14" x14ac:dyDescent="0.25">
      <c r="A717" s="106">
        <v>44417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13509.854703119501</v>
      </c>
      <c r="K717">
        <v>0</v>
      </c>
      <c r="L717">
        <v>0</v>
      </c>
      <c r="M717">
        <v>0</v>
      </c>
      <c r="N717">
        <v>0</v>
      </c>
    </row>
    <row r="718" spans="1:14" x14ac:dyDescent="0.25">
      <c r="A718" s="106">
        <v>44418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12868.603597414603</v>
      </c>
      <c r="K718">
        <v>0</v>
      </c>
      <c r="L718">
        <v>0</v>
      </c>
      <c r="M718">
        <v>0</v>
      </c>
      <c r="N718">
        <v>0</v>
      </c>
    </row>
    <row r="719" spans="1:14" x14ac:dyDescent="0.25">
      <c r="A719" s="106">
        <v>44419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12661.616847952402</v>
      </c>
      <c r="K719">
        <v>0</v>
      </c>
      <c r="L719">
        <v>0</v>
      </c>
      <c r="M719">
        <v>0</v>
      </c>
      <c r="N719">
        <v>0</v>
      </c>
    </row>
    <row r="720" spans="1:14" x14ac:dyDescent="0.25">
      <c r="A720" s="106">
        <v>44420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13705.173141513995</v>
      </c>
      <c r="K720">
        <v>0</v>
      </c>
      <c r="L720">
        <v>0</v>
      </c>
      <c r="M720">
        <v>0</v>
      </c>
      <c r="N720">
        <v>0</v>
      </c>
    </row>
    <row r="721" spans="1:14" x14ac:dyDescent="0.25">
      <c r="A721" s="106">
        <v>44421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18201.624203350904</v>
      </c>
      <c r="K721">
        <v>0</v>
      </c>
      <c r="L721">
        <v>0</v>
      </c>
      <c r="M721">
        <v>0</v>
      </c>
      <c r="N721">
        <v>0</v>
      </c>
    </row>
    <row r="722" spans="1:14" x14ac:dyDescent="0.25">
      <c r="A722" s="106">
        <v>44422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26976.636798106701</v>
      </c>
      <c r="K722">
        <v>0</v>
      </c>
      <c r="L722">
        <v>0</v>
      </c>
      <c r="M722">
        <v>0</v>
      </c>
      <c r="N722">
        <v>0</v>
      </c>
    </row>
    <row r="723" spans="1:14" x14ac:dyDescent="0.25">
      <c r="A723" s="106">
        <v>44423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23873.687657594899</v>
      </c>
      <c r="K723">
        <v>0</v>
      </c>
      <c r="L723">
        <v>0</v>
      </c>
      <c r="M723">
        <v>0</v>
      </c>
      <c r="N723">
        <v>0</v>
      </c>
    </row>
    <row r="724" spans="1:14" x14ac:dyDescent="0.25">
      <c r="A724" s="106">
        <v>44424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11581.121660852401</v>
      </c>
      <c r="K724">
        <v>0</v>
      </c>
      <c r="L724">
        <v>0</v>
      </c>
      <c r="M724">
        <v>0</v>
      </c>
      <c r="N724">
        <v>0</v>
      </c>
    </row>
    <row r="725" spans="1:14" x14ac:dyDescent="0.25">
      <c r="A725" s="106">
        <v>44425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10846.896685642998</v>
      </c>
      <c r="K725">
        <v>0</v>
      </c>
      <c r="L725">
        <v>0</v>
      </c>
      <c r="M725">
        <v>0</v>
      </c>
      <c r="N725">
        <v>0</v>
      </c>
    </row>
    <row r="726" spans="1:14" x14ac:dyDescent="0.25">
      <c r="A726" s="106">
        <v>44426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11958.726697838898</v>
      </c>
      <c r="K726">
        <v>0</v>
      </c>
      <c r="L726">
        <v>0</v>
      </c>
      <c r="M726">
        <v>0</v>
      </c>
      <c r="N726">
        <v>0</v>
      </c>
    </row>
    <row r="727" spans="1:14" x14ac:dyDescent="0.25">
      <c r="A727" s="106">
        <v>44427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12693.646991496702</v>
      </c>
      <c r="K727">
        <v>0</v>
      </c>
      <c r="L727">
        <v>0</v>
      </c>
      <c r="M727">
        <v>0</v>
      </c>
      <c r="N727">
        <v>0</v>
      </c>
    </row>
    <row r="728" spans="1:14" x14ac:dyDescent="0.25">
      <c r="A728" s="106">
        <v>44428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17931.013173766303</v>
      </c>
      <c r="K728">
        <v>0</v>
      </c>
      <c r="L728">
        <v>0</v>
      </c>
      <c r="M728">
        <v>0</v>
      </c>
      <c r="N728">
        <v>0</v>
      </c>
    </row>
    <row r="729" spans="1:14" x14ac:dyDescent="0.25">
      <c r="A729" s="106">
        <v>44429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29972.078418583609</v>
      </c>
      <c r="K729">
        <v>0</v>
      </c>
      <c r="L729">
        <v>0</v>
      </c>
      <c r="M729">
        <v>0</v>
      </c>
      <c r="N729">
        <v>0</v>
      </c>
    </row>
    <row r="730" spans="1:14" x14ac:dyDescent="0.25">
      <c r="A730" s="106">
        <v>44430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24449.235057789905</v>
      </c>
      <c r="K730">
        <v>0</v>
      </c>
      <c r="L730">
        <v>0</v>
      </c>
      <c r="M730">
        <v>0</v>
      </c>
      <c r="N730">
        <v>0</v>
      </c>
    </row>
    <row r="731" spans="1:14" x14ac:dyDescent="0.25">
      <c r="A731" s="106">
        <v>44431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11950.272605068498</v>
      </c>
      <c r="K731">
        <v>0</v>
      </c>
      <c r="L731">
        <v>0</v>
      </c>
      <c r="M731">
        <v>0</v>
      </c>
      <c r="N731">
        <v>0</v>
      </c>
    </row>
    <row r="732" spans="1:14" x14ac:dyDescent="0.25">
      <c r="A732" s="106">
        <v>44432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11660.825112639403</v>
      </c>
      <c r="K732">
        <v>0</v>
      </c>
      <c r="L732">
        <v>0</v>
      </c>
      <c r="M732">
        <v>0</v>
      </c>
      <c r="N732">
        <v>0</v>
      </c>
    </row>
    <row r="733" spans="1:14" x14ac:dyDescent="0.25">
      <c r="A733" s="106">
        <v>44433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11606.776323917504</v>
      </c>
      <c r="K733">
        <v>0</v>
      </c>
      <c r="L733">
        <v>0</v>
      </c>
      <c r="M733">
        <v>0</v>
      </c>
      <c r="N733">
        <v>0</v>
      </c>
    </row>
    <row r="734" spans="1:14" x14ac:dyDescent="0.25">
      <c r="A734" s="106">
        <v>44434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13670.659042514104</v>
      </c>
      <c r="K734">
        <v>0</v>
      </c>
      <c r="L734">
        <v>0</v>
      </c>
      <c r="M734">
        <v>0</v>
      </c>
      <c r="N734">
        <v>0</v>
      </c>
    </row>
    <row r="735" spans="1:14" x14ac:dyDescent="0.25">
      <c r="A735" s="106">
        <v>44435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22563.711350406207</v>
      </c>
      <c r="K735">
        <v>0</v>
      </c>
      <c r="L735">
        <v>0</v>
      </c>
      <c r="M735">
        <v>0</v>
      </c>
      <c r="N735">
        <v>0</v>
      </c>
    </row>
    <row r="736" spans="1:14" x14ac:dyDescent="0.25">
      <c r="A736" s="106">
        <v>44436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33881.263790947007</v>
      </c>
      <c r="K736">
        <v>0</v>
      </c>
      <c r="L736">
        <v>0</v>
      </c>
      <c r="M736">
        <v>0</v>
      </c>
      <c r="N736">
        <v>0</v>
      </c>
    </row>
    <row r="737" spans="1:14" x14ac:dyDescent="0.25">
      <c r="A737" s="106">
        <v>44437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33420.104024096494</v>
      </c>
      <c r="K737">
        <v>0</v>
      </c>
      <c r="L737">
        <v>0</v>
      </c>
      <c r="M737">
        <v>0</v>
      </c>
      <c r="N737">
        <v>0</v>
      </c>
    </row>
    <row r="738" spans="1:14" x14ac:dyDescent="0.25">
      <c r="A738" s="106">
        <v>44438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21788.276824914996</v>
      </c>
      <c r="K738">
        <v>0</v>
      </c>
      <c r="L738">
        <v>0</v>
      </c>
      <c r="M738">
        <v>0</v>
      </c>
      <c r="N738">
        <v>0</v>
      </c>
    </row>
    <row r="739" spans="1:14" x14ac:dyDescent="0.25">
      <c r="A739" s="106">
        <v>44439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14806.725294779004</v>
      </c>
      <c r="K739">
        <v>0</v>
      </c>
      <c r="L739">
        <v>0</v>
      </c>
      <c r="M739">
        <v>0</v>
      </c>
      <c r="N739">
        <v>0</v>
      </c>
    </row>
    <row r="740" spans="1:14" x14ac:dyDescent="0.25">
      <c r="A740" s="106">
        <v>44440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13611.8534554178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 s="106">
        <v>44441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14780.022629369701</v>
      </c>
      <c r="K741">
        <v>0</v>
      </c>
      <c r="L741">
        <v>0</v>
      </c>
      <c r="M741">
        <v>0</v>
      </c>
      <c r="N741">
        <v>0</v>
      </c>
    </row>
    <row r="742" spans="1:14" x14ac:dyDescent="0.25">
      <c r="A742" s="106">
        <v>44442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22328.951120165701</v>
      </c>
      <c r="K742">
        <v>0</v>
      </c>
      <c r="L742">
        <v>0</v>
      </c>
      <c r="M742">
        <v>0</v>
      </c>
      <c r="N742">
        <v>0</v>
      </c>
    </row>
    <row r="743" spans="1:14" x14ac:dyDescent="0.25">
      <c r="A743" s="106">
        <v>44443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35659.091994528993</v>
      </c>
      <c r="K743">
        <v>0</v>
      </c>
      <c r="L743">
        <v>0</v>
      </c>
      <c r="M743">
        <v>0</v>
      </c>
      <c r="N743">
        <v>0</v>
      </c>
    </row>
    <row r="744" spans="1:14" x14ac:dyDescent="0.25">
      <c r="A744" s="106">
        <v>44444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29956.313169817513</v>
      </c>
      <c r="K744">
        <v>0</v>
      </c>
      <c r="L744">
        <v>0</v>
      </c>
      <c r="M744">
        <v>0</v>
      </c>
      <c r="N744">
        <v>0</v>
      </c>
    </row>
    <row r="745" spans="1:14" x14ac:dyDescent="0.25">
      <c r="A745" s="106">
        <v>44445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13891.676244976898</v>
      </c>
      <c r="K745">
        <v>0</v>
      </c>
      <c r="L745">
        <v>0</v>
      </c>
      <c r="M745">
        <v>0</v>
      </c>
      <c r="N745">
        <v>0</v>
      </c>
    </row>
    <row r="746" spans="1:14" x14ac:dyDescent="0.25">
      <c r="A746" s="106">
        <v>44446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13663.188462997903</v>
      </c>
      <c r="K746">
        <v>0</v>
      </c>
      <c r="L746">
        <v>0</v>
      </c>
      <c r="M746">
        <v>0</v>
      </c>
      <c r="N74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6AD1-551C-45A8-8E42-B73EBE7D941C}">
  <dimension ref="A1:P75"/>
  <sheetViews>
    <sheetView showGridLines="0" zoomScale="80" zoomScaleNormal="80" workbookViewId="0">
      <pane xSplit="2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N20" sqref="N20"/>
    </sheetView>
  </sheetViews>
  <sheetFormatPr defaultRowHeight="15" x14ac:dyDescent="0.25"/>
  <cols>
    <col min="1" max="1" width="39.85546875" hidden="1" customWidth="1"/>
    <col min="2" max="2" width="34.140625" bestFit="1" customWidth="1"/>
    <col min="3" max="3" width="30.7109375" customWidth="1"/>
    <col min="4" max="4" width="13.5703125" bestFit="1" customWidth="1"/>
    <col min="5" max="5" width="18.140625" bestFit="1" customWidth="1"/>
    <col min="6" max="6" width="14.140625" bestFit="1" customWidth="1"/>
    <col min="8" max="8" width="13.42578125" customWidth="1"/>
    <col min="9" max="9" width="11" bestFit="1" customWidth="1"/>
    <col min="10" max="11" width="11" customWidth="1"/>
    <col min="12" max="13" width="11" hidden="1" customWidth="1"/>
    <col min="14" max="14" width="11" customWidth="1"/>
    <col min="15" max="15" width="13.140625" bestFit="1" customWidth="1"/>
  </cols>
  <sheetData>
    <row r="1" spans="1:16" ht="15.75" x14ac:dyDescent="0.25">
      <c r="B1" s="130" t="s">
        <v>5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6" hidden="1" x14ac:dyDescent="0.25">
      <c r="F2" s="11">
        <v>2241871</v>
      </c>
      <c r="L2">
        <v>196.79867236368824</v>
      </c>
    </row>
    <row r="3" spans="1:16" ht="30" x14ac:dyDescent="0.25"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 t="s">
        <v>11</v>
      </c>
      <c r="H3" s="13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</row>
    <row r="4" spans="1:16" x14ac:dyDescent="0.25">
      <c r="A4" t="s">
        <v>19</v>
      </c>
      <c r="B4" s="14" t="s">
        <v>20</v>
      </c>
      <c r="C4" s="15">
        <v>94317672</v>
      </c>
      <c r="D4" s="15">
        <v>190545.17000000016</v>
      </c>
      <c r="E4" s="15">
        <f>VLOOKUP(A4,'[1]Model Decomp'!$L$5:$P$49,5,FALSE)</f>
        <v>11488.369312499999</v>
      </c>
      <c r="F4" s="16">
        <f>E4/$F$2</f>
        <v>5.1244560068353616E-3</v>
      </c>
      <c r="G4" s="16">
        <f>D4/$D$23</f>
        <v>3.035214504618353E-2</v>
      </c>
      <c r="H4" s="16">
        <f t="shared" ref="H4:H22" si="0">E4/SUM($E$4:$E$22)</f>
        <v>2.8567911555475473E-2</v>
      </c>
      <c r="I4" s="17">
        <f>(D4/E4)</f>
        <v>16.585919621566848</v>
      </c>
      <c r="J4" s="18">
        <f>E4/C4*1000</f>
        <v>0.12180505592313601</v>
      </c>
      <c r="K4" s="19">
        <f>D4/C4*1000</f>
        <v>2.0202488670415883</v>
      </c>
      <c r="L4" s="20">
        <f>E4*$L$2</f>
        <v>2260895.8283237377</v>
      </c>
      <c r="M4" s="19">
        <f>L4/12</f>
        <v>188407.98569364482</v>
      </c>
      <c r="N4" s="19">
        <f>M4/D4</f>
        <v>0.98878384423832244</v>
      </c>
    </row>
    <row r="5" spans="1:16" x14ac:dyDescent="0.25">
      <c r="A5" t="s">
        <v>21</v>
      </c>
      <c r="B5" s="14" t="s">
        <v>22</v>
      </c>
      <c r="C5" s="15">
        <v>468917223</v>
      </c>
      <c r="D5" s="15">
        <v>1962899.73</v>
      </c>
      <c r="E5" s="15">
        <f>VLOOKUP(A5,'[1]Model Decomp'!$L$5:$P$49,5,FALSE)</f>
        <v>107657.05009789996</v>
      </c>
      <c r="F5" s="16">
        <f t="shared" ref="F5:F22" si="1">E5/$F$2</f>
        <v>4.8021072620993789E-2</v>
      </c>
      <c r="G5" s="16">
        <f t="shared" ref="G5:G21" si="2">D5/$D$23</f>
        <v>0.3126724089415357</v>
      </c>
      <c r="H5" s="16">
        <f t="shared" si="0"/>
        <v>0.26770875847226105</v>
      </c>
      <c r="I5" s="17">
        <f t="shared" ref="I5:I20" si="3">(D5/E5)</f>
        <v>18.232895367419044</v>
      </c>
      <c r="J5" s="18">
        <f t="shared" ref="J5:J21" si="4">E5/C5*1000</f>
        <v>0.22958647031375934</v>
      </c>
      <c r="K5" s="19">
        <f t="shared" ref="K5:K21" si="5">D5/C5*1000</f>
        <v>4.1860260910058322</v>
      </c>
      <c r="L5" s="20">
        <f t="shared" ref="L5:L22" si="6">E5*$L$2</f>
        <v>21186764.529857785</v>
      </c>
      <c r="M5" s="19">
        <f t="shared" ref="M5:M22" si="7">L5/12</f>
        <v>1765563.7108214821</v>
      </c>
      <c r="N5" s="19">
        <f t="shared" ref="N5:N22" si="8">M5/D5</f>
        <v>0.89946709138397107</v>
      </c>
      <c r="O5" s="21"/>
      <c r="P5" s="22"/>
    </row>
    <row r="6" spans="1:16" x14ac:dyDescent="0.25">
      <c r="A6" t="s">
        <v>23</v>
      </c>
      <c r="B6" s="14" t="s">
        <v>24</v>
      </c>
      <c r="C6" s="15">
        <v>14335313</v>
      </c>
      <c r="D6" s="15">
        <v>58906.359999999993</v>
      </c>
      <c r="E6" s="15">
        <f>VLOOKUP(A6,'[1]Model Decomp'!$L$5:$P$49,5,FALSE)</f>
        <v>819.75624700000014</v>
      </c>
      <c r="F6" s="16">
        <f t="shared" si="1"/>
        <v>3.6565718857151021E-4</v>
      </c>
      <c r="G6" s="16">
        <f t="shared" si="2"/>
        <v>9.3832574337239932E-3</v>
      </c>
      <c r="H6" s="16">
        <f t="shared" si="0"/>
        <v>2.0384724171309157E-3</v>
      </c>
      <c r="I6" s="17">
        <f t="shared" si="3"/>
        <v>71.858384996241426</v>
      </c>
      <c r="J6" s="18">
        <f t="shared" si="4"/>
        <v>5.7184398206024528E-2</v>
      </c>
      <c r="K6" s="19">
        <f>D6/C6*1000</f>
        <v>4.1091785020668885</v>
      </c>
      <c r="L6" s="20">
        <f t="shared" si="6"/>
        <v>161326.94107143971</v>
      </c>
      <c r="M6" s="19">
        <f t="shared" si="7"/>
        <v>13443.91175595331</v>
      </c>
      <c r="N6" s="19">
        <f t="shared" si="8"/>
        <v>0.22822513147906798</v>
      </c>
      <c r="O6" s="23"/>
    </row>
    <row r="7" spans="1:16" x14ac:dyDescent="0.25">
      <c r="A7" t="s">
        <v>25</v>
      </c>
      <c r="B7" s="14" t="s">
        <v>26</v>
      </c>
      <c r="C7" s="15">
        <v>1828637</v>
      </c>
      <c r="D7" s="15">
        <v>168799.1399999999</v>
      </c>
      <c r="E7" s="15">
        <f>VLOOKUP(A7,'[1]Model Decomp'!$L$5:$P$49,5,FALSE)</f>
        <v>9977.9460114000012</v>
      </c>
      <c r="F7" s="52">
        <f t="shared" si="1"/>
        <v>4.4507226381000518E-3</v>
      </c>
      <c r="G7" s="16">
        <f>D7/$D$23</f>
        <v>2.6888196541276974E-2</v>
      </c>
      <c r="H7" s="16">
        <f t="shared" si="0"/>
        <v>2.4811970385460614E-2</v>
      </c>
      <c r="I7" s="17">
        <f t="shared" si="3"/>
        <v>16.917223224814357</v>
      </c>
      <c r="J7" s="18">
        <f t="shared" si="4"/>
        <v>5.4564935585356746</v>
      </c>
      <c r="K7" s="19">
        <f>D7/C7*1000</f>
        <v>92.308719554509665</v>
      </c>
      <c r="L7" s="20">
        <f t="shared" si="6"/>
        <v>1963646.5279600788</v>
      </c>
      <c r="M7" s="19">
        <f t="shared" si="7"/>
        <v>163637.21066333991</v>
      </c>
      <c r="N7" s="19">
        <f t="shared" si="8"/>
        <v>0.96941969410116668</v>
      </c>
    </row>
    <row r="8" spans="1:16" x14ac:dyDescent="0.25">
      <c r="A8" t="s">
        <v>27</v>
      </c>
      <c r="B8" s="14" t="s">
        <v>28</v>
      </c>
      <c r="C8" s="15">
        <v>1900040</v>
      </c>
      <c r="D8" s="15">
        <v>76016.818904999964</v>
      </c>
      <c r="E8" s="15">
        <f>VLOOKUP(A8,'[1]Model Decomp'!$L$5:$P$49,5,FALSE)</f>
        <v>8670.0743937999996</v>
      </c>
      <c r="F8" s="16">
        <f t="shared" si="1"/>
        <v>3.8673386621264111E-3</v>
      </c>
      <c r="G8" s="16">
        <f t="shared" si="2"/>
        <v>1.2108800833702704E-2</v>
      </c>
      <c r="H8" s="16">
        <f t="shared" si="0"/>
        <v>2.1559710671206805E-2</v>
      </c>
      <c r="I8" s="17">
        <f t="shared" si="3"/>
        <v>8.767723949330799</v>
      </c>
      <c r="J8" s="18">
        <f t="shared" si="4"/>
        <v>4.5631009840845449</v>
      </c>
      <c r="K8" s="19">
        <f t="shared" si="5"/>
        <v>40.008009781373005</v>
      </c>
      <c r="L8" s="20">
        <f t="shared" si="6"/>
        <v>1706259.129994249</v>
      </c>
      <c r="M8" s="19">
        <f t="shared" si="7"/>
        <v>142188.26083285408</v>
      </c>
      <c r="N8" s="19">
        <f t="shared" si="8"/>
        <v>1.8704842281094418</v>
      </c>
    </row>
    <row r="9" spans="1:16" x14ac:dyDescent="0.25">
      <c r="A9" t="s">
        <v>29</v>
      </c>
      <c r="B9" s="14" t="s">
        <v>30</v>
      </c>
      <c r="C9" s="15">
        <v>275593</v>
      </c>
      <c r="D9" s="15">
        <v>35911.79</v>
      </c>
      <c r="E9" s="15">
        <f>VLOOKUP(A9,'[1]Model Decomp'!$L$5:$P$49,5,FALSE)</f>
        <v>7387.8190561999972</v>
      </c>
      <c r="F9" s="16">
        <f t="shared" si="1"/>
        <v>3.2953809814213206E-3</v>
      </c>
      <c r="G9" s="16">
        <f t="shared" si="2"/>
        <v>5.7204276495073708E-3</v>
      </c>
      <c r="H9" s="24">
        <f t="shared" si="0"/>
        <v>1.8371150477878392E-2</v>
      </c>
      <c r="I9" s="17">
        <f t="shared" si="3"/>
        <v>4.8609460690380812</v>
      </c>
      <c r="J9" s="18">
        <f t="shared" si="4"/>
        <v>26.806990947520429</v>
      </c>
      <c r="K9" s="19">
        <f t="shared" si="5"/>
        <v>130.30733726908883</v>
      </c>
      <c r="L9" s="20">
        <f t="shared" si="6"/>
        <v>1453912.9819233157</v>
      </c>
      <c r="M9" s="19">
        <f t="shared" si="7"/>
        <v>121159.4151602763</v>
      </c>
      <c r="N9" s="19">
        <f t="shared" si="8"/>
        <v>3.3738060720525569</v>
      </c>
      <c r="O9" s="21"/>
    </row>
    <row r="10" spans="1:16" x14ac:dyDescent="0.25">
      <c r="A10" t="s">
        <v>31</v>
      </c>
      <c r="B10" s="14" t="s">
        <v>32</v>
      </c>
      <c r="C10" s="15">
        <v>1212712</v>
      </c>
      <c r="D10" s="15">
        <v>203433.28999999992</v>
      </c>
      <c r="E10" s="15">
        <f>VLOOKUP(A10,'[1]Model Decomp'!$L$5:$P$49,5,FALSE)</f>
        <v>13832.672366600009</v>
      </c>
      <c r="F10" s="16">
        <f t="shared" si="1"/>
        <v>6.1701464386666356E-3</v>
      </c>
      <c r="G10" s="16">
        <f t="shared" si="2"/>
        <v>3.2405107541179395E-2</v>
      </c>
      <c r="H10" s="16">
        <f t="shared" si="0"/>
        <v>3.4397445798937769E-2</v>
      </c>
      <c r="I10" s="17">
        <f t="shared" si="3"/>
        <v>14.706723661814211</v>
      </c>
      <c r="J10" s="18">
        <f t="shared" si="4"/>
        <v>11.406395225412142</v>
      </c>
      <c r="K10" s="19">
        <f t="shared" si="5"/>
        <v>167.75070255757339</v>
      </c>
      <c r="L10" s="20">
        <f t="shared" si="6"/>
        <v>2722251.556988759</v>
      </c>
      <c r="M10" s="19">
        <f t="shared" si="7"/>
        <v>226854.29641572991</v>
      </c>
      <c r="N10" s="19">
        <f t="shared" si="8"/>
        <v>1.1151286813270826</v>
      </c>
    </row>
    <row r="11" spans="1:16" x14ac:dyDescent="0.25">
      <c r="A11" t="s">
        <v>33</v>
      </c>
      <c r="B11" s="14" t="s">
        <v>34</v>
      </c>
      <c r="C11" s="15">
        <v>48310460</v>
      </c>
      <c r="D11" s="15">
        <v>36748.410000000011</v>
      </c>
      <c r="E11" s="15">
        <f>VLOOKUP(A11,'[1]Model Decomp'!$L$5:$P$49,5,FALSE)</f>
        <v>3678.8423221999997</v>
      </c>
      <c r="F11" s="16">
        <f t="shared" si="1"/>
        <v>1.6409696731881538E-3</v>
      </c>
      <c r="G11" s="16">
        <f t="shared" si="2"/>
        <v>5.8536937490287506E-3</v>
      </c>
      <c r="H11" s="16">
        <f t="shared" si="0"/>
        <v>9.1481079018584689E-3</v>
      </c>
      <c r="I11" s="17">
        <f t="shared" si="3"/>
        <v>9.9891234202242032</v>
      </c>
      <c r="J11" s="18">
        <f t="shared" si="4"/>
        <v>7.6150016418804534E-2</v>
      </c>
      <c r="K11" s="19">
        <f t="shared" si="5"/>
        <v>0.76067191245953791</v>
      </c>
      <c r="L11" s="20">
        <f t="shared" si="6"/>
        <v>723991.28484430769</v>
      </c>
      <c r="M11" s="19">
        <f t="shared" si="7"/>
        <v>60332.607070358972</v>
      </c>
      <c r="N11" s="19">
        <f t="shared" si="8"/>
        <v>1.6417746256330261</v>
      </c>
    </row>
    <row r="12" spans="1:16" x14ac:dyDescent="0.25">
      <c r="A12" t="s">
        <v>35</v>
      </c>
      <c r="B12" s="14" t="s">
        <v>36</v>
      </c>
      <c r="C12" s="15">
        <v>2916045</v>
      </c>
      <c r="D12" s="15">
        <v>5178.5199999999995</v>
      </c>
      <c r="E12" s="15">
        <f>VLOOKUP(A12,'[1]Model Decomp'!$L$5:$P$49,5,FALSE)</f>
        <v>65.594550499999997</v>
      </c>
      <c r="F12" s="16">
        <f t="shared" si="1"/>
        <v>2.925884250253471E-5</v>
      </c>
      <c r="G12" s="16">
        <f t="shared" si="2"/>
        <v>8.2489201990563284E-4</v>
      </c>
      <c r="H12" s="16">
        <f t="shared" si="0"/>
        <v>1.6311273308094825E-4</v>
      </c>
      <c r="I12" s="17">
        <f t="shared" si="3"/>
        <v>78.947411950021674</v>
      </c>
      <c r="J12" s="18">
        <f t="shared" si="4"/>
        <v>2.2494354682455173E-2</v>
      </c>
      <c r="K12" s="19">
        <f t="shared" si="5"/>
        <v>1.7758710856656874</v>
      </c>
      <c r="L12" s="20">
        <f t="shared" si="6"/>
        <v>12908.920452692902</v>
      </c>
      <c r="M12" s="19">
        <f t="shared" si="7"/>
        <v>1075.7433710577418</v>
      </c>
      <c r="N12" s="19">
        <f t="shared" si="8"/>
        <v>0.20773181740299196</v>
      </c>
    </row>
    <row r="13" spans="1:16" x14ac:dyDescent="0.25">
      <c r="A13" s="25" t="s">
        <v>37</v>
      </c>
      <c r="B13" s="26" t="s">
        <v>37</v>
      </c>
      <c r="C13" s="15">
        <v>268526475</v>
      </c>
      <c r="D13" s="15">
        <v>356493.39999999985</v>
      </c>
      <c r="E13" s="15">
        <f>VLOOKUP(A13,'[1]Model Decomp'!$L$5:$P$49,5,FALSE)</f>
        <v>35111.72386529998</v>
      </c>
      <c r="F13" s="16">
        <f t="shared" si="1"/>
        <v>1.5661794931688747E-2</v>
      </c>
      <c r="G13" s="16">
        <f t="shared" si="2"/>
        <v>5.6786217067622914E-2</v>
      </c>
      <c r="H13" s="24">
        <f t="shared" si="0"/>
        <v>8.7311662313359961E-2</v>
      </c>
      <c r="I13" s="17">
        <f t="shared" si="3"/>
        <v>10.153115847220283</v>
      </c>
      <c r="J13" s="18">
        <f t="shared" si="4"/>
        <v>0.13075702820476073</v>
      </c>
      <c r="K13" s="19">
        <f t="shared" si="5"/>
        <v>1.3275912552011859</v>
      </c>
      <c r="L13" s="20">
        <f t="shared" si="6"/>
        <v>6909940.6410914641</v>
      </c>
      <c r="M13" s="19">
        <f t="shared" si="7"/>
        <v>575828.38675762201</v>
      </c>
      <c r="N13" s="19">
        <f t="shared" si="8"/>
        <v>1.6152567950980923</v>
      </c>
    </row>
    <row r="14" spans="1:16" x14ac:dyDescent="0.25">
      <c r="A14" t="s">
        <v>38</v>
      </c>
      <c r="B14" s="27" t="s">
        <v>38</v>
      </c>
      <c r="C14" s="15">
        <v>122589995</v>
      </c>
      <c r="D14" s="15">
        <v>790877.28000000073</v>
      </c>
      <c r="E14" s="15">
        <f>VLOOKUP(A14,'[1]Model Decomp'!$L$5:$P$49,5,FALSE)</f>
        <v>45849.769490100007</v>
      </c>
      <c r="F14" s="16">
        <f t="shared" si="1"/>
        <v>2.0451564559289988E-2</v>
      </c>
      <c r="G14" s="16">
        <f t="shared" si="2"/>
        <v>0.12597969245975171</v>
      </c>
      <c r="H14" s="24">
        <f t="shared" si="0"/>
        <v>0.11401375808896941</v>
      </c>
      <c r="I14" s="17">
        <f>(D14/E14)</f>
        <v>17.249318563548478</v>
      </c>
      <c r="J14" s="18">
        <f t="shared" si="4"/>
        <v>0.3740090656672268</v>
      </c>
      <c r="K14" s="19">
        <f t="shared" si="5"/>
        <v>6.4514015193491172</v>
      </c>
      <c r="L14" s="20">
        <f t="shared" si="6"/>
        <v>9023173.7638328206</v>
      </c>
      <c r="M14" s="19">
        <f t="shared" si="7"/>
        <v>751931.14698606834</v>
      </c>
      <c r="N14" s="19">
        <f t="shared" si="8"/>
        <v>0.95075578221954693</v>
      </c>
    </row>
    <row r="15" spans="1:16" x14ac:dyDescent="0.25">
      <c r="A15" t="s">
        <v>39</v>
      </c>
      <c r="B15" s="14" t="s">
        <v>40</v>
      </c>
      <c r="C15" s="15"/>
      <c r="D15" s="15">
        <v>172434.85</v>
      </c>
      <c r="E15" s="15">
        <f>VLOOKUP(A15,'[1]Model Decomp'!$L$5:$P$49,5,FALSE)</f>
        <v>10350.31063309998</v>
      </c>
      <c r="F15" s="16">
        <f t="shared" si="1"/>
        <v>4.6168181100072125E-3</v>
      </c>
      <c r="G15" s="16">
        <f t="shared" si="2"/>
        <v>2.7467332697107442E-2</v>
      </c>
      <c r="H15" s="16">
        <f t="shared" si="0"/>
        <v>2.5737922475766301E-2</v>
      </c>
      <c r="I15" s="17">
        <f t="shared" si="3"/>
        <v>16.65987197027291</v>
      </c>
      <c r="J15" s="18"/>
      <c r="K15" s="19"/>
      <c r="L15" s="20">
        <f t="shared" si="6"/>
        <v>2036927.3911458415</v>
      </c>
      <c r="M15" s="19">
        <f t="shared" si="7"/>
        <v>169743.94926215344</v>
      </c>
      <c r="N15" s="19">
        <f t="shared" si="8"/>
        <v>0.98439468159802634</v>
      </c>
      <c r="O15" s="28"/>
    </row>
    <row r="16" spans="1:16" x14ac:dyDescent="0.25">
      <c r="A16" t="s">
        <v>41</v>
      </c>
      <c r="B16" s="14" t="s">
        <v>42</v>
      </c>
      <c r="C16" s="15">
        <v>14364892</v>
      </c>
      <c r="D16" s="15">
        <v>14912.920000000002</v>
      </c>
      <c r="E16" s="15">
        <f>VLOOKUP(A16,'[1]Model Decomp'!$L$5:$P$49,5,FALSE)</f>
        <v>2777.0042823000003</v>
      </c>
      <c r="F16" s="16">
        <f t="shared" si="1"/>
        <v>1.2386994087973842E-3</v>
      </c>
      <c r="G16" s="16">
        <f t="shared" si="2"/>
        <v>2.3754950645147863E-3</v>
      </c>
      <c r="H16" s="16">
        <f t="shared" si="0"/>
        <v>6.9055242365514838E-3</v>
      </c>
      <c r="I16" s="17">
        <f t="shared" si="3"/>
        <v>5.3701465622691309</v>
      </c>
      <c r="J16" s="18">
        <f t="shared" si="4"/>
        <v>0.19331884168011848</v>
      </c>
      <c r="K16" s="19">
        <f t="shared" si="5"/>
        <v>1.0381505130703386</v>
      </c>
      <c r="L16" s="20">
        <f t="shared" si="6"/>
        <v>546510.75590491702</v>
      </c>
      <c r="M16" s="19">
        <f t="shared" si="7"/>
        <v>45542.562992076419</v>
      </c>
      <c r="N16" s="19">
        <f t="shared" si="8"/>
        <v>3.0538997722831218</v>
      </c>
    </row>
    <row r="17" spans="1:16" x14ac:dyDescent="0.25">
      <c r="A17" t="s">
        <v>43</v>
      </c>
      <c r="B17" s="14" t="s">
        <v>44</v>
      </c>
      <c r="C17" s="15"/>
      <c r="D17" s="15">
        <v>56874.710000000006</v>
      </c>
      <c r="E17" s="15">
        <f>VLOOKUP(A17,'[1]Model Decomp'!$L$5:$P$49,5,FALSE)</f>
        <v>2654.552723499999</v>
      </c>
      <c r="F17" s="16">
        <f t="shared" si="1"/>
        <v>1.1840791568738787E-3</v>
      </c>
      <c r="G17" s="16">
        <f t="shared" si="2"/>
        <v>9.0596337203384565E-3</v>
      </c>
      <c r="H17" s="16">
        <f t="shared" si="0"/>
        <v>6.6010262519835333E-3</v>
      </c>
      <c r="I17" s="17">
        <f t="shared" si="3"/>
        <v>21.425345782927725</v>
      </c>
      <c r="J17" s="18"/>
      <c r="K17" s="19"/>
      <c r="L17" s="20">
        <f t="shared" si="6"/>
        <v>522412.45170421264</v>
      </c>
      <c r="M17" s="19">
        <f t="shared" si="7"/>
        <v>43534.370975351056</v>
      </c>
      <c r="N17" s="19">
        <f t="shared" si="8"/>
        <v>0.76544339259665761</v>
      </c>
      <c r="O17" s="28"/>
    </row>
    <row r="18" spans="1:16" x14ac:dyDescent="0.25">
      <c r="A18" t="s">
        <v>45</v>
      </c>
      <c r="B18" s="29" t="s">
        <v>45</v>
      </c>
      <c r="C18" s="30">
        <v>343031366</v>
      </c>
      <c r="D18" s="30">
        <v>1813104.195022872</v>
      </c>
      <c r="E18" s="15">
        <f>VLOOKUP(A18,'[1]Model Decomp'!$L$5:$P$49,5,FALSE)</f>
        <v>107404.11969609998</v>
      </c>
      <c r="F18" s="24">
        <f t="shared" si="1"/>
        <v>4.7908251498904257E-2</v>
      </c>
      <c r="G18" s="16">
        <f t="shared" si="2"/>
        <v>0.28881131708128838</v>
      </c>
      <c r="H18" s="16">
        <f t="shared" si="0"/>
        <v>0.26707980120672026</v>
      </c>
      <c r="I18" s="17">
        <f t="shared" si="3"/>
        <v>16.881141991136385</v>
      </c>
      <c r="J18" s="18">
        <f t="shared" si="4"/>
        <v>0.31310291227450027</v>
      </c>
      <c r="K18" s="19">
        <f t="shared" si="5"/>
        <v>5.2855347199441578</v>
      </c>
      <c r="L18" s="20">
        <f t="shared" si="6"/>
        <v>21136988.162583135</v>
      </c>
      <c r="M18" s="19">
        <f t="shared" si="7"/>
        <v>1761415.6802152612</v>
      </c>
      <c r="N18" s="19">
        <f t="shared" si="8"/>
        <v>0.97149170193886247</v>
      </c>
      <c r="O18" s="21"/>
      <c r="P18" s="22"/>
    </row>
    <row r="19" spans="1:16" x14ac:dyDescent="0.25">
      <c r="A19" t="s">
        <v>46</v>
      </c>
      <c r="B19" s="14" t="s">
        <v>46</v>
      </c>
      <c r="C19" s="15">
        <v>7613230</v>
      </c>
      <c r="D19" s="15">
        <v>23750.000000000004</v>
      </c>
      <c r="E19" s="15">
        <f>VLOOKUP(A19,'[1]Model Decomp'!$L$5:$P$49,5,FALSE)</f>
        <v>1380.1266321000001</v>
      </c>
      <c r="F19" s="16">
        <f t="shared" si="1"/>
        <v>6.1561375837414375E-4</v>
      </c>
      <c r="G19" s="16">
        <f t="shared" si="2"/>
        <v>3.7831630413243137E-3</v>
      </c>
      <c r="H19" s="16">
        <f t="shared" si="0"/>
        <v>3.4319348976960423E-3</v>
      </c>
      <c r="I19" s="17">
        <f t="shared" si="3"/>
        <v>17.208565828384902</v>
      </c>
      <c r="J19" s="18">
        <f t="shared" si="4"/>
        <v>0.18128003910298257</v>
      </c>
      <c r="K19" s="19">
        <f t="shared" si="5"/>
        <v>3.1195694862758652</v>
      </c>
      <c r="L19" s="20">
        <f t="shared" si="6"/>
        <v>271607.08889104839</v>
      </c>
      <c r="M19" s="19">
        <f t="shared" si="7"/>
        <v>22633.924074254031</v>
      </c>
      <c r="N19" s="19">
        <f t="shared" si="8"/>
        <v>0.95300732944227484</v>
      </c>
    </row>
    <row r="20" spans="1:16" x14ac:dyDescent="0.25">
      <c r="A20" t="s">
        <v>47</v>
      </c>
      <c r="B20" s="14" t="s">
        <v>47</v>
      </c>
      <c r="C20" s="15">
        <v>22222262</v>
      </c>
      <c r="D20" s="15">
        <v>48744.526039780809</v>
      </c>
      <c r="E20" s="15">
        <f>VLOOKUP(A20,'[1]Model Decomp'!$L$5:$P$49,5,FALSE)</f>
        <v>7699.5709975000027</v>
      </c>
      <c r="F20" s="16">
        <f t="shared" si="1"/>
        <v>3.434439803851338E-3</v>
      </c>
      <c r="G20" s="16">
        <f t="shared" si="2"/>
        <v>7.7645679739187087E-3</v>
      </c>
      <c r="H20" s="16">
        <f t="shared" si="0"/>
        <v>1.9146378157634123E-2</v>
      </c>
      <c r="I20" s="17">
        <f t="shared" si="3"/>
        <v>6.3308106458928446</v>
      </c>
      <c r="J20" s="18">
        <f t="shared" si="4"/>
        <v>0.34648007468816644</v>
      </c>
      <c r="K20" s="19">
        <f t="shared" si="5"/>
        <v>2.193499745425592</v>
      </c>
      <c r="L20" s="20">
        <f t="shared" si="6"/>
        <v>1515265.3500779592</v>
      </c>
      <c r="M20" s="19">
        <f t="shared" si="7"/>
        <v>126272.1125064966</v>
      </c>
      <c r="N20" s="19">
        <f t="shared" si="8"/>
        <v>2.5904880561038772</v>
      </c>
    </row>
    <row r="21" spans="1:16" x14ac:dyDescent="0.25">
      <c r="A21" t="s">
        <v>48</v>
      </c>
      <c r="B21" s="14" t="s">
        <v>48</v>
      </c>
      <c r="C21" s="15">
        <v>34777010</v>
      </c>
      <c r="D21" s="15">
        <v>201011.04463999972</v>
      </c>
      <c r="E21" s="15">
        <f>VLOOKUP(A21,'[1]Model Decomp'!$L$5:$P$49,5,FALSE)</f>
        <v>19948.254895800004</v>
      </c>
      <c r="F21" s="16">
        <f t="shared" si="1"/>
        <v>8.8980386899157014E-3</v>
      </c>
      <c r="G21" s="16">
        <f t="shared" si="2"/>
        <v>3.2019265472843728E-2</v>
      </c>
      <c r="H21" s="16">
        <f t="shared" si="0"/>
        <v>4.9604949671075885E-2</v>
      </c>
      <c r="I21" s="17">
        <f>(D21/E21)</f>
        <v>10.0766230274269</v>
      </c>
      <c r="J21" s="18">
        <f t="shared" si="4"/>
        <v>0.57360465709386765</v>
      </c>
      <c r="K21" s="19">
        <f t="shared" si="5"/>
        <v>5.7799978963113769</v>
      </c>
      <c r="L21" s="20">
        <f t="shared" si="6"/>
        <v>3925790.0794658847</v>
      </c>
      <c r="M21" s="19">
        <f t="shared" si="7"/>
        <v>327149.17328882375</v>
      </c>
      <c r="N21" s="19">
        <f t="shared" si="8"/>
        <v>1.6275183976817336</v>
      </c>
    </row>
    <row r="22" spans="1:16" x14ac:dyDescent="0.25">
      <c r="A22" t="s">
        <v>49</v>
      </c>
      <c r="B22" s="14" t="s">
        <v>49</v>
      </c>
      <c r="C22" s="15">
        <v>29582341</v>
      </c>
      <c r="D22" s="15">
        <v>61173.456449437668</v>
      </c>
      <c r="E22" s="15">
        <f>VLOOKUP(A22,'[1]Model Decomp'!$L$5:$P$49,5,FALSE)</f>
        <v>5388.8703103000016</v>
      </c>
      <c r="F22" s="16">
        <f t="shared" si="1"/>
        <v>2.403737909228498E-3</v>
      </c>
      <c r="G22" s="16">
        <f>D22/$D$23</f>
        <v>9.7443856652452646E-3</v>
      </c>
      <c r="H22" s="16">
        <f t="shared" si="0"/>
        <v>1.3400402286952344E-2</v>
      </c>
      <c r="I22" s="17">
        <f>(D22/E22)</f>
        <v>11.351814559818587</v>
      </c>
      <c r="J22" s="18">
        <f>E22/C22*1000</f>
        <v>0.18216510688927565</v>
      </c>
      <c r="K22" s="19">
        <f>D22/C22*1000</f>
        <v>2.0679045126765887</v>
      </c>
      <c r="L22" s="20">
        <f t="shared" si="6"/>
        <v>1060522.522607137</v>
      </c>
      <c r="M22" s="19">
        <f t="shared" si="7"/>
        <v>88376.876883928082</v>
      </c>
      <c r="N22" s="19">
        <f t="shared" si="8"/>
        <v>1.4446932054096884</v>
      </c>
    </row>
    <row r="23" spans="1:16" x14ac:dyDescent="0.25">
      <c r="B23" s="31" t="s">
        <v>50</v>
      </c>
      <c r="C23" s="32">
        <f t="shared" ref="C23:H23" si="9">SUM(C4:C22)</f>
        <v>1476721266</v>
      </c>
      <c r="D23" s="32">
        <f>SUM(D4:D22)</f>
        <v>6277815.6110570924</v>
      </c>
      <c r="E23" s="32">
        <f t="shared" si="9"/>
        <v>402142.42788420001</v>
      </c>
      <c r="F23" s="33">
        <f>SUM(F4:F22)</f>
        <v>0.1793780408793369</v>
      </c>
      <c r="G23" s="44">
        <f t="shared" si="9"/>
        <v>0.99999999999999967</v>
      </c>
      <c r="H23" s="44">
        <f t="shared" si="9"/>
        <v>0.99999999999999978</v>
      </c>
      <c r="I23" s="49">
        <f>AVERAGE(I4:I22)</f>
        <v>19.661742475756245</v>
      </c>
      <c r="J23" s="34"/>
      <c r="K23" s="35"/>
      <c r="L23" s="32">
        <f t="shared" ref="L23:M23" si="10">SUM(L4:L22)</f>
        <v>79141095.908720776</v>
      </c>
      <c r="M23" s="32">
        <f t="shared" si="10"/>
        <v>6595091.3257267317</v>
      </c>
      <c r="N23" s="35"/>
    </row>
    <row r="24" spans="1:16" x14ac:dyDescent="0.25">
      <c r="B24" s="36"/>
      <c r="C24" s="11"/>
      <c r="D24" s="11"/>
      <c r="E24" s="11"/>
      <c r="F24" s="37"/>
      <c r="G24" s="37"/>
      <c r="H24" s="37"/>
      <c r="K24" s="38"/>
      <c r="L24" s="38"/>
      <c r="M24" s="38"/>
      <c r="N24" s="38"/>
    </row>
    <row r="25" spans="1:16" x14ac:dyDescent="0.25">
      <c r="E25" s="11"/>
      <c r="F25" s="39"/>
      <c r="K25" s="40"/>
      <c r="L25" s="40"/>
      <c r="M25" s="40"/>
      <c r="N25" s="40"/>
    </row>
    <row r="26" spans="1:16" hidden="1" x14ac:dyDescent="0.25">
      <c r="C26" s="11">
        <f>SUM(C4:C22)</f>
        <v>1476721266</v>
      </c>
      <c r="D26" s="11">
        <f>SUM(D4:D22)</f>
        <v>6277815.6110570924</v>
      </c>
    </row>
    <row r="27" spans="1:16" ht="15.75" x14ac:dyDescent="0.25">
      <c r="B27" s="130" t="s">
        <v>51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53" t="s">
        <v>52</v>
      </c>
      <c r="P27" s="53"/>
    </row>
    <row r="28" spans="1:16" x14ac:dyDescent="0.25">
      <c r="A28" s="41" t="s">
        <v>53</v>
      </c>
      <c r="B28" s="14" t="s">
        <v>54</v>
      </c>
      <c r="C28" s="14" t="s">
        <v>55</v>
      </c>
      <c r="D28" s="15">
        <v>2916023.0999999996</v>
      </c>
      <c r="E28" s="15">
        <f>VLOOKUP(A28,'[1]Model Decomp'!$L$5:$P$49,5,FALSE)</f>
        <v>126992.25018360002</v>
      </c>
      <c r="F28" s="16">
        <f>E28/$F$2</f>
        <v>5.6645654537482312E-2</v>
      </c>
      <c r="G28" s="16">
        <f>D28/SUM($D$45)</f>
        <v>0.10751392221444835</v>
      </c>
      <c r="H28" s="16">
        <f t="shared" ref="H28:H44" si="11">E28/SUM($E$45)</f>
        <v>0.10883845624398189</v>
      </c>
      <c r="I28" s="17">
        <f>(D28/E28)</f>
        <v>22.962213015236259</v>
      </c>
      <c r="J28" s="17" t="s">
        <v>55</v>
      </c>
      <c r="K28" s="17" t="s">
        <v>55</v>
      </c>
      <c r="L28" s="20">
        <f>E28*$L$2</f>
        <v>24991906.236609828</v>
      </c>
      <c r="M28" s="50">
        <f>L28/12</f>
        <v>2082658.8530508189</v>
      </c>
      <c r="N28" s="19">
        <f>M28/D28</f>
        <v>0.71421205581355618</v>
      </c>
      <c r="O28" s="54">
        <v>162397</v>
      </c>
      <c r="P28" s="55">
        <f>O28/$F$2</f>
        <v>7.243815545140643E-2</v>
      </c>
    </row>
    <row r="29" spans="1:16" x14ac:dyDescent="0.25">
      <c r="A29" s="41" t="s">
        <v>56</v>
      </c>
      <c r="B29" s="14" t="s">
        <v>57</v>
      </c>
      <c r="C29" s="14" t="s">
        <v>55</v>
      </c>
      <c r="D29" s="15">
        <v>2422377.6999999983</v>
      </c>
      <c r="E29" s="15">
        <f>VLOOKUP(A29,'[1]Model Decomp'!$L$5:$P$49,5,FALSE)</f>
        <v>147122.4146211</v>
      </c>
      <c r="F29" s="16">
        <f t="shared" ref="F29:F31" si="12">E29/$F$2</f>
        <v>6.5624835069056156E-2</v>
      </c>
      <c r="G29" s="16">
        <f t="shared" ref="G29:G44" si="13">D29/SUM($D$45)</f>
        <v>8.9313190835770176E-2</v>
      </c>
      <c r="H29" s="16">
        <f t="shared" si="11"/>
        <v>0.12609097376491282</v>
      </c>
      <c r="I29" s="17">
        <f t="shared" ref="I29:I31" si="14">(D29/E29)</f>
        <v>16.465048553197043</v>
      </c>
      <c r="J29" s="17" t="s">
        <v>55</v>
      </c>
      <c r="K29" s="17" t="s">
        <v>55</v>
      </c>
      <c r="L29" s="20">
        <f t="shared" ref="L29:L40" si="15">E29*$L$2</f>
        <v>28953495.872372556</v>
      </c>
      <c r="M29" s="50">
        <f t="shared" ref="M29:M40" si="16">L29/12</f>
        <v>2412791.322697713</v>
      </c>
      <c r="N29" s="19">
        <f t="shared" ref="N29:N40" si="17">M29/D29</f>
        <v>0.99604257531668772</v>
      </c>
      <c r="O29" s="54">
        <v>173713</v>
      </c>
      <c r="P29" s="55">
        <f>O29/$F$2</f>
        <v>7.7485725093013824E-2</v>
      </c>
    </row>
    <row r="30" spans="1:16" x14ac:dyDescent="0.25">
      <c r="A30" s="41" t="s">
        <v>58</v>
      </c>
      <c r="B30" s="14" t="s">
        <v>59</v>
      </c>
      <c r="C30" s="14" t="s">
        <v>55</v>
      </c>
      <c r="D30" s="15">
        <v>2120647.5999999992</v>
      </c>
      <c r="E30" s="15">
        <f>VLOOKUP(A30,'[1]Model Decomp'!$L$5:$P$49,5,FALSE)</f>
        <v>97889.114324399998</v>
      </c>
      <c r="F30" s="16">
        <f t="shared" si="12"/>
        <v>4.3664026308561019E-2</v>
      </c>
      <c r="G30" s="16">
        <f t="shared" si="13"/>
        <v>7.8188386474255467E-2</v>
      </c>
      <c r="H30" s="16">
        <f t="shared" si="11"/>
        <v>8.3895671355969384E-2</v>
      </c>
      <c r="I30" s="17">
        <f t="shared" si="14"/>
        <v>21.663773491424912</v>
      </c>
      <c r="J30" s="17" t="s">
        <v>55</v>
      </c>
      <c r="K30" s="17" t="s">
        <v>55</v>
      </c>
      <c r="L30" s="20">
        <f t="shared" si="15"/>
        <v>19264447.737899218</v>
      </c>
      <c r="M30" s="50">
        <f t="shared" si="16"/>
        <v>1605370.6448249349</v>
      </c>
      <c r="N30" s="19">
        <f t="shared" si="17"/>
        <v>0.75701905626608379</v>
      </c>
      <c r="O30" s="54">
        <v>145430</v>
      </c>
      <c r="P30" s="55">
        <f t="shared" ref="P30:P39" si="18">O30/$F$2</f>
        <v>6.4869923380961703E-2</v>
      </c>
    </row>
    <row r="31" spans="1:16" x14ac:dyDescent="0.25">
      <c r="A31" s="41" t="s">
        <v>60</v>
      </c>
      <c r="B31" s="14" t="s">
        <v>61</v>
      </c>
      <c r="C31" s="14" t="s">
        <v>55</v>
      </c>
      <c r="D31" s="15">
        <v>2007666.9999999998</v>
      </c>
      <c r="E31" s="15">
        <f>VLOOKUP(A31,'[1]Model Decomp'!$L$5:$P$49,5,FALSE)</f>
        <v>94081.102807299991</v>
      </c>
      <c r="F31" s="16">
        <f t="shared" si="12"/>
        <v>4.1965439941593422E-2</v>
      </c>
      <c r="G31" s="16">
        <f t="shared" si="13"/>
        <v>7.4022785920493855E-2</v>
      </c>
      <c r="H31" s="16">
        <f t="shared" si="11"/>
        <v>8.0632022635033565E-2</v>
      </c>
      <c r="I31" s="17">
        <f t="shared" si="14"/>
        <v>21.339747729277466</v>
      </c>
      <c r="J31" s="17" t="s">
        <v>55</v>
      </c>
      <c r="K31" s="17" t="s">
        <v>55</v>
      </c>
      <c r="L31" s="20">
        <f t="shared" si="15"/>
        <v>18515036.126988299</v>
      </c>
      <c r="M31" s="50">
        <f t="shared" si="16"/>
        <v>1542919.6772490249</v>
      </c>
      <c r="N31" s="19">
        <f t="shared" si="17"/>
        <v>0.76851374119763138</v>
      </c>
      <c r="O31" s="54">
        <v>99503</v>
      </c>
      <c r="P31" s="55">
        <f t="shared" si="18"/>
        <v>4.4383909689718989E-2</v>
      </c>
    </row>
    <row r="32" spans="1:16" x14ac:dyDescent="0.25">
      <c r="A32" s="41" t="s">
        <v>62</v>
      </c>
      <c r="B32" s="14" t="s">
        <v>63</v>
      </c>
      <c r="C32" s="14" t="s">
        <v>55</v>
      </c>
      <c r="D32" s="15">
        <v>141182.79999999999</v>
      </c>
      <c r="E32" s="15">
        <f>VLOOKUP(A32,'[1]Model Decomp'!$L$5:$P$49,5,FALSE)</f>
        <v>4837.5449753000003</v>
      </c>
      <c r="F32" s="16">
        <f>E32/$F$2</f>
        <v>2.1578159382497925E-3</v>
      </c>
      <c r="G32" s="16">
        <f t="shared" si="13"/>
        <v>5.2054171234850706E-3</v>
      </c>
      <c r="H32" s="16">
        <f t="shared" si="11"/>
        <v>4.1460083301246833E-3</v>
      </c>
      <c r="I32" s="17">
        <f>(D32/E32)</f>
        <v>29.184803597871365</v>
      </c>
      <c r="J32" s="17" t="s">
        <v>55</v>
      </c>
      <c r="K32" s="17" t="s">
        <v>55</v>
      </c>
      <c r="L32" s="20">
        <f t="shared" si="15"/>
        <v>952022.42863867106</v>
      </c>
      <c r="M32" s="50">
        <f t="shared" si="16"/>
        <v>79335.202386555917</v>
      </c>
      <c r="N32" s="19">
        <f t="shared" si="17"/>
        <v>0.56193249026479097</v>
      </c>
      <c r="O32" s="54">
        <v>9380</v>
      </c>
      <c r="P32" s="55">
        <f t="shared" si="18"/>
        <v>4.1840052349131594E-3</v>
      </c>
    </row>
    <row r="33" spans="1:16" x14ac:dyDescent="0.25">
      <c r="A33" t="s">
        <v>64</v>
      </c>
      <c r="B33" s="14" t="s">
        <v>65</v>
      </c>
      <c r="C33" s="14" t="s">
        <v>55</v>
      </c>
      <c r="D33" s="15">
        <v>1796344.4999999998</v>
      </c>
      <c r="E33" s="15">
        <f>VLOOKUP(A33,'[1]Model Decomp'!$L$5:$P$49,5,FALSE)</f>
        <v>96071.039458700005</v>
      </c>
      <c r="F33" s="16">
        <f t="shared" ref="F33:F44" si="19">E33/$F$2</f>
        <v>4.285306311500528E-2</v>
      </c>
      <c r="G33" s="16">
        <f t="shared" si="13"/>
        <v>6.6231314437581817E-2</v>
      </c>
      <c r="H33" s="16">
        <f t="shared" si="11"/>
        <v>8.2337493896851285E-2</v>
      </c>
      <c r="I33" s="17">
        <f>(D33/E33)</f>
        <v>18.698085397235975</v>
      </c>
      <c r="J33" s="17" t="s">
        <v>55</v>
      </c>
      <c r="K33" s="17" t="s">
        <v>55</v>
      </c>
      <c r="L33" s="20">
        <f t="shared" si="15"/>
        <v>18906653.018071666</v>
      </c>
      <c r="M33" s="50">
        <f t="shared" si="16"/>
        <v>1575554.4181726389</v>
      </c>
      <c r="N33" s="19">
        <f t="shared" si="17"/>
        <v>0.87708923214485812</v>
      </c>
      <c r="O33" s="54">
        <v>164911.80000000002</v>
      </c>
      <c r="P33" s="55">
        <f t="shared" si="18"/>
        <v>7.3559897068118552E-2</v>
      </c>
    </row>
    <row r="34" spans="1:16" x14ac:dyDescent="0.25">
      <c r="A34" s="29" t="s">
        <v>66</v>
      </c>
      <c r="B34" s="29" t="s">
        <v>66</v>
      </c>
      <c r="C34" s="14" t="s">
        <v>55</v>
      </c>
      <c r="D34" s="15">
        <v>71590</v>
      </c>
      <c r="E34" s="48">
        <f>VLOOKUP(A34,'[1]Model Decomp'!$L$5:$P$49,5,FALSE)</f>
        <v>82609.050386899951</v>
      </c>
      <c r="F34" s="16">
        <f t="shared" si="19"/>
        <v>3.6848262182302173E-2</v>
      </c>
      <c r="G34" s="16">
        <f t="shared" si="13"/>
        <v>2.6395269952876428E-3</v>
      </c>
      <c r="H34" s="16">
        <f t="shared" si="11"/>
        <v>7.0799922852714539E-2</v>
      </c>
      <c r="I34" s="17">
        <f t="shared" ref="I34:I37" si="20">(D34/E34)</f>
        <v>0.86661206810522373</v>
      </c>
      <c r="J34" s="17" t="s">
        <v>55</v>
      </c>
      <c r="K34" s="17" t="s">
        <v>55</v>
      </c>
      <c r="L34" s="20">
        <f>E34*$L$2</f>
        <v>16257351.441366937</v>
      </c>
      <c r="M34" s="50">
        <f t="shared" si="16"/>
        <v>1354779.2867805781</v>
      </c>
      <c r="N34" s="19">
        <f t="shared" si="17"/>
        <v>18.924141455239251</v>
      </c>
      <c r="O34" s="54">
        <v>7159</v>
      </c>
      <c r="P34" s="55">
        <f t="shared" si="18"/>
        <v>3.1933148695888389E-3</v>
      </c>
    </row>
    <row r="35" spans="1:16" x14ac:dyDescent="0.25">
      <c r="A35" s="29" t="s">
        <v>67</v>
      </c>
      <c r="B35" s="29" t="s">
        <v>67</v>
      </c>
      <c r="C35" s="14" t="s">
        <v>55</v>
      </c>
      <c r="D35" s="15">
        <v>104286</v>
      </c>
      <c r="E35" s="48">
        <f>VLOOKUP(A35,'[1]Model Decomp'!$L$5:$P$49,5,FALSE)</f>
        <v>44406.750809500001</v>
      </c>
      <c r="F35" s="16">
        <f t="shared" si="19"/>
        <v>1.980789742563243E-2</v>
      </c>
      <c r="G35" s="16">
        <f t="shared" si="13"/>
        <v>3.8450302029692292E-3</v>
      </c>
      <c r="H35" s="16">
        <f t="shared" si="11"/>
        <v>3.8058717740095102E-2</v>
      </c>
      <c r="I35" s="17">
        <f t="shared" si="20"/>
        <v>2.3484267166353892</v>
      </c>
      <c r="J35" s="17" t="s">
        <v>55</v>
      </c>
      <c r="K35" s="17" t="s">
        <v>55</v>
      </c>
      <c r="L35" s="20">
        <f t="shared" si="15"/>
        <v>8739189.6032947376</v>
      </c>
      <c r="M35" s="50">
        <f t="shared" si="16"/>
        <v>728265.80027456151</v>
      </c>
      <c r="N35" s="19">
        <f t="shared" si="17"/>
        <v>6.9833515550942744</v>
      </c>
      <c r="O35" s="54">
        <v>14898</v>
      </c>
      <c r="P35" s="55">
        <f t="shared" si="18"/>
        <v>6.6453422163897926E-3</v>
      </c>
    </row>
    <row r="36" spans="1:16" x14ac:dyDescent="0.25">
      <c r="A36" s="29" t="s">
        <v>68</v>
      </c>
      <c r="B36" s="29" t="s">
        <v>68</v>
      </c>
      <c r="C36" s="14" t="s">
        <v>55</v>
      </c>
      <c r="D36" s="15">
        <v>166470</v>
      </c>
      <c r="E36" s="48"/>
      <c r="F36" s="16">
        <f t="shared" si="19"/>
        <v>0</v>
      </c>
      <c r="G36" s="16">
        <f t="shared" si="13"/>
        <v>6.1377574927438732E-3</v>
      </c>
      <c r="H36" s="16">
        <f t="shared" si="11"/>
        <v>0</v>
      </c>
      <c r="I36" s="17"/>
      <c r="J36" s="17" t="s">
        <v>55</v>
      </c>
      <c r="K36" s="17" t="s">
        <v>55</v>
      </c>
      <c r="L36" s="20">
        <f t="shared" si="15"/>
        <v>0</v>
      </c>
      <c r="M36" s="50">
        <f t="shared" si="16"/>
        <v>0</v>
      </c>
      <c r="N36" s="19">
        <f t="shared" si="17"/>
        <v>0</v>
      </c>
      <c r="O36" s="54">
        <v>16647</v>
      </c>
      <c r="P36" s="55">
        <f t="shared" si="18"/>
        <v>7.4254941519828754E-3</v>
      </c>
    </row>
    <row r="37" spans="1:16" x14ac:dyDescent="0.25">
      <c r="A37" s="29" t="s">
        <v>69</v>
      </c>
      <c r="B37" s="29" t="s">
        <v>69</v>
      </c>
      <c r="C37" s="14" t="s">
        <v>55</v>
      </c>
      <c r="D37" s="30">
        <v>136398</v>
      </c>
      <c r="E37" s="48">
        <f>VLOOKUP(A37,'[1]Model Decomp'!$L$5:$P$49,5,FALSE)</f>
        <v>26565.466719200009</v>
      </c>
      <c r="F37" s="24">
        <f>E37/$F$2</f>
        <v>1.1849685695207265E-2</v>
      </c>
      <c r="G37" s="16">
        <f t="shared" si="13"/>
        <v>5.0290013005062709E-3</v>
      </c>
      <c r="H37" s="16">
        <f t="shared" si="11"/>
        <v>2.2767880582779058E-2</v>
      </c>
      <c r="I37" s="17">
        <f t="shared" si="20"/>
        <v>5.1344100761241016</v>
      </c>
      <c r="J37" s="17" t="s">
        <v>55</v>
      </c>
      <c r="K37" s="17" t="s">
        <v>55</v>
      </c>
      <c r="L37" s="20">
        <f t="shared" si="15"/>
        <v>5228048.5810603062</v>
      </c>
      <c r="M37" s="50">
        <f t="shared" si="16"/>
        <v>435670.71508835885</v>
      </c>
      <c r="N37" s="19">
        <f t="shared" si="17"/>
        <v>3.1941136606721421</v>
      </c>
      <c r="O37" s="54">
        <v>13167</v>
      </c>
      <c r="P37" s="55">
        <f>O37/$F$2</f>
        <v>5.8732192887101893E-3</v>
      </c>
    </row>
    <row r="38" spans="1:16" x14ac:dyDescent="0.25">
      <c r="A38" s="29" t="s">
        <v>70</v>
      </c>
      <c r="B38" s="29" t="s">
        <v>70</v>
      </c>
      <c r="C38" s="14" t="s">
        <v>55</v>
      </c>
      <c r="D38" s="30">
        <v>161510</v>
      </c>
      <c r="E38" s="48">
        <f>VLOOKUP(A38,'[1]Model Decomp'!$L$5:$P$49,5,FALSE)</f>
        <v>42823.965808699999</v>
      </c>
      <c r="F38" s="24">
        <f t="shared" si="19"/>
        <v>1.9101886686923555E-2</v>
      </c>
      <c r="G38" s="16">
        <f t="shared" si="13"/>
        <v>5.9548820367217098E-3</v>
      </c>
      <c r="H38" s="16">
        <f t="shared" si="11"/>
        <v>3.6702194993201931E-2</v>
      </c>
      <c r="I38" s="17">
        <f>(D38/E38)</f>
        <v>3.7714862916126295</v>
      </c>
      <c r="J38" s="17" t="s">
        <v>55</v>
      </c>
      <c r="K38" s="17" t="s">
        <v>55</v>
      </c>
      <c r="L38" s="20">
        <f t="shared" si="15"/>
        <v>8427699.6165001392</v>
      </c>
      <c r="M38" s="50">
        <f t="shared" si="16"/>
        <v>702308.30137501156</v>
      </c>
      <c r="N38" s="19">
        <f t="shared" si="17"/>
        <v>4.3483889627577952</v>
      </c>
      <c r="O38" s="54">
        <v>16151</v>
      </c>
      <c r="P38" s="55">
        <f t="shared" si="18"/>
        <v>7.204250378366998E-3</v>
      </c>
    </row>
    <row r="39" spans="1:16" x14ac:dyDescent="0.25">
      <c r="A39" s="29" t="s">
        <v>71</v>
      </c>
      <c r="B39" s="29" t="s">
        <v>71</v>
      </c>
      <c r="C39" s="14" t="s">
        <v>55</v>
      </c>
      <c r="D39" s="15">
        <v>115496</v>
      </c>
      <c r="E39" s="48">
        <f>VLOOKUP(A39,'[1]Model Decomp'!$L$5:$P$49,5,FALSE)</f>
        <v>36679.319986099996</v>
      </c>
      <c r="F39" s="24">
        <f t="shared" si="19"/>
        <v>1.6361030579413353E-2</v>
      </c>
      <c r="G39" s="16">
        <f t="shared" si="13"/>
        <v>4.258343481599966E-3</v>
      </c>
      <c r="H39" s="16">
        <f t="shared" si="11"/>
        <v>3.1435938473367592E-2</v>
      </c>
      <c r="I39" s="17">
        <f>(D39/E39)</f>
        <v>3.1488042865507975</v>
      </c>
      <c r="J39" s="17" t="s">
        <v>55</v>
      </c>
      <c r="K39" s="17" t="s">
        <v>55</v>
      </c>
      <c r="L39" s="20">
        <f t="shared" si="15"/>
        <v>7218441.4764673747</v>
      </c>
      <c r="M39" s="50">
        <f t="shared" si="16"/>
        <v>601536.78970561456</v>
      </c>
      <c r="N39" s="19">
        <f t="shared" si="17"/>
        <v>5.2082911070999387</v>
      </c>
      <c r="O39" s="54">
        <v>14437</v>
      </c>
      <c r="P39" s="55">
        <f t="shared" si="18"/>
        <v>6.439710402605681E-3</v>
      </c>
    </row>
    <row r="40" spans="1:16" x14ac:dyDescent="0.25">
      <c r="A40" s="29" t="s">
        <v>72</v>
      </c>
      <c r="B40" s="29" t="s">
        <v>72</v>
      </c>
      <c r="C40" s="14" t="s">
        <v>55</v>
      </c>
      <c r="D40" s="15">
        <v>107560</v>
      </c>
      <c r="E40" s="15"/>
      <c r="F40" s="24">
        <f t="shared" si="19"/>
        <v>0</v>
      </c>
      <c r="G40" s="16">
        <f t="shared" si="13"/>
        <v>3.9657427519645041E-3</v>
      </c>
      <c r="H40" s="16">
        <f t="shared" si="11"/>
        <v>0</v>
      </c>
      <c r="I40" s="17"/>
      <c r="J40" s="17" t="s">
        <v>55</v>
      </c>
      <c r="K40" s="17" t="s">
        <v>55</v>
      </c>
      <c r="L40" s="20">
        <f t="shared" si="15"/>
        <v>0</v>
      </c>
      <c r="M40" s="50">
        <f t="shared" si="16"/>
        <v>0</v>
      </c>
      <c r="N40" s="19">
        <f t="shared" si="17"/>
        <v>0</v>
      </c>
      <c r="O40" s="54">
        <v>11319</v>
      </c>
      <c r="P40" s="55">
        <f>O40/$F$2</f>
        <v>5.0489078095929691E-3</v>
      </c>
    </row>
    <row r="41" spans="1:16" x14ac:dyDescent="0.25">
      <c r="A41" s="42"/>
      <c r="B41" s="43" t="s">
        <v>73</v>
      </c>
      <c r="C41" s="14"/>
      <c r="D41" s="11">
        <v>113980</v>
      </c>
      <c r="E41" s="15"/>
      <c r="F41" s="24">
        <f t="shared" si="19"/>
        <v>0</v>
      </c>
      <c r="G41" s="16">
        <f t="shared" si="13"/>
        <v>4.202448483348031E-3</v>
      </c>
      <c r="H41" s="16">
        <f t="shared" si="11"/>
        <v>0</v>
      </c>
      <c r="I41" s="17"/>
      <c r="J41" s="17" t="s">
        <v>55</v>
      </c>
      <c r="K41" s="17" t="s">
        <v>55</v>
      </c>
      <c r="L41" s="20"/>
      <c r="M41" s="50"/>
      <c r="N41" s="19"/>
      <c r="O41" s="54">
        <v>11398</v>
      </c>
      <c r="P41" s="55">
        <f>O41/$F$2</f>
        <v>5.0841462332132398E-3</v>
      </c>
    </row>
    <row r="42" spans="1:16" x14ac:dyDescent="0.25">
      <c r="A42" t="s">
        <v>74</v>
      </c>
      <c r="B42" s="29" t="s">
        <v>74</v>
      </c>
      <c r="C42" s="14" t="s">
        <v>55</v>
      </c>
      <c r="D42" s="15">
        <v>6633221</v>
      </c>
      <c r="E42" s="15">
        <f>VLOOKUP(A42,'[1]Model Decomp'!$L$5:$P$49,5,FALSE)</f>
        <v>118531.04157450001</v>
      </c>
      <c r="F42" s="24">
        <f t="shared" si="19"/>
        <v>5.2871481710812088E-2</v>
      </c>
      <c r="G42" s="16">
        <f t="shared" si="13"/>
        <v>0.24456720065943419</v>
      </c>
      <c r="H42" s="16">
        <f t="shared" si="11"/>
        <v>0.10158679418081402</v>
      </c>
      <c r="I42" s="17">
        <f t="shared" ref="I42:I43" si="21">(D42/E42)</f>
        <v>55.961889070474747</v>
      </c>
      <c r="J42" s="17" t="s">
        <v>55</v>
      </c>
      <c r="K42" s="17" t="s">
        <v>55</v>
      </c>
      <c r="L42" s="20">
        <f t="shared" ref="L42:L43" si="22">E42*$L$2</f>
        <v>23326751.615746737</v>
      </c>
      <c r="M42" s="50">
        <f t="shared" ref="M42:M43" si="23">L42/12</f>
        <v>1943895.9679788947</v>
      </c>
      <c r="N42" s="19">
        <f t="shared" ref="N42:N44" si="24">M42/D42</f>
        <v>0.29305460619793833</v>
      </c>
      <c r="O42" s="56" t="s">
        <v>55</v>
      </c>
      <c r="P42" s="56" t="s">
        <v>55</v>
      </c>
    </row>
    <row r="43" spans="1:16" x14ac:dyDescent="0.25">
      <c r="A43" t="s">
        <v>75</v>
      </c>
      <c r="B43" s="29" t="s">
        <v>75</v>
      </c>
      <c r="C43" s="14" t="s">
        <v>55</v>
      </c>
      <c r="D43" s="15">
        <v>4696047</v>
      </c>
      <c r="E43" s="15">
        <f>VLOOKUP(A43,'[1]Model Decomp'!$L$5:$P$49,5,FALSE)</f>
        <v>173092.10330139997</v>
      </c>
      <c r="F43" s="24">
        <f t="shared" si="19"/>
        <v>7.720877039820756E-2</v>
      </c>
      <c r="G43" s="16">
        <f t="shared" si="13"/>
        <v>0.1731434952876037</v>
      </c>
      <c r="H43" s="16">
        <f t="shared" si="11"/>
        <v>0.148348243960647</v>
      </c>
      <c r="I43" s="17">
        <f t="shared" si="21"/>
        <v>27.130336453436684</v>
      </c>
      <c r="J43" s="17" t="s">
        <v>55</v>
      </c>
      <c r="K43" s="17" t="s">
        <v>55</v>
      </c>
      <c r="L43" s="20">
        <f t="shared" si="22"/>
        <v>34064296.12635389</v>
      </c>
      <c r="M43" s="50">
        <f t="shared" si="23"/>
        <v>2838691.3438628241</v>
      </c>
      <c r="N43" s="19">
        <f t="shared" si="24"/>
        <v>0.60448529238800719</v>
      </c>
      <c r="O43" s="56" t="s">
        <v>55</v>
      </c>
      <c r="P43" s="56" t="s">
        <v>55</v>
      </c>
    </row>
    <row r="44" spans="1:16" x14ac:dyDescent="0.25">
      <c r="A44" t="s">
        <v>76</v>
      </c>
      <c r="B44" s="29" t="s">
        <v>76</v>
      </c>
      <c r="C44" s="14" t="s">
        <v>55</v>
      </c>
      <c r="D44" s="15">
        <v>3411483</v>
      </c>
      <c r="E44" s="15">
        <f>VLOOKUP(A44,'[1]Model Decomp'!$L$5:$P$49,5,FALSE)</f>
        <v>75094.6034335</v>
      </c>
      <c r="F44" s="24">
        <f t="shared" si="19"/>
        <v>3.3496398068176093E-2</v>
      </c>
      <c r="G44" s="16">
        <f t="shared" si="13"/>
        <v>0.1257815543017862</v>
      </c>
      <c r="H44" s="16">
        <f t="shared" si="11"/>
        <v>6.435968098950702E-2</v>
      </c>
      <c r="I44" s="17">
        <f>(D44/E44)</f>
        <v>45.429136635910695</v>
      </c>
      <c r="J44" s="17" t="s">
        <v>55</v>
      </c>
      <c r="K44" s="17" t="s">
        <v>55</v>
      </c>
      <c r="L44" s="20">
        <f>E44*$L$2</f>
        <v>14778518.257390464</v>
      </c>
      <c r="M44" s="50">
        <f>L44/12</f>
        <v>1231543.188115872</v>
      </c>
      <c r="N44" s="19">
        <f t="shared" si="24"/>
        <v>0.36099936248132319</v>
      </c>
      <c r="O44" s="56" t="s">
        <v>55</v>
      </c>
      <c r="P44" s="56" t="s">
        <v>55</v>
      </c>
    </row>
    <row r="45" spans="1:16" x14ac:dyDescent="0.25">
      <c r="B45" s="31" t="s">
        <v>50</v>
      </c>
      <c r="C45" s="31"/>
      <c r="D45" s="32">
        <f>SUM(D28:D44)</f>
        <v>27122283.699999996</v>
      </c>
      <c r="E45" s="32">
        <f>SUM(E28:E44)</f>
        <v>1166795.7683902001</v>
      </c>
      <c r="F45" s="44">
        <f>SUM(F28:F44)</f>
        <v>0.52045624765662246</v>
      </c>
      <c r="G45" s="45">
        <f>SUM(G28:G44)</f>
        <v>1</v>
      </c>
      <c r="H45" s="45">
        <f>SUM(H28:H44)</f>
        <v>0.99999999999999978</v>
      </c>
      <c r="I45" s="49">
        <f>AVERAGE(I28:I44)</f>
        <v>19.578912384506662</v>
      </c>
      <c r="J45" s="31"/>
      <c r="K45" s="31"/>
      <c r="L45" s="46"/>
      <c r="M45" s="46"/>
      <c r="N45" s="31"/>
      <c r="O45" s="56" t="s">
        <v>55</v>
      </c>
      <c r="P45" s="56" t="s">
        <v>55</v>
      </c>
    </row>
    <row r="55" spans="1:2" x14ac:dyDescent="0.25">
      <c r="B55" t="s">
        <v>11</v>
      </c>
    </row>
    <row r="56" spans="1:2" x14ac:dyDescent="0.25">
      <c r="A56" t="s">
        <v>21</v>
      </c>
      <c r="B56" s="47">
        <v>0.3126724089415357</v>
      </c>
    </row>
    <row r="57" spans="1:2" x14ac:dyDescent="0.25">
      <c r="A57" t="s">
        <v>45</v>
      </c>
      <c r="B57" s="47">
        <v>0.28881131708128838</v>
      </c>
    </row>
    <row r="58" spans="1:2" x14ac:dyDescent="0.25">
      <c r="A58" t="s">
        <v>38</v>
      </c>
      <c r="B58" s="47">
        <v>0.12597969245975171</v>
      </c>
    </row>
    <row r="59" spans="1:2" x14ac:dyDescent="0.25">
      <c r="A59" s="25" t="s">
        <v>37</v>
      </c>
      <c r="B59" s="47">
        <v>5.6786217067622914E-2</v>
      </c>
    </row>
    <row r="60" spans="1:2" x14ac:dyDescent="0.25">
      <c r="A60" t="s">
        <v>31</v>
      </c>
      <c r="B60" s="47">
        <v>3.2405107541179395E-2</v>
      </c>
    </row>
    <row r="61" spans="1:2" x14ac:dyDescent="0.25">
      <c r="A61" t="s">
        <v>48</v>
      </c>
      <c r="B61" s="47">
        <v>3.2019265472843728E-2</v>
      </c>
    </row>
    <row r="62" spans="1:2" x14ac:dyDescent="0.25">
      <c r="A62" t="s">
        <v>19</v>
      </c>
      <c r="B62" s="47">
        <v>3.035214504618353E-2</v>
      </c>
    </row>
    <row r="63" spans="1:2" x14ac:dyDescent="0.25">
      <c r="A63" t="s">
        <v>39</v>
      </c>
      <c r="B63" s="47">
        <v>2.7467332697107442E-2</v>
      </c>
    </row>
    <row r="64" spans="1:2" x14ac:dyDescent="0.25">
      <c r="A64" t="s">
        <v>25</v>
      </c>
      <c r="B64" s="47">
        <v>2.6888196541276974E-2</v>
      </c>
    </row>
    <row r="65" spans="1:2" x14ac:dyDescent="0.25">
      <c r="A65" t="s">
        <v>27</v>
      </c>
      <c r="B65" s="47">
        <v>1.2108800833702704E-2</v>
      </c>
    </row>
    <row r="66" spans="1:2" x14ac:dyDescent="0.25">
      <c r="A66" t="s">
        <v>49</v>
      </c>
      <c r="B66" s="47">
        <v>9.7443856652452646E-3</v>
      </c>
    </row>
    <row r="67" spans="1:2" x14ac:dyDescent="0.25">
      <c r="A67" t="s">
        <v>23</v>
      </c>
      <c r="B67" s="47">
        <v>9.3832574337239932E-3</v>
      </c>
    </row>
    <row r="68" spans="1:2" x14ac:dyDescent="0.25">
      <c r="A68" t="s">
        <v>43</v>
      </c>
      <c r="B68" s="47">
        <v>9.0596337203384565E-3</v>
      </c>
    </row>
    <row r="69" spans="1:2" x14ac:dyDescent="0.25">
      <c r="A69" t="s">
        <v>47</v>
      </c>
      <c r="B69" s="47">
        <v>7.7645679739187087E-3</v>
      </c>
    </row>
    <row r="70" spans="1:2" x14ac:dyDescent="0.25">
      <c r="A70" t="s">
        <v>33</v>
      </c>
      <c r="B70" s="47">
        <v>5.8536937490287506E-3</v>
      </c>
    </row>
    <row r="71" spans="1:2" x14ac:dyDescent="0.25">
      <c r="A71" t="s">
        <v>29</v>
      </c>
      <c r="B71" s="47">
        <v>5.7204276495073708E-3</v>
      </c>
    </row>
    <row r="72" spans="1:2" x14ac:dyDescent="0.25">
      <c r="A72" t="s">
        <v>46</v>
      </c>
      <c r="B72" s="47">
        <v>3.7831630413243137E-3</v>
      </c>
    </row>
    <row r="73" spans="1:2" x14ac:dyDescent="0.25">
      <c r="A73" t="s">
        <v>41</v>
      </c>
      <c r="B73" s="47">
        <v>2.3754950645147863E-3</v>
      </c>
    </row>
    <row r="74" spans="1:2" x14ac:dyDescent="0.25">
      <c r="A74" t="s">
        <v>35</v>
      </c>
      <c r="B74" s="47">
        <v>8.2489201990563284E-4</v>
      </c>
    </row>
    <row r="75" spans="1:2" x14ac:dyDescent="0.25">
      <c r="B75" s="47"/>
    </row>
  </sheetData>
  <mergeCells count="2">
    <mergeCell ref="B1:N1"/>
    <mergeCell ref="B27:N27"/>
  </mergeCells>
  <conditionalFormatting sqref="G4:H22 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054-C84D-4F6A-BD2D-19D6D8BC3E50}">
  <dimension ref="A1:H731"/>
  <sheetViews>
    <sheetView showGridLines="0" tabSelected="1" workbookViewId="0"/>
  </sheetViews>
  <sheetFormatPr defaultRowHeight="15" x14ac:dyDescent="0.25"/>
  <cols>
    <col min="1" max="1" width="10.7109375" bestFit="1" customWidth="1"/>
  </cols>
  <sheetData>
    <row r="1" spans="1:8" x14ac:dyDescent="0.25">
      <c r="A1" s="96" t="s">
        <v>0</v>
      </c>
      <c r="B1" s="97" t="s">
        <v>1</v>
      </c>
      <c r="C1" s="97" t="s">
        <v>2</v>
      </c>
      <c r="D1" s="97"/>
      <c r="G1" s="3" t="s">
        <v>3</v>
      </c>
      <c r="H1" s="4">
        <f>RSQ(B2:B731,C2:C731)</f>
        <v>0.90635843927888859</v>
      </c>
    </row>
    <row r="2" spans="1:8" x14ac:dyDescent="0.25">
      <c r="A2" s="98">
        <v>43627</v>
      </c>
      <c r="B2" s="99">
        <v>942</v>
      </c>
      <c r="C2" s="99">
        <v>2388.6664546000002</v>
      </c>
      <c r="D2" s="100">
        <f>ABS((B2-C2)/B2)</f>
        <v>1.5357393360934184</v>
      </c>
      <c r="G2" s="5" t="s">
        <v>4</v>
      </c>
      <c r="H2" s="6">
        <f>AVERAGE(D2:D731)</f>
        <v>0.19828329263729211</v>
      </c>
    </row>
    <row r="3" spans="1:8" x14ac:dyDescent="0.25">
      <c r="A3" s="98">
        <v>43628</v>
      </c>
      <c r="B3" s="99">
        <v>2346</v>
      </c>
      <c r="C3" s="99">
        <v>1781.8082597</v>
      </c>
      <c r="D3" s="100">
        <f t="shared" ref="D3:D66" si="0">ABS((B3-C3)/B3)</f>
        <v>0.24049093789428816</v>
      </c>
    </row>
    <row r="4" spans="1:8" x14ac:dyDescent="0.25">
      <c r="A4" s="98">
        <v>43629</v>
      </c>
      <c r="B4" s="99">
        <v>2918</v>
      </c>
      <c r="C4" s="99">
        <v>2170.0114874000001</v>
      </c>
      <c r="D4" s="100">
        <f t="shared" si="0"/>
        <v>0.25633602213845097</v>
      </c>
    </row>
    <row r="5" spans="1:8" x14ac:dyDescent="0.25">
      <c r="A5" s="98">
        <v>43630</v>
      </c>
      <c r="B5" s="99">
        <v>4192</v>
      </c>
      <c r="C5" s="99">
        <v>4118.9113078999999</v>
      </c>
      <c r="D5" s="100">
        <f t="shared" si="0"/>
        <v>1.7435279604007661E-2</v>
      </c>
    </row>
    <row r="6" spans="1:8" x14ac:dyDescent="0.25">
      <c r="A6" s="98">
        <v>43631</v>
      </c>
      <c r="B6" s="99">
        <v>5102</v>
      </c>
      <c r="C6" s="99">
        <v>6777.2940995999998</v>
      </c>
      <c r="D6" s="100">
        <f t="shared" si="0"/>
        <v>0.3283602704037632</v>
      </c>
    </row>
    <row r="7" spans="1:8" x14ac:dyDescent="0.25">
      <c r="A7" s="98">
        <v>43632</v>
      </c>
      <c r="B7" s="99">
        <v>3205</v>
      </c>
      <c r="C7" s="99">
        <v>5160.2877851000003</v>
      </c>
      <c r="D7" s="100">
        <f t="shared" si="0"/>
        <v>0.6100741919188768</v>
      </c>
    </row>
    <row r="8" spans="1:8" x14ac:dyDescent="0.25">
      <c r="A8" s="98">
        <v>43633</v>
      </c>
      <c r="B8" s="99">
        <v>2298</v>
      </c>
      <c r="C8" s="99">
        <v>2562.6516556000001</v>
      </c>
      <c r="D8" s="100">
        <f t="shared" si="0"/>
        <v>0.11516608163620545</v>
      </c>
    </row>
    <row r="9" spans="1:8" x14ac:dyDescent="0.25">
      <c r="A9" s="98">
        <v>43634</v>
      </c>
      <c r="B9" s="99">
        <v>2569</v>
      </c>
      <c r="C9" s="99">
        <v>2955.5790089000002</v>
      </c>
      <c r="D9" s="100">
        <f t="shared" si="0"/>
        <v>0.1504783997275205</v>
      </c>
    </row>
    <row r="10" spans="1:8" x14ac:dyDescent="0.25">
      <c r="A10" s="98">
        <v>43635</v>
      </c>
      <c r="B10" s="99">
        <v>2562</v>
      </c>
      <c r="C10" s="99">
        <v>3057.7968660000001</v>
      </c>
      <c r="D10" s="100">
        <f t="shared" si="0"/>
        <v>0.19351946370023423</v>
      </c>
    </row>
    <row r="11" spans="1:8" x14ac:dyDescent="0.25">
      <c r="A11" s="98">
        <v>43636</v>
      </c>
      <c r="B11" s="99">
        <v>2652</v>
      </c>
      <c r="C11" s="99">
        <v>3104.1797858999998</v>
      </c>
      <c r="D11" s="100">
        <f t="shared" si="0"/>
        <v>0.17050519830316735</v>
      </c>
    </row>
    <row r="12" spans="1:8" x14ac:dyDescent="0.25">
      <c r="A12" s="98">
        <v>43637</v>
      </c>
      <c r="B12" s="99">
        <v>3236</v>
      </c>
      <c r="C12" s="99">
        <v>4423.8142103999999</v>
      </c>
      <c r="D12" s="100">
        <f t="shared" si="0"/>
        <v>0.36706248776266992</v>
      </c>
    </row>
    <row r="13" spans="1:8" x14ac:dyDescent="0.25">
      <c r="A13" s="98">
        <v>43638</v>
      </c>
      <c r="B13" s="99">
        <v>3836</v>
      </c>
      <c r="C13" s="99">
        <v>6684.3810303999999</v>
      </c>
      <c r="D13" s="100">
        <f t="shared" si="0"/>
        <v>0.74253937184567254</v>
      </c>
    </row>
    <row r="14" spans="1:8" x14ac:dyDescent="0.25">
      <c r="A14" s="98">
        <v>43639</v>
      </c>
      <c r="B14" s="99">
        <v>2942</v>
      </c>
      <c r="C14" s="99">
        <v>4731.3102564000001</v>
      </c>
      <c r="D14" s="100">
        <f t="shared" si="0"/>
        <v>0.60819519252209386</v>
      </c>
    </row>
    <row r="15" spans="1:8" x14ac:dyDescent="0.25">
      <c r="A15" s="98">
        <v>43640</v>
      </c>
      <c r="B15" s="99">
        <v>1819</v>
      </c>
      <c r="C15" s="99">
        <v>1982.2302705</v>
      </c>
      <c r="D15" s="100">
        <f t="shared" si="0"/>
        <v>8.9736267454645385E-2</v>
      </c>
    </row>
    <row r="16" spans="1:8" x14ac:dyDescent="0.25">
      <c r="A16" s="98">
        <v>43641</v>
      </c>
      <c r="B16" s="99">
        <v>2052</v>
      </c>
      <c r="C16" s="99">
        <v>2223.9774662</v>
      </c>
      <c r="D16" s="100">
        <f t="shared" si="0"/>
        <v>8.380968138401558E-2</v>
      </c>
    </row>
    <row r="17" spans="1:4" x14ac:dyDescent="0.25">
      <c r="A17" s="98">
        <v>43642</v>
      </c>
      <c r="B17" s="99">
        <v>2169</v>
      </c>
      <c r="C17" s="99">
        <v>2038.8017735000001</v>
      </c>
      <c r="D17" s="100">
        <f t="shared" si="0"/>
        <v>6.0026844859382165E-2</v>
      </c>
    </row>
    <row r="18" spans="1:4" x14ac:dyDescent="0.25">
      <c r="A18" s="98">
        <v>43643</v>
      </c>
      <c r="B18" s="99">
        <v>2356</v>
      </c>
      <c r="C18" s="99">
        <v>1937.3873646</v>
      </c>
      <c r="D18" s="100">
        <f t="shared" si="0"/>
        <v>0.17767938684210527</v>
      </c>
    </row>
    <row r="19" spans="1:4" x14ac:dyDescent="0.25">
      <c r="A19" s="98">
        <v>43644</v>
      </c>
      <c r="B19" s="99">
        <v>2863</v>
      </c>
      <c r="C19" s="99">
        <v>3686.5043334000002</v>
      </c>
      <c r="D19" s="100">
        <f t="shared" si="0"/>
        <v>0.28763686112469444</v>
      </c>
    </row>
    <row r="20" spans="1:4" x14ac:dyDescent="0.25">
      <c r="A20" s="98">
        <v>43645</v>
      </c>
      <c r="B20" s="99">
        <v>3937</v>
      </c>
      <c r="C20" s="99">
        <v>5950.3516861999997</v>
      </c>
      <c r="D20" s="100">
        <f t="shared" si="0"/>
        <v>0.51139235107950209</v>
      </c>
    </row>
    <row r="21" spans="1:4" x14ac:dyDescent="0.25">
      <c r="A21" s="98">
        <v>43646</v>
      </c>
      <c r="B21" s="99">
        <v>2927</v>
      </c>
      <c r="C21" s="99">
        <v>4051.0002886000002</v>
      </c>
      <c r="D21" s="100">
        <f t="shared" si="0"/>
        <v>0.38401103129484121</v>
      </c>
    </row>
    <row r="22" spans="1:4" x14ac:dyDescent="0.25">
      <c r="A22" s="98">
        <v>43647</v>
      </c>
      <c r="B22" s="99">
        <v>1543</v>
      </c>
      <c r="C22" s="99">
        <v>1336.9710184999999</v>
      </c>
      <c r="D22" s="100">
        <f t="shared" si="0"/>
        <v>0.13352493940375898</v>
      </c>
    </row>
    <row r="23" spans="1:4" x14ac:dyDescent="0.25">
      <c r="A23" s="98">
        <v>43648</v>
      </c>
      <c r="B23" s="99">
        <v>1451</v>
      </c>
      <c r="C23" s="99">
        <v>1675.7727348999999</v>
      </c>
      <c r="D23" s="100">
        <f t="shared" si="0"/>
        <v>0.15490884555478976</v>
      </c>
    </row>
    <row r="24" spans="1:4" x14ac:dyDescent="0.25">
      <c r="A24" s="98">
        <v>43649</v>
      </c>
      <c r="B24" s="99">
        <v>1506</v>
      </c>
      <c r="C24" s="99">
        <v>1680.6500925</v>
      </c>
      <c r="D24" s="100">
        <f t="shared" si="0"/>
        <v>0.11596951693227094</v>
      </c>
    </row>
    <row r="25" spans="1:4" x14ac:dyDescent="0.25">
      <c r="A25" s="98">
        <v>43650</v>
      </c>
      <c r="B25" s="99">
        <v>1840</v>
      </c>
      <c r="C25" s="99">
        <v>1699.007355</v>
      </c>
      <c r="D25" s="100">
        <f t="shared" si="0"/>
        <v>7.6626437500000019E-2</v>
      </c>
    </row>
    <row r="26" spans="1:4" x14ac:dyDescent="0.25">
      <c r="A26" s="98">
        <v>43651</v>
      </c>
      <c r="B26" s="99">
        <v>2534</v>
      </c>
      <c r="C26" s="99">
        <v>3712.0777253000001</v>
      </c>
      <c r="D26" s="100">
        <f t="shared" si="0"/>
        <v>0.46490833674033155</v>
      </c>
    </row>
    <row r="27" spans="1:4" x14ac:dyDescent="0.25">
      <c r="A27" s="98">
        <v>43652</v>
      </c>
      <c r="B27" s="99">
        <v>3548</v>
      </c>
      <c r="C27" s="99">
        <v>6158.4356324</v>
      </c>
      <c r="D27" s="100">
        <f t="shared" si="0"/>
        <v>0.73574848714768881</v>
      </c>
    </row>
    <row r="28" spans="1:4" x14ac:dyDescent="0.25">
      <c r="A28" s="98">
        <v>43653</v>
      </c>
      <c r="B28" s="99">
        <v>2819</v>
      </c>
      <c r="C28" s="99">
        <v>4229.9481449000004</v>
      </c>
      <c r="D28" s="100">
        <f t="shared" si="0"/>
        <v>0.50051370872649892</v>
      </c>
    </row>
    <row r="29" spans="1:4" x14ac:dyDescent="0.25">
      <c r="A29" s="98">
        <v>43654</v>
      </c>
      <c r="B29" s="99">
        <v>1941</v>
      </c>
      <c r="C29" s="99">
        <v>1530.2229199000001</v>
      </c>
      <c r="D29" s="100">
        <f t="shared" si="0"/>
        <v>0.21163167444616174</v>
      </c>
    </row>
    <row r="30" spans="1:4" x14ac:dyDescent="0.25">
      <c r="A30" s="98">
        <v>43655</v>
      </c>
      <c r="B30" s="99">
        <v>2043</v>
      </c>
      <c r="C30" s="99">
        <v>1930.1827957</v>
      </c>
      <c r="D30" s="100">
        <f t="shared" si="0"/>
        <v>5.5221343269701399E-2</v>
      </c>
    </row>
    <row r="31" spans="1:4" x14ac:dyDescent="0.25">
      <c r="A31" s="98">
        <v>43656</v>
      </c>
      <c r="B31" s="99">
        <v>2090</v>
      </c>
      <c r="C31" s="99">
        <v>1959.0177234</v>
      </c>
      <c r="D31" s="100">
        <f t="shared" si="0"/>
        <v>6.267094574162678E-2</v>
      </c>
    </row>
    <row r="32" spans="1:4" x14ac:dyDescent="0.25">
      <c r="A32" s="98">
        <v>43657</v>
      </c>
      <c r="B32" s="99">
        <v>2176</v>
      </c>
      <c r="C32" s="99">
        <v>1977.3823035</v>
      </c>
      <c r="D32" s="100">
        <f t="shared" si="0"/>
        <v>9.1276514935661746E-2</v>
      </c>
    </row>
    <row r="33" spans="1:4" x14ac:dyDescent="0.25">
      <c r="A33" s="98">
        <v>43658</v>
      </c>
      <c r="B33" s="99">
        <v>2899</v>
      </c>
      <c r="C33" s="99">
        <v>3796.8852253</v>
      </c>
      <c r="D33" s="100">
        <f t="shared" si="0"/>
        <v>0.30972239575715765</v>
      </c>
    </row>
    <row r="34" spans="1:4" x14ac:dyDescent="0.25">
      <c r="A34" s="98">
        <v>43659</v>
      </c>
      <c r="B34" s="99">
        <v>4059</v>
      </c>
      <c r="C34" s="99">
        <v>6196.9259807999997</v>
      </c>
      <c r="D34" s="100">
        <f t="shared" si="0"/>
        <v>0.52671248603104204</v>
      </c>
    </row>
    <row r="35" spans="1:4" x14ac:dyDescent="0.25">
      <c r="A35" s="98">
        <v>43660</v>
      </c>
      <c r="B35" s="99">
        <v>3339</v>
      </c>
      <c r="C35" s="99">
        <v>4344.8310395999997</v>
      </c>
      <c r="D35" s="100">
        <f t="shared" si="0"/>
        <v>0.30123720862533682</v>
      </c>
    </row>
    <row r="36" spans="1:4" x14ac:dyDescent="0.25">
      <c r="A36" s="98">
        <v>43661</v>
      </c>
      <c r="B36" s="99">
        <v>2212</v>
      </c>
      <c r="C36" s="99">
        <v>1630.7001714</v>
      </c>
      <c r="D36" s="100">
        <f t="shared" si="0"/>
        <v>0.26279377423146472</v>
      </c>
    </row>
    <row r="37" spans="1:4" x14ac:dyDescent="0.25">
      <c r="A37" s="98">
        <v>43662</v>
      </c>
      <c r="B37" s="99">
        <v>2353</v>
      </c>
      <c r="C37" s="99">
        <v>1986.1296245999999</v>
      </c>
      <c r="D37" s="100">
        <f t="shared" si="0"/>
        <v>0.15591601164470892</v>
      </c>
    </row>
    <row r="38" spans="1:4" x14ac:dyDescent="0.25">
      <c r="A38" s="98">
        <v>43663</v>
      </c>
      <c r="B38" s="99">
        <v>2464</v>
      </c>
      <c r="C38" s="99">
        <v>2145.3161939000001</v>
      </c>
      <c r="D38" s="100">
        <f t="shared" si="0"/>
        <v>0.1293359602678571</v>
      </c>
    </row>
    <row r="39" spans="1:4" x14ac:dyDescent="0.25">
      <c r="A39" s="98">
        <v>43664</v>
      </c>
      <c r="B39" s="99">
        <v>2453</v>
      </c>
      <c r="C39" s="99">
        <v>2073.2501354000001</v>
      </c>
      <c r="D39" s="100">
        <f t="shared" si="0"/>
        <v>0.1548103810028536</v>
      </c>
    </row>
    <row r="40" spans="1:4" x14ac:dyDescent="0.25">
      <c r="A40" s="98">
        <v>43665</v>
      </c>
      <c r="B40" s="99">
        <v>3680</v>
      </c>
      <c r="C40" s="99">
        <v>4292.5326082000001</v>
      </c>
      <c r="D40" s="100">
        <f t="shared" si="0"/>
        <v>0.16644907831521744</v>
      </c>
    </row>
    <row r="41" spans="1:4" x14ac:dyDescent="0.25">
      <c r="A41" s="98">
        <v>43666</v>
      </c>
      <c r="B41" s="99">
        <v>4883</v>
      </c>
      <c r="C41" s="99">
        <v>6256.1015352000004</v>
      </c>
      <c r="D41" s="100">
        <f t="shared" si="0"/>
        <v>0.28120039631374161</v>
      </c>
    </row>
    <row r="42" spans="1:4" x14ac:dyDescent="0.25">
      <c r="A42" s="98">
        <v>43667</v>
      </c>
      <c r="B42" s="99">
        <v>3858</v>
      </c>
      <c r="C42" s="99">
        <v>4418.5768741000002</v>
      </c>
      <c r="D42" s="100">
        <f t="shared" si="0"/>
        <v>0.14530245570243655</v>
      </c>
    </row>
    <row r="43" spans="1:4" x14ac:dyDescent="0.25">
      <c r="A43" s="98">
        <v>43668</v>
      </c>
      <c r="B43" s="99">
        <v>2468</v>
      </c>
      <c r="C43" s="99">
        <v>1700.120989</v>
      </c>
      <c r="D43" s="100">
        <f t="shared" si="0"/>
        <v>0.31113412115072936</v>
      </c>
    </row>
    <row r="44" spans="1:4" x14ac:dyDescent="0.25">
      <c r="A44" s="98">
        <v>43669</v>
      </c>
      <c r="B44" s="99">
        <v>2766</v>
      </c>
      <c r="C44" s="99">
        <v>2078.9494209</v>
      </c>
      <c r="D44" s="100">
        <f t="shared" si="0"/>
        <v>0.24839138796095447</v>
      </c>
    </row>
    <row r="45" spans="1:4" x14ac:dyDescent="0.25">
      <c r="A45" s="98">
        <v>43670</v>
      </c>
      <c r="B45" s="99">
        <v>2987</v>
      </c>
      <c r="C45" s="99">
        <v>2068.9383032999999</v>
      </c>
      <c r="D45" s="100">
        <f t="shared" si="0"/>
        <v>0.30735242607967861</v>
      </c>
    </row>
    <row r="46" spans="1:4" x14ac:dyDescent="0.25">
      <c r="A46" s="98">
        <v>43671</v>
      </c>
      <c r="B46" s="99">
        <v>3953</v>
      </c>
      <c r="C46" s="99">
        <v>2163.9499322000001</v>
      </c>
      <c r="D46" s="100">
        <f t="shared" si="0"/>
        <v>0.4525803358967872</v>
      </c>
    </row>
    <row r="47" spans="1:4" x14ac:dyDescent="0.25">
      <c r="A47" s="98">
        <v>43672</v>
      </c>
      <c r="B47" s="99">
        <v>3977</v>
      </c>
      <c r="C47" s="99">
        <v>4227.9753463999996</v>
      </c>
      <c r="D47" s="100">
        <f t="shared" si="0"/>
        <v>6.3106700125722795E-2</v>
      </c>
    </row>
    <row r="48" spans="1:4" x14ac:dyDescent="0.25">
      <c r="A48" s="98">
        <v>43673</v>
      </c>
      <c r="B48" s="99">
        <v>5753</v>
      </c>
      <c r="C48" s="99">
        <v>6280.5062759000002</v>
      </c>
      <c r="D48" s="100">
        <f t="shared" si="0"/>
        <v>9.1692382391795627E-2</v>
      </c>
    </row>
    <row r="49" spans="1:4" x14ac:dyDescent="0.25">
      <c r="A49" s="98">
        <v>43674</v>
      </c>
      <c r="B49" s="99">
        <v>4466</v>
      </c>
      <c r="C49" s="99">
        <v>4429.3661029000004</v>
      </c>
      <c r="D49" s="100">
        <f t="shared" si="0"/>
        <v>8.2028430586653742E-3</v>
      </c>
    </row>
    <row r="50" spans="1:4" x14ac:dyDescent="0.25">
      <c r="A50" s="98">
        <v>43675</v>
      </c>
      <c r="B50" s="99">
        <v>2781</v>
      </c>
      <c r="C50" s="99">
        <v>3078.9862781000002</v>
      </c>
      <c r="D50" s="100">
        <f t="shared" si="0"/>
        <v>0.10715076522833519</v>
      </c>
    </row>
    <row r="51" spans="1:4" x14ac:dyDescent="0.25">
      <c r="A51" s="98">
        <v>43676</v>
      </c>
      <c r="B51" s="99">
        <v>3240</v>
      </c>
      <c r="C51" s="99">
        <v>3524.5208864000001</v>
      </c>
      <c r="D51" s="100">
        <f t="shared" si="0"/>
        <v>8.7815088395061761E-2</v>
      </c>
    </row>
    <row r="52" spans="1:4" x14ac:dyDescent="0.25">
      <c r="A52" s="98">
        <v>43677</v>
      </c>
      <c r="B52" s="99">
        <v>3385</v>
      </c>
      <c r="C52" s="99">
        <v>3430.7940388000002</v>
      </c>
      <c r="D52" s="100">
        <f t="shared" si="0"/>
        <v>1.3528519586410688E-2</v>
      </c>
    </row>
    <row r="53" spans="1:4" x14ac:dyDescent="0.25">
      <c r="A53" s="98">
        <v>43678</v>
      </c>
      <c r="B53" s="99">
        <v>3588</v>
      </c>
      <c r="C53" s="99">
        <v>3428.7964284</v>
      </c>
      <c r="D53" s="100">
        <f t="shared" si="0"/>
        <v>4.4371118060200679E-2</v>
      </c>
    </row>
    <row r="54" spans="1:4" x14ac:dyDescent="0.25">
      <c r="A54" s="98">
        <v>43679</v>
      </c>
      <c r="B54" s="99">
        <v>4691</v>
      </c>
      <c r="C54" s="99">
        <v>5241.4223093000001</v>
      </c>
      <c r="D54" s="100">
        <f t="shared" si="0"/>
        <v>0.11733581524195269</v>
      </c>
    </row>
    <row r="55" spans="1:4" x14ac:dyDescent="0.25">
      <c r="A55" s="98">
        <v>43680</v>
      </c>
      <c r="B55" s="99">
        <v>6176</v>
      </c>
      <c r="C55" s="99">
        <v>7627.0321795</v>
      </c>
      <c r="D55" s="100">
        <f t="shared" si="0"/>
        <v>0.234946920255829</v>
      </c>
    </row>
    <row r="56" spans="1:4" x14ac:dyDescent="0.25">
      <c r="A56" s="98">
        <v>43681</v>
      </c>
      <c r="B56" s="99">
        <v>4800</v>
      </c>
      <c r="C56" s="99">
        <v>5799.5015492000002</v>
      </c>
      <c r="D56" s="100">
        <f t="shared" si="0"/>
        <v>0.20822948941666672</v>
      </c>
    </row>
    <row r="57" spans="1:4" x14ac:dyDescent="0.25">
      <c r="A57" s="98">
        <v>43682</v>
      </c>
      <c r="B57" s="99">
        <v>3252</v>
      </c>
      <c r="C57" s="99">
        <v>3630.2056265000001</v>
      </c>
      <c r="D57" s="100">
        <f t="shared" si="0"/>
        <v>0.11629939314268146</v>
      </c>
    </row>
    <row r="58" spans="1:4" x14ac:dyDescent="0.25">
      <c r="A58" s="98">
        <v>43683</v>
      </c>
      <c r="B58" s="99">
        <v>3446</v>
      </c>
      <c r="C58" s="99">
        <v>3932.3523119000001</v>
      </c>
      <c r="D58" s="100">
        <f t="shared" si="0"/>
        <v>0.14113531976204299</v>
      </c>
    </row>
    <row r="59" spans="1:4" x14ac:dyDescent="0.25">
      <c r="A59" s="98">
        <v>43684</v>
      </c>
      <c r="B59" s="99">
        <v>3678</v>
      </c>
      <c r="C59" s="99">
        <v>3982.9934121000001</v>
      </c>
      <c r="D59" s="100">
        <f t="shared" si="0"/>
        <v>8.2923711827079971E-2</v>
      </c>
    </row>
    <row r="60" spans="1:4" x14ac:dyDescent="0.25">
      <c r="A60" s="98">
        <v>43685</v>
      </c>
      <c r="B60" s="99">
        <v>4169</v>
      </c>
      <c r="C60" s="99">
        <v>4057.3842650000001</v>
      </c>
      <c r="D60" s="100">
        <f t="shared" si="0"/>
        <v>2.6772783641160917E-2</v>
      </c>
    </row>
    <row r="61" spans="1:4" x14ac:dyDescent="0.25">
      <c r="A61" s="98">
        <v>43686</v>
      </c>
      <c r="B61" s="99">
        <v>5795</v>
      </c>
      <c r="C61" s="99">
        <v>5867.9588145999996</v>
      </c>
      <c r="D61" s="100">
        <f t="shared" si="0"/>
        <v>1.2589959378774744E-2</v>
      </c>
    </row>
    <row r="62" spans="1:4" x14ac:dyDescent="0.25">
      <c r="A62" s="98">
        <v>43687</v>
      </c>
      <c r="B62" s="99">
        <v>7266</v>
      </c>
      <c r="C62" s="99">
        <v>8274.2255225999997</v>
      </c>
      <c r="D62" s="100">
        <f t="shared" si="0"/>
        <v>0.13875936176713458</v>
      </c>
    </row>
    <row r="63" spans="1:4" x14ac:dyDescent="0.25">
      <c r="A63" s="98">
        <v>43688</v>
      </c>
      <c r="B63" s="99">
        <v>6022</v>
      </c>
      <c r="C63" s="99">
        <v>6426.6309528000002</v>
      </c>
      <c r="D63" s="100">
        <f t="shared" si="0"/>
        <v>6.7192121022915996E-2</v>
      </c>
    </row>
    <row r="64" spans="1:4" x14ac:dyDescent="0.25">
      <c r="A64" s="98">
        <v>43689</v>
      </c>
      <c r="B64" s="99">
        <v>3460</v>
      </c>
      <c r="C64" s="99">
        <v>3761.3422650000002</v>
      </c>
      <c r="D64" s="100">
        <f t="shared" si="0"/>
        <v>8.7093140173410466E-2</v>
      </c>
    </row>
    <row r="65" spans="1:4" x14ac:dyDescent="0.25">
      <c r="A65" s="98">
        <v>43690</v>
      </c>
      <c r="B65" s="99">
        <v>3369</v>
      </c>
      <c r="C65" s="99">
        <v>4169.0648078000004</v>
      </c>
      <c r="D65" s="100">
        <f t="shared" si="0"/>
        <v>0.23747842321163562</v>
      </c>
    </row>
    <row r="66" spans="1:4" x14ac:dyDescent="0.25">
      <c r="A66" s="98">
        <v>43691</v>
      </c>
      <c r="B66" s="99">
        <v>3910</v>
      </c>
      <c r="C66" s="99">
        <v>4300.0567283</v>
      </c>
      <c r="D66" s="100">
        <f t="shared" si="0"/>
        <v>9.975875404092073E-2</v>
      </c>
    </row>
    <row r="67" spans="1:4" x14ac:dyDescent="0.25">
      <c r="A67" s="98">
        <v>43692</v>
      </c>
      <c r="B67" s="99">
        <v>4264</v>
      </c>
      <c r="C67" s="99">
        <v>4099.5588175000003</v>
      </c>
      <c r="D67" s="100">
        <f t="shared" ref="D67:D130" si="1">ABS((B67-C67)/B67)</f>
        <v>3.8565005276735398E-2</v>
      </c>
    </row>
    <row r="68" spans="1:4" x14ac:dyDescent="0.25">
      <c r="A68" s="98">
        <v>43693</v>
      </c>
      <c r="B68" s="99">
        <v>5758</v>
      </c>
      <c r="C68" s="99">
        <v>6042.0819099999999</v>
      </c>
      <c r="D68" s="100">
        <f t="shared" si="1"/>
        <v>4.9336906912122246E-2</v>
      </c>
    </row>
    <row r="69" spans="1:4" x14ac:dyDescent="0.25">
      <c r="A69" s="98">
        <v>43694</v>
      </c>
      <c r="B69" s="99">
        <v>7342</v>
      </c>
      <c r="C69" s="99">
        <v>8316.3200895999998</v>
      </c>
      <c r="D69" s="100">
        <f t="shared" si="1"/>
        <v>0.13270499722146553</v>
      </c>
    </row>
    <row r="70" spans="1:4" x14ac:dyDescent="0.25">
      <c r="A70" s="98">
        <v>43695</v>
      </c>
      <c r="B70" s="99">
        <v>5839</v>
      </c>
      <c r="C70" s="99">
        <v>6571.8931494999997</v>
      </c>
      <c r="D70" s="100">
        <f t="shared" si="1"/>
        <v>0.12551689493063875</v>
      </c>
    </row>
    <row r="71" spans="1:4" x14ac:dyDescent="0.25">
      <c r="A71" s="98">
        <v>43696</v>
      </c>
      <c r="B71" s="99">
        <v>3338</v>
      </c>
      <c r="C71" s="99">
        <v>3759.8996726</v>
      </c>
      <c r="D71" s="100">
        <f t="shared" si="1"/>
        <v>0.12639295164769324</v>
      </c>
    </row>
    <row r="72" spans="1:4" x14ac:dyDescent="0.25">
      <c r="A72" s="98">
        <v>43697</v>
      </c>
      <c r="B72" s="99">
        <v>3531</v>
      </c>
      <c r="C72" s="99">
        <v>4097.9313183000004</v>
      </c>
      <c r="D72" s="100">
        <f t="shared" si="1"/>
        <v>0.16055828895497037</v>
      </c>
    </row>
    <row r="73" spans="1:4" x14ac:dyDescent="0.25">
      <c r="A73" s="98">
        <v>43698</v>
      </c>
      <c r="B73" s="99">
        <v>3775</v>
      </c>
      <c r="C73" s="99">
        <v>4094.9297050999999</v>
      </c>
      <c r="D73" s="100">
        <f t="shared" si="1"/>
        <v>8.4749590754966853E-2</v>
      </c>
    </row>
    <row r="74" spans="1:4" x14ac:dyDescent="0.25">
      <c r="A74" s="98">
        <v>43699</v>
      </c>
      <c r="B74" s="99">
        <v>4200</v>
      </c>
      <c r="C74" s="99">
        <v>4091.6486856000001</v>
      </c>
      <c r="D74" s="100">
        <f t="shared" si="1"/>
        <v>2.5797931999999968E-2</v>
      </c>
    </row>
    <row r="75" spans="1:4" x14ac:dyDescent="0.25">
      <c r="A75" s="98">
        <v>43700</v>
      </c>
      <c r="B75" s="99">
        <v>5628</v>
      </c>
      <c r="C75" s="99">
        <v>5897.8454189000004</v>
      </c>
      <c r="D75" s="100">
        <f t="shared" si="1"/>
        <v>4.7946947210376754E-2</v>
      </c>
    </row>
    <row r="76" spans="1:4" x14ac:dyDescent="0.25">
      <c r="A76" s="98">
        <v>43701</v>
      </c>
      <c r="B76" s="99">
        <v>7642</v>
      </c>
      <c r="C76" s="99">
        <v>8277.2349749999994</v>
      </c>
      <c r="D76" s="100">
        <f t="shared" si="1"/>
        <v>8.3124178879874305E-2</v>
      </c>
    </row>
    <row r="77" spans="1:4" x14ac:dyDescent="0.25">
      <c r="A77" s="98">
        <v>43702</v>
      </c>
      <c r="B77" s="99">
        <v>7307</v>
      </c>
      <c r="C77" s="99">
        <v>7185.9411129999999</v>
      </c>
      <c r="D77" s="100">
        <f t="shared" si="1"/>
        <v>1.6567522512659114E-2</v>
      </c>
    </row>
    <row r="78" spans="1:4" x14ac:dyDescent="0.25">
      <c r="A78" s="98">
        <v>43703</v>
      </c>
      <c r="B78" s="99">
        <v>5433</v>
      </c>
      <c r="C78" s="99">
        <v>4704.6363723000004</v>
      </c>
      <c r="D78" s="100">
        <f t="shared" si="1"/>
        <v>0.13406288012147977</v>
      </c>
    </row>
    <row r="79" spans="1:4" x14ac:dyDescent="0.25">
      <c r="A79" s="98">
        <v>43704</v>
      </c>
      <c r="B79" s="99">
        <v>3800</v>
      </c>
      <c r="C79" s="99">
        <v>4239.9732102999997</v>
      </c>
      <c r="D79" s="100">
        <f t="shared" si="1"/>
        <v>0.11578242376315781</v>
      </c>
    </row>
    <row r="80" spans="1:4" x14ac:dyDescent="0.25">
      <c r="A80" s="98">
        <v>43705</v>
      </c>
      <c r="B80" s="99">
        <v>3911</v>
      </c>
      <c r="C80" s="99">
        <v>4230.2400664999996</v>
      </c>
      <c r="D80" s="100">
        <f t="shared" si="1"/>
        <v>8.1626199565328447E-2</v>
      </c>
    </row>
    <row r="81" spans="1:4" x14ac:dyDescent="0.25">
      <c r="A81" s="98">
        <v>43706</v>
      </c>
      <c r="B81" s="99">
        <v>4463</v>
      </c>
      <c r="C81" s="99">
        <v>4429.9845716</v>
      </c>
      <c r="D81" s="100">
        <f t="shared" si="1"/>
        <v>7.397586466502357E-3</v>
      </c>
    </row>
    <row r="82" spans="1:4" x14ac:dyDescent="0.25">
      <c r="A82" s="98">
        <v>43707</v>
      </c>
      <c r="B82" s="99">
        <v>6621</v>
      </c>
      <c r="C82" s="99">
        <v>6238.0083527999996</v>
      </c>
      <c r="D82" s="100">
        <f t="shared" si="1"/>
        <v>5.7844985228817467E-2</v>
      </c>
    </row>
    <row r="83" spans="1:4" x14ac:dyDescent="0.25">
      <c r="A83" s="98">
        <v>43708</v>
      </c>
      <c r="B83" s="99">
        <v>9401</v>
      </c>
      <c r="C83" s="99">
        <v>8618.0811974999997</v>
      </c>
      <c r="D83" s="100">
        <f t="shared" si="1"/>
        <v>8.3280374694181508E-2</v>
      </c>
    </row>
    <row r="84" spans="1:4" x14ac:dyDescent="0.25">
      <c r="A84" s="98">
        <v>43709</v>
      </c>
      <c r="B84" s="99">
        <v>7122</v>
      </c>
      <c r="C84" s="99">
        <v>6780.7914203</v>
      </c>
      <c r="D84" s="100">
        <f t="shared" si="1"/>
        <v>4.7909095717495083E-2</v>
      </c>
    </row>
    <row r="85" spans="1:4" x14ac:dyDescent="0.25">
      <c r="A85" s="98">
        <v>43710</v>
      </c>
      <c r="B85" s="99">
        <v>4245</v>
      </c>
      <c r="C85" s="99">
        <v>4068.6592119000002</v>
      </c>
      <c r="D85" s="100">
        <f t="shared" si="1"/>
        <v>4.1540821696113034E-2</v>
      </c>
    </row>
    <row r="86" spans="1:4" x14ac:dyDescent="0.25">
      <c r="A86" s="98">
        <v>43711</v>
      </c>
      <c r="B86" s="99">
        <v>4356</v>
      </c>
      <c r="C86" s="99">
        <v>4598.2661733000004</v>
      </c>
      <c r="D86" s="100">
        <f t="shared" si="1"/>
        <v>5.5616660537190186E-2</v>
      </c>
    </row>
    <row r="87" spans="1:4" x14ac:dyDescent="0.25">
      <c r="A87" s="98">
        <v>43712</v>
      </c>
      <c r="B87" s="99">
        <v>4652</v>
      </c>
      <c r="C87" s="99">
        <v>4429.6746573999999</v>
      </c>
      <c r="D87" s="100">
        <f t="shared" si="1"/>
        <v>4.7791346216681019E-2</v>
      </c>
    </row>
    <row r="88" spans="1:4" x14ac:dyDescent="0.25">
      <c r="A88" s="98">
        <v>43713</v>
      </c>
      <c r="B88" s="99">
        <v>4902</v>
      </c>
      <c r="C88" s="99">
        <v>4435.3164419000004</v>
      </c>
      <c r="D88" s="100">
        <f t="shared" si="1"/>
        <v>9.5202684230926066E-2</v>
      </c>
    </row>
    <row r="89" spans="1:4" x14ac:dyDescent="0.25">
      <c r="A89" s="98">
        <v>43714</v>
      </c>
      <c r="B89" s="99">
        <v>6580</v>
      </c>
      <c r="C89" s="99">
        <v>6243.2371021999998</v>
      </c>
      <c r="D89" s="100">
        <f t="shared" si="1"/>
        <v>5.1179771702127695E-2</v>
      </c>
    </row>
    <row r="90" spans="1:4" x14ac:dyDescent="0.25">
      <c r="A90" s="98">
        <v>43715</v>
      </c>
      <c r="B90" s="99">
        <v>10013</v>
      </c>
      <c r="C90" s="99">
        <v>8615.4277870999995</v>
      </c>
      <c r="D90" s="100">
        <f t="shared" si="1"/>
        <v>0.13957577278537905</v>
      </c>
    </row>
    <row r="91" spans="1:4" x14ac:dyDescent="0.25">
      <c r="A91" s="98">
        <v>43716</v>
      </c>
      <c r="B91" s="99">
        <v>7258</v>
      </c>
      <c r="C91" s="99">
        <v>6767.6942477000002</v>
      </c>
      <c r="D91" s="100">
        <f t="shared" si="1"/>
        <v>6.7553837462110744E-2</v>
      </c>
    </row>
    <row r="92" spans="1:4" x14ac:dyDescent="0.25">
      <c r="A92" s="98">
        <v>43717</v>
      </c>
      <c r="B92" s="99">
        <v>4085</v>
      </c>
      <c r="C92" s="99">
        <v>4044.9408532000002</v>
      </c>
      <c r="D92" s="100">
        <f t="shared" si="1"/>
        <v>9.8064006854344625E-3</v>
      </c>
    </row>
    <row r="93" spans="1:4" x14ac:dyDescent="0.25">
      <c r="A93" s="98">
        <v>43718</v>
      </c>
      <c r="B93" s="99">
        <v>4078</v>
      </c>
      <c r="C93" s="99">
        <v>4391.1327904</v>
      </c>
      <c r="D93" s="100">
        <f t="shared" si="1"/>
        <v>7.6785873075036773E-2</v>
      </c>
    </row>
    <row r="94" spans="1:4" x14ac:dyDescent="0.25">
      <c r="A94" s="98">
        <v>43719</v>
      </c>
      <c r="B94" s="99">
        <v>4505</v>
      </c>
      <c r="C94" s="99">
        <v>4380.7480458999999</v>
      </c>
      <c r="D94" s="100">
        <f t="shared" si="1"/>
        <v>2.7580899911209801E-2</v>
      </c>
    </row>
    <row r="95" spans="1:4" x14ac:dyDescent="0.25">
      <c r="A95" s="98">
        <v>43720</v>
      </c>
      <c r="B95" s="99">
        <v>5258</v>
      </c>
      <c r="C95" s="99">
        <v>4371.4670451000002</v>
      </c>
      <c r="D95" s="100">
        <f t="shared" si="1"/>
        <v>0.16860649579688092</v>
      </c>
    </row>
    <row r="96" spans="1:4" x14ac:dyDescent="0.25">
      <c r="A96" s="98">
        <v>43721</v>
      </c>
      <c r="B96" s="99">
        <v>7673</v>
      </c>
      <c r="C96" s="99">
        <v>6409.0495146000003</v>
      </c>
      <c r="D96" s="100">
        <f t="shared" si="1"/>
        <v>0.16472702794213473</v>
      </c>
    </row>
    <row r="97" spans="1:4" x14ac:dyDescent="0.25">
      <c r="A97" s="98">
        <v>43722</v>
      </c>
      <c r="B97" s="99">
        <v>10875</v>
      </c>
      <c r="C97" s="99">
        <v>8987.1153319999994</v>
      </c>
      <c r="D97" s="100">
        <f t="shared" si="1"/>
        <v>0.17359859016091961</v>
      </c>
    </row>
    <row r="98" spans="1:4" x14ac:dyDescent="0.25">
      <c r="A98" s="98">
        <v>43723</v>
      </c>
      <c r="B98" s="99">
        <v>8192</v>
      </c>
      <c r="C98" s="99">
        <v>6701.1213281</v>
      </c>
      <c r="D98" s="100">
        <f t="shared" si="1"/>
        <v>0.18199202537841797</v>
      </c>
    </row>
    <row r="99" spans="1:4" x14ac:dyDescent="0.25">
      <c r="A99" s="98">
        <v>43724</v>
      </c>
      <c r="B99" s="99">
        <v>4354</v>
      </c>
      <c r="C99" s="99">
        <v>3993.568976</v>
      </c>
      <c r="D99" s="100">
        <f t="shared" si="1"/>
        <v>8.2781585668350935E-2</v>
      </c>
    </row>
    <row r="100" spans="1:4" x14ac:dyDescent="0.25">
      <c r="A100" s="98">
        <v>43725</v>
      </c>
      <c r="B100" s="99">
        <v>4435</v>
      </c>
      <c r="C100" s="99">
        <v>4335.2685609999999</v>
      </c>
      <c r="D100" s="100">
        <f t="shared" si="1"/>
        <v>2.2487359413754258E-2</v>
      </c>
    </row>
    <row r="101" spans="1:4" x14ac:dyDescent="0.25">
      <c r="A101" s="98">
        <v>43726</v>
      </c>
      <c r="B101" s="99">
        <v>4569</v>
      </c>
      <c r="C101" s="99">
        <v>4332.3449043000001</v>
      </c>
      <c r="D101" s="100">
        <f t="shared" si="1"/>
        <v>5.1795818713066308E-2</v>
      </c>
    </row>
    <row r="102" spans="1:4" x14ac:dyDescent="0.25">
      <c r="A102" s="98">
        <v>43727</v>
      </c>
      <c r="B102" s="99">
        <v>4997</v>
      </c>
      <c r="C102" s="99">
        <v>4930.3113960000001</v>
      </c>
      <c r="D102" s="100">
        <f t="shared" si="1"/>
        <v>1.3345728236942153E-2</v>
      </c>
    </row>
    <row r="103" spans="1:4" x14ac:dyDescent="0.25">
      <c r="A103" s="98">
        <v>43728</v>
      </c>
      <c r="B103" s="99">
        <v>6960</v>
      </c>
      <c r="C103" s="99">
        <v>6144.3024432000002</v>
      </c>
      <c r="D103" s="100">
        <f t="shared" si="1"/>
        <v>0.11719792482758618</v>
      </c>
    </row>
    <row r="104" spans="1:4" x14ac:dyDescent="0.25">
      <c r="A104" s="98">
        <v>43729</v>
      </c>
      <c r="B104" s="99">
        <v>10251</v>
      </c>
      <c r="C104" s="99">
        <v>7362.0536701999999</v>
      </c>
      <c r="D104" s="100">
        <f t="shared" si="1"/>
        <v>0.28182092769485906</v>
      </c>
    </row>
    <row r="105" spans="1:4" x14ac:dyDescent="0.25">
      <c r="A105" s="98">
        <v>43730</v>
      </c>
      <c r="B105" s="99">
        <v>6984</v>
      </c>
      <c r="C105" s="99">
        <v>5371.0923092000003</v>
      </c>
      <c r="D105" s="100">
        <f t="shared" si="1"/>
        <v>0.230943254696449</v>
      </c>
    </row>
    <row r="106" spans="1:4" x14ac:dyDescent="0.25">
      <c r="A106" s="98">
        <v>43731</v>
      </c>
      <c r="B106" s="99">
        <v>3983</v>
      </c>
      <c r="C106" s="99">
        <v>3069.9387056999999</v>
      </c>
      <c r="D106" s="100">
        <f t="shared" si="1"/>
        <v>0.22923959184032139</v>
      </c>
    </row>
    <row r="107" spans="1:4" x14ac:dyDescent="0.25">
      <c r="A107" s="98">
        <v>43732</v>
      </c>
      <c r="B107" s="99">
        <v>5222</v>
      </c>
      <c r="C107" s="99">
        <v>3284.2188176999998</v>
      </c>
      <c r="D107" s="100">
        <f t="shared" si="1"/>
        <v>0.37108027236690927</v>
      </c>
    </row>
    <row r="108" spans="1:4" x14ac:dyDescent="0.25">
      <c r="A108" s="98">
        <v>43733</v>
      </c>
      <c r="B108" s="99">
        <v>4816</v>
      </c>
      <c r="C108" s="99">
        <v>3067.8739522000001</v>
      </c>
      <c r="D108" s="100">
        <f t="shared" si="1"/>
        <v>0.36298298334717605</v>
      </c>
    </row>
    <row r="109" spans="1:4" x14ac:dyDescent="0.25">
      <c r="A109" s="98">
        <v>43734</v>
      </c>
      <c r="B109" s="99">
        <v>5311</v>
      </c>
      <c r="C109" s="99">
        <v>3403.6105284999999</v>
      </c>
      <c r="D109" s="100">
        <f t="shared" si="1"/>
        <v>0.3591394222368669</v>
      </c>
    </row>
    <row r="110" spans="1:4" x14ac:dyDescent="0.25">
      <c r="A110" s="98">
        <v>43735</v>
      </c>
      <c r="B110" s="99">
        <v>7066</v>
      </c>
      <c r="C110" s="99">
        <v>4987.7235020999997</v>
      </c>
      <c r="D110" s="100">
        <f t="shared" si="1"/>
        <v>0.29412347833286162</v>
      </c>
    </row>
    <row r="111" spans="1:4" x14ac:dyDescent="0.25">
      <c r="A111" s="98">
        <v>43736</v>
      </c>
      <c r="B111" s="99">
        <v>10406</v>
      </c>
      <c r="C111" s="99">
        <v>7449.7840468000004</v>
      </c>
      <c r="D111" s="100">
        <f t="shared" si="1"/>
        <v>0.28408763724774166</v>
      </c>
    </row>
    <row r="112" spans="1:4" x14ac:dyDescent="0.25">
      <c r="A112" s="98">
        <v>43737</v>
      </c>
      <c r="B112" s="99">
        <v>7399</v>
      </c>
      <c r="C112" s="99">
        <v>5607.1732469999997</v>
      </c>
      <c r="D112" s="100">
        <f t="shared" si="1"/>
        <v>0.2421714762805785</v>
      </c>
    </row>
    <row r="113" spans="1:4" x14ac:dyDescent="0.25">
      <c r="A113" s="98">
        <v>43738</v>
      </c>
      <c r="B113" s="99">
        <v>3987</v>
      </c>
      <c r="C113" s="99">
        <v>3014.0595428000001</v>
      </c>
      <c r="D113" s="100">
        <f t="shared" si="1"/>
        <v>0.2440282059694005</v>
      </c>
    </row>
    <row r="114" spans="1:4" x14ac:dyDescent="0.25">
      <c r="A114" s="98">
        <v>43739</v>
      </c>
      <c r="B114" s="99">
        <v>5029</v>
      </c>
      <c r="C114" s="99">
        <v>3423.2288810999999</v>
      </c>
      <c r="D114" s="100">
        <f t="shared" si="1"/>
        <v>0.31930227061045935</v>
      </c>
    </row>
    <row r="115" spans="1:4" x14ac:dyDescent="0.25">
      <c r="A115" s="98">
        <v>43740</v>
      </c>
      <c r="B115" s="99">
        <v>4642</v>
      </c>
      <c r="C115" s="99">
        <v>3198.1889136</v>
      </c>
      <c r="D115" s="100">
        <f t="shared" si="1"/>
        <v>0.31103211684618698</v>
      </c>
    </row>
    <row r="116" spans="1:4" x14ac:dyDescent="0.25">
      <c r="A116" s="98">
        <v>43741</v>
      </c>
      <c r="B116" s="99">
        <v>5152</v>
      </c>
      <c r="C116" s="99">
        <v>3229.1079381999998</v>
      </c>
      <c r="D116" s="100">
        <f t="shared" si="1"/>
        <v>0.37323215485248451</v>
      </c>
    </row>
    <row r="117" spans="1:4" x14ac:dyDescent="0.25">
      <c r="A117" s="98">
        <v>43742</v>
      </c>
      <c r="B117" s="99">
        <v>6786</v>
      </c>
      <c r="C117" s="99">
        <v>5001.4865756999998</v>
      </c>
      <c r="D117" s="100">
        <f t="shared" si="1"/>
        <v>0.26296985327144123</v>
      </c>
    </row>
    <row r="118" spans="1:4" x14ac:dyDescent="0.25">
      <c r="A118" s="98">
        <v>43743</v>
      </c>
      <c r="B118" s="99">
        <v>10203</v>
      </c>
      <c r="C118" s="99">
        <v>7752.8181597000003</v>
      </c>
      <c r="D118" s="100">
        <f t="shared" si="1"/>
        <v>0.24014327553660686</v>
      </c>
    </row>
    <row r="119" spans="1:4" x14ac:dyDescent="0.25">
      <c r="A119" s="98">
        <v>43744</v>
      </c>
      <c r="B119" s="99">
        <v>7245</v>
      </c>
      <c r="C119" s="99">
        <v>6034.8202829000002</v>
      </c>
      <c r="D119" s="100">
        <f t="shared" si="1"/>
        <v>0.16703653790200135</v>
      </c>
    </row>
    <row r="120" spans="1:4" x14ac:dyDescent="0.25">
      <c r="A120" s="98">
        <v>43745</v>
      </c>
      <c r="B120" s="99">
        <v>2820</v>
      </c>
      <c r="C120" s="99">
        <v>3134.5462477999999</v>
      </c>
      <c r="D120" s="100">
        <f t="shared" si="1"/>
        <v>0.11154122262411345</v>
      </c>
    </row>
    <row r="121" spans="1:4" x14ac:dyDescent="0.25">
      <c r="A121" s="98">
        <v>43746</v>
      </c>
      <c r="B121" s="99">
        <v>2611</v>
      </c>
      <c r="C121" s="99">
        <v>3113.9385318</v>
      </c>
      <c r="D121" s="100">
        <f t="shared" si="1"/>
        <v>0.19262295358100343</v>
      </c>
    </row>
    <row r="122" spans="1:4" x14ac:dyDescent="0.25">
      <c r="A122" s="98">
        <v>43747</v>
      </c>
      <c r="B122" s="99">
        <v>2584</v>
      </c>
      <c r="C122" s="99">
        <v>3029.9724190000002</v>
      </c>
      <c r="D122" s="100">
        <f t="shared" si="1"/>
        <v>0.17258994543343659</v>
      </c>
    </row>
    <row r="123" spans="1:4" x14ac:dyDescent="0.25">
      <c r="A123" s="98">
        <v>43748</v>
      </c>
      <c r="B123" s="99">
        <v>3113</v>
      </c>
      <c r="C123" s="99">
        <v>3100.0543895999999</v>
      </c>
      <c r="D123" s="100">
        <f t="shared" si="1"/>
        <v>4.1585642145840276E-3</v>
      </c>
    </row>
    <row r="124" spans="1:4" x14ac:dyDescent="0.25">
      <c r="A124" s="98">
        <v>43749</v>
      </c>
      <c r="B124" s="99">
        <v>5547</v>
      </c>
      <c r="C124" s="99">
        <v>4988.4830954999998</v>
      </c>
      <c r="D124" s="100">
        <f t="shared" si="1"/>
        <v>0.1006881024878313</v>
      </c>
    </row>
    <row r="125" spans="1:4" x14ac:dyDescent="0.25">
      <c r="A125" s="98">
        <v>43750</v>
      </c>
      <c r="B125" s="99">
        <v>8475</v>
      </c>
      <c r="C125" s="99">
        <v>7503.2040654000002</v>
      </c>
      <c r="D125" s="100">
        <f t="shared" si="1"/>
        <v>0.1146661869734513</v>
      </c>
    </row>
    <row r="126" spans="1:4" x14ac:dyDescent="0.25">
      <c r="A126" s="98">
        <v>43751</v>
      </c>
      <c r="B126" s="99">
        <v>5503</v>
      </c>
      <c r="C126" s="99">
        <v>5475.6942423</v>
      </c>
      <c r="D126" s="100">
        <f t="shared" si="1"/>
        <v>4.9619766854442958E-3</v>
      </c>
    </row>
    <row r="127" spans="1:4" x14ac:dyDescent="0.25">
      <c r="A127" s="98">
        <v>43752</v>
      </c>
      <c r="B127" s="99">
        <v>2815</v>
      </c>
      <c r="C127" s="99">
        <v>2756.6766932999999</v>
      </c>
      <c r="D127" s="100">
        <f t="shared" si="1"/>
        <v>2.0718759040852613E-2</v>
      </c>
    </row>
    <row r="128" spans="1:4" x14ac:dyDescent="0.25">
      <c r="A128" s="98">
        <v>43753</v>
      </c>
      <c r="B128" s="99">
        <v>2950</v>
      </c>
      <c r="C128" s="99">
        <v>3044.1150600999999</v>
      </c>
      <c r="D128" s="100">
        <f t="shared" si="1"/>
        <v>3.1903410203389812E-2</v>
      </c>
    </row>
    <row r="129" spans="1:4" x14ac:dyDescent="0.25">
      <c r="A129" s="98">
        <v>43754</v>
      </c>
      <c r="B129" s="99">
        <v>3043</v>
      </c>
      <c r="C129" s="99">
        <v>3019.7435638000002</v>
      </c>
      <c r="D129" s="100">
        <f t="shared" si="1"/>
        <v>7.6426014459414476E-3</v>
      </c>
    </row>
    <row r="130" spans="1:4" x14ac:dyDescent="0.25">
      <c r="A130" s="98">
        <v>43755</v>
      </c>
      <c r="B130" s="99">
        <v>3217</v>
      </c>
      <c r="C130" s="99">
        <v>3253.9769731000001</v>
      </c>
      <c r="D130" s="100">
        <f t="shared" si="1"/>
        <v>1.149424093876286E-2</v>
      </c>
    </row>
    <row r="131" spans="1:4" x14ac:dyDescent="0.25">
      <c r="A131" s="98">
        <v>43756</v>
      </c>
      <c r="B131" s="99">
        <v>4816</v>
      </c>
      <c r="C131" s="99">
        <v>4421.5088986999999</v>
      </c>
      <c r="D131" s="100">
        <f t="shared" ref="D131:D194" si="2">ABS((B131-C131)/B131)</f>
        <v>8.1912604090531582E-2</v>
      </c>
    </row>
    <row r="132" spans="1:4" x14ac:dyDescent="0.25">
      <c r="A132" s="98">
        <v>43757</v>
      </c>
      <c r="B132" s="99">
        <v>6962</v>
      </c>
      <c r="C132" s="99">
        <v>6758.1722657999999</v>
      </c>
      <c r="D132" s="100">
        <f t="shared" si="2"/>
        <v>2.9277181011203694E-2</v>
      </c>
    </row>
    <row r="133" spans="1:4" x14ac:dyDescent="0.25">
      <c r="A133" s="98">
        <v>43758</v>
      </c>
      <c r="B133" s="99">
        <v>5174</v>
      </c>
      <c r="C133" s="99">
        <v>4910.3115871</v>
      </c>
      <c r="D133" s="100">
        <f t="shared" si="2"/>
        <v>5.0964130827212989E-2</v>
      </c>
    </row>
    <row r="134" spans="1:4" x14ac:dyDescent="0.25">
      <c r="A134" s="98">
        <v>43759</v>
      </c>
      <c r="B134" s="99">
        <v>2865</v>
      </c>
      <c r="C134" s="99">
        <v>2206.8698128999999</v>
      </c>
      <c r="D134" s="100">
        <f t="shared" si="2"/>
        <v>0.22971385239092498</v>
      </c>
    </row>
    <row r="135" spans="1:4" x14ac:dyDescent="0.25">
      <c r="A135" s="98">
        <v>43760</v>
      </c>
      <c r="B135" s="99">
        <v>2776</v>
      </c>
      <c r="C135" s="99">
        <v>2559.2996919000002</v>
      </c>
      <c r="D135" s="100">
        <f t="shared" si="2"/>
        <v>7.8062070641210304E-2</v>
      </c>
    </row>
    <row r="136" spans="1:4" x14ac:dyDescent="0.25">
      <c r="A136" s="98">
        <v>43761</v>
      </c>
      <c r="B136" s="99">
        <v>2956</v>
      </c>
      <c r="C136" s="99">
        <v>2564.7718709999999</v>
      </c>
      <c r="D136" s="100">
        <f t="shared" si="2"/>
        <v>0.13235051725304467</v>
      </c>
    </row>
    <row r="137" spans="1:4" x14ac:dyDescent="0.25">
      <c r="A137" s="98">
        <v>43762</v>
      </c>
      <c r="B137" s="99">
        <v>3470</v>
      </c>
      <c r="C137" s="99">
        <v>2691.6258699</v>
      </c>
      <c r="D137" s="100">
        <f t="shared" si="2"/>
        <v>0.22431531126801152</v>
      </c>
    </row>
    <row r="138" spans="1:4" x14ac:dyDescent="0.25">
      <c r="A138" s="98">
        <v>43763</v>
      </c>
      <c r="B138" s="99">
        <v>4842</v>
      </c>
      <c r="C138" s="99">
        <v>4378.3197417000001</v>
      </c>
      <c r="D138" s="100">
        <f t="shared" si="2"/>
        <v>9.5762135130111503E-2</v>
      </c>
    </row>
    <row r="139" spans="1:4" x14ac:dyDescent="0.25">
      <c r="A139" s="98">
        <v>43764</v>
      </c>
      <c r="B139" s="99">
        <v>7545</v>
      </c>
      <c r="C139" s="99">
        <v>6855.7941268000004</v>
      </c>
      <c r="D139" s="100">
        <f t="shared" si="2"/>
        <v>9.1346040185553298E-2</v>
      </c>
    </row>
    <row r="140" spans="1:4" x14ac:dyDescent="0.25">
      <c r="A140" s="98">
        <v>43765</v>
      </c>
      <c r="B140" s="99">
        <v>4984</v>
      </c>
      <c r="C140" s="99">
        <v>4926.8665315999997</v>
      </c>
      <c r="D140" s="100">
        <f t="shared" si="2"/>
        <v>1.1463376484751266E-2</v>
      </c>
    </row>
    <row r="141" spans="1:4" x14ac:dyDescent="0.25">
      <c r="A141" s="98">
        <v>43766</v>
      </c>
      <c r="B141" s="99">
        <v>2673</v>
      </c>
      <c r="C141" s="99">
        <v>2222.8643410999998</v>
      </c>
      <c r="D141" s="100">
        <f t="shared" si="2"/>
        <v>0.16840091990273109</v>
      </c>
    </row>
    <row r="142" spans="1:4" x14ac:dyDescent="0.25">
      <c r="A142" s="98">
        <v>43767</v>
      </c>
      <c r="B142" s="99">
        <v>2996</v>
      </c>
      <c r="C142" s="99">
        <v>2584.1883856999998</v>
      </c>
      <c r="D142" s="100">
        <f t="shared" si="2"/>
        <v>0.13745380984646202</v>
      </c>
    </row>
    <row r="143" spans="1:4" x14ac:dyDescent="0.25">
      <c r="A143" s="98">
        <v>43768</v>
      </c>
      <c r="B143" s="99">
        <v>3445</v>
      </c>
      <c r="C143" s="99">
        <v>2584.1524715</v>
      </c>
      <c r="D143" s="100">
        <f t="shared" si="2"/>
        <v>0.24988317227866472</v>
      </c>
    </row>
    <row r="144" spans="1:4" x14ac:dyDescent="0.25">
      <c r="A144" s="98">
        <v>43769</v>
      </c>
      <c r="B144" s="99">
        <v>4179</v>
      </c>
      <c r="C144" s="99">
        <v>4178.9986071000003</v>
      </c>
      <c r="D144" s="100">
        <f t="shared" si="2"/>
        <v>3.3330940409203232E-7</v>
      </c>
    </row>
    <row r="145" spans="1:4" x14ac:dyDescent="0.25">
      <c r="A145" s="98">
        <v>43770</v>
      </c>
      <c r="B145" s="99">
        <v>7117</v>
      </c>
      <c r="C145" s="99">
        <v>7052.6405543999999</v>
      </c>
      <c r="D145" s="100">
        <f t="shared" si="2"/>
        <v>9.0430582548826858E-3</v>
      </c>
    </row>
    <row r="146" spans="1:4" x14ac:dyDescent="0.25">
      <c r="A146" s="98">
        <v>43771</v>
      </c>
      <c r="B146" s="99">
        <v>10241</v>
      </c>
      <c r="C146" s="99">
        <v>9506.0695577000006</v>
      </c>
      <c r="D146" s="100">
        <f t="shared" si="2"/>
        <v>7.1763542847378126E-2</v>
      </c>
    </row>
    <row r="147" spans="1:4" x14ac:dyDescent="0.25">
      <c r="A147" s="98">
        <v>43772</v>
      </c>
      <c r="B147" s="99">
        <v>6811</v>
      </c>
      <c r="C147" s="99">
        <v>7610.2819073999999</v>
      </c>
      <c r="D147" s="100">
        <f t="shared" si="2"/>
        <v>0.11735162346204668</v>
      </c>
    </row>
    <row r="148" spans="1:4" x14ac:dyDescent="0.25">
      <c r="A148" s="98">
        <v>43773</v>
      </c>
      <c r="B148" s="99">
        <v>2897</v>
      </c>
      <c r="C148" s="99">
        <v>2224.1065647999999</v>
      </c>
      <c r="D148" s="100">
        <f t="shared" si="2"/>
        <v>0.23227250093199867</v>
      </c>
    </row>
    <row r="149" spans="1:4" x14ac:dyDescent="0.25">
      <c r="A149" s="98">
        <v>43774</v>
      </c>
      <c r="B149" s="99">
        <v>2874</v>
      </c>
      <c r="C149" s="99">
        <v>3497.0824379000001</v>
      </c>
      <c r="D149" s="100">
        <f t="shared" si="2"/>
        <v>0.21679973482950593</v>
      </c>
    </row>
    <row r="150" spans="1:4" x14ac:dyDescent="0.25">
      <c r="A150" s="98">
        <v>43775</v>
      </c>
      <c r="B150" s="99">
        <v>2868</v>
      </c>
      <c r="C150" s="99">
        <v>3115.9627359999999</v>
      </c>
      <c r="D150" s="100">
        <f t="shared" si="2"/>
        <v>8.6458415620641549E-2</v>
      </c>
    </row>
    <row r="151" spans="1:4" x14ac:dyDescent="0.25">
      <c r="A151" s="98">
        <v>43776</v>
      </c>
      <c r="B151" s="99">
        <v>2967</v>
      </c>
      <c r="C151" s="99">
        <v>2888.0319174000001</v>
      </c>
      <c r="D151" s="100">
        <f t="shared" si="2"/>
        <v>2.6615464307381157E-2</v>
      </c>
    </row>
    <row r="152" spans="1:4" x14ac:dyDescent="0.25">
      <c r="A152" s="98">
        <v>43777</v>
      </c>
      <c r="B152" s="99">
        <v>4305</v>
      </c>
      <c r="C152" s="99">
        <v>4697.7976163000003</v>
      </c>
      <c r="D152" s="100">
        <f t="shared" si="2"/>
        <v>9.1242187293844437E-2</v>
      </c>
    </row>
    <row r="153" spans="1:4" x14ac:dyDescent="0.25">
      <c r="A153" s="98">
        <v>43778</v>
      </c>
      <c r="B153" s="99">
        <v>7157</v>
      </c>
      <c r="C153" s="99">
        <v>7363.6415403000001</v>
      </c>
      <c r="D153" s="100">
        <f t="shared" si="2"/>
        <v>2.8872647799357287E-2</v>
      </c>
    </row>
    <row r="154" spans="1:4" x14ac:dyDescent="0.25">
      <c r="A154" s="98">
        <v>43779</v>
      </c>
      <c r="B154" s="99">
        <v>5007</v>
      </c>
      <c r="C154" s="99">
        <v>5285.3371423999997</v>
      </c>
      <c r="D154" s="100">
        <f t="shared" si="2"/>
        <v>5.5589603035749897E-2</v>
      </c>
    </row>
    <row r="155" spans="1:4" x14ac:dyDescent="0.25">
      <c r="A155" s="98">
        <v>43780</v>
      </c>
      <c r="B155" s="99">
        <v>2345</v>
      </c>
      <c r="C155" s="99">
        <v>2513.4293931000002</v>
      </c>
      <c r="D155" s="100">
        <f t="shared" si="2"/>
        <v>7.1824901108742095E-2</v>
      </c>
    </row>
    <row r="156" spans="1:4" x14ac:dyDescent="0.25">
      <c r="A156" s="98">
        <v>43781</v>
      </c>
      <c r="B156" s="99">
        <v>2189</v>
      </c>
      <c r="C156" s="99">
        <v>2911.5641907999998</v>
      </c>
      <c r="D156" s="100">
        <f t="shared" si="2"/>
        <v>0.33008871210598439</v>
      </c>
    </row>
    <row r="157" spans="1:4" x14ac:dyDescent="0.25">
      <c r="A157" s="98">
        <v>43782</v>
      </c>
      <c r="B157" s="99">
        <v>2588</v>
      </c>
      <c r="C157" s="99">
        <v>3272.9767022000001</v>
      </c>
      <c r="D157" s="100">
        <f t="shared" si="2"/>
        <v>0.26467415077279755</v>
      </c>
    </row>
    <row r="158" spans="1:4" x14ac:dyDescent="0.25">
      <c r="A158" s="98">
        <v>43783</v>
      </c>
      <c r="B158" s="99">
        <v>2660</v>
      </c>
      <c r="C158" s="99">
        <v>2873.6526892000002</v>
      </c>
      <c r="D158" s="100">
        <f t="shared" si="2"/>
        <v>8.0320559849624121E-2</v>
      </c>
    </row>
    <row r="159" spans="1:4" x14ac:dyDescent="0.25">
      <c r="A159" s="98">
        <v>43784</v>
      </c>
      <c r="B159" s="99">
        <v>3895</v>
      </c>
      <c r="C159" s="99">
        <v>4705.8080968000004</v>
      </c>
      <c r="D159" s="100">
        <f t="shared" si="2"/>
        <v>0.20816639198973053</v>
      </c>
    </row>
    <row r="160" spans="1:4" x14ac:dyDescent="0.25">
      <c r="A160" s="98">
        <v>43785</v>
      </c>
      <c r="B160" s="99">
        <v>5789</v>
      </c>
      <c r="C160" s="99">
        <v>7048.4253533000001</v>
      </c>
      <c r="D160" s="100">
        <f t="shared" si="2"/>
        <v>0.21755490642598033</v>
      </c>
    </row>
    <row r="161" spans="1:4" x14ac:dyDescent="0.25">
      <c r="A161" s="98">
        <v>43786</v>
      </c>
      <c r="B161" s="99">
        <v>4619</v>
      </c>
      <c r="C161" s="99">
        <v>5212.4641328999996</v>
      </c>
      <c r="D161" s="100">
        <f t="shared" si="2"/>
        <v>0.12848325024897156</v>
      </c>
    </row>
    <row r="162" spans="1:4" x14ac:dyDescent="0.25">
      <c r="A162" s="98">
        <v>43787</v>
      </c>
      <c r="B162" s="99">
        <v>2112</v>
      </c>
      <c r="C162" s="99">
        <v>2499.2917440000001</v>
      </c>
      <c r="D162" s="100">
        <f t="shared" si="2"/>
        <v>0.18337677272727279</v>
      </c>
    </row>
    <row r="163" spans="1:4" x14ac:dyDescent="0.25">
      <c r="A163" s="98">
        <v>43788</v>
      </c>
      <c r="B163" s="99">
        <v>2056</v>
      </c>
      <c r="C163" s="99">
        <v>2855.0806891000002</v>
      </c>
      <c r="D163" s="100">
        <f t="shared" si="2"/>
        <v>0.3886579227140079</v>
      </c>
    </row>
    <row r="164" spans="1:4" x14ac:dyDescent="0.25">
      <c r="A164" s="98">
        <v>43789</v>
      </c>
      <c r="B164" s="99">
        <v>2225</v>
      </c>
      <c r="C164" s="99">
        <v>2852.0532570999999</v>
      </c>
      <c r="D164" s="100">
        <f t="shared" si="2"/>
        <v>0.28182168858426959</v>
      </c>
    </row>
    <row r="165" spans="1:4" x14ac:dyDescent="0.25">
      <c r="A165" s="98">
        <v>43790</v>
      </c>
      <c r="B165" s="99">
        <v>2426</v>
      </c>
      <c r="C165" s="99">
        <v>2948.9118202</v>
      </c>
      <c r="D165" s="100">
        <f t="shared" si="2"/>
        <v>0.21554485581203625</v>
      </c>
    </row>
    <row r="166" spans="1:4" x14ac:dyDescent="0.25">
      <c r="A166" s="98">
        <v>43791</v>
      </c>
      <c r="B166" s="99">
        <v>3888</v>
      </c>
      <c r="C166" s="99">
        <v>4680.7442436000001</v>
      </c>
      <c r="D166" s="100">
        <f t="shared" si="2"/>
        <v>0.20389512438271609</v>
      </c>
    </row>
    <row r="167" spans="1:4" x14ac:dyDescent="0.25">
      <c r="A167" s="98">
        <v>43792</v>
      </c>
      <c r="B167" s="99">
        <v>6084</v>
      </c>
      <c r="C167" s="99">
        <v>7116.5243152000003</v>
      </c>
      <c r="D167" s="100">
        <f t="shared" si="2"/>
        <v>0.16971142590401056</v>
      </c>
    </row>
    <row r="168" spans="1:4" x14ac:dyDescent="0.25">
      <c r="A168" s="98">
        <v>43793</v>
      </c>
      <c r="B168" s="99">
        <v>4701</v>
      </c>
      <c r="C168" s="99">
        <v>5194.3188923999996</v>
      </c>
      <c r="D168" s="100">
        <f t="shared" si="2"/>
        <v>0.10493913899170382</v>
      </c>
    </row>
    <row r="169" spans="1:4" x14ac:dyDescent="0.25">
      <c r="A169" s="98">
        <v>43794</v>
      </c>
      <c r="B169" s="99">
        <v>2684</v>
      </c>
      <c r="C169" s="99">
        <v>2531.0354176999999</v>
      </c>
      <c r="D169" s="100">
        <f t="shared" si="2"/>
        <v>5.6991275074515679E-2</v>
      </c>
    </row>
    <row r="170" spans="1:4" x14ac:dyDescent="0.25">
      <c r="A170" s="98">
        <v>43795</v>
      </c>
      <c r="B170" s="99">
        <v>3348</v>
      </c>
      <c r="C170" s="99">
        <v>2989.476181</v>
      </c>
      <c r="D170" s="100">
        <f t="shared" si="2"/>
        <v>0.1070859674432497</v>
      </c>
    </row>
    <row r="171" spans="1:4" x14ac:dyDescent="0.25">
      <c r="A171" s="98">
        <v>43796</v>
      </c>
      <c r="B171" s="99">
        <v>3274</v>
      </c>
      <c r="C171" s="99">
        <v>3204.5778740999999</v>
      </c>
      <c r="D171" s="100">
        <f t="shared" si="2"/>
        <v>2.1204070219914502E-2</v>
      </c>
    </row>
    <row r="172" spans="1:4" x14ac:dyDescent="0.25">
      <c r="A172" s="98">
        <v>43797</v>
      </c>
      <c r="B172" s="99">
        <v>3678</v>
      </c>
      <c r="C172" s="99">
        <v>3021.4123086999998</v>
      </c>
      <c r="D172" s="100">
        <f t="shared" si="2"/>
        <v>0.1785175887166939</v>
      </c>
    </row>
    <row r="173" spans="1:4" x14ac:dyDescent="0.25">
      <c r="A173" s="98">
        <v>43798</v>
      </c>
      <c r="B173" s="99">
        <v>5613</v>
      </c>
      <c r="C173" s="99">
        <v>4848.5897708000002</v>
      </c>
      <c r="D173" s="100">
        <f t="shared" si="2"/>
        <v>0.13618568131124173</v>
      </c>
    </row>
    <row r="174" spans="1:4" x14ac:dyDescent="0.25">
      <c r="A174" s="98">
        <v>43799</v>
      </c>
      <c r="B174" s="99">
        <v>8313</v>
      </c>
      <c r="C174" s="99">
        <v>7290.4140657999997</v>
      </c>
      <c r="D174" s="100">
        <f t="shared" si="2"/>
        <v>0.12301045762059429</v>
      </c>
    </row>
    <row r="175" spans="1:4" x14ac:dyDescent="0.25">
      <c r="A175" s="98">
        <v>43800</v>
      </c>
      <c r="B175" s="99">
        <v>6437</v>
      </c>
      <c r="C175" s="99">
        <v>5532.4839715999997</v>
      </c>
      <c r="D175" s="100">
        <f t="shared" si="2"/>
        <v>0.14051825825695205</v>
      </c>
    </row>
    <row r="176" spans="1:4" x14ac:dyDescent="0.25">
      <c r="A176" s="98">
        <v>43801</v>
      </c>
      <c r="B176" s="99">
        <v>3138</v>
      </c>
      <c r="C176" s="99">
        <v>2892.1903087000001</v>
      </c>
      <c r="D176" s="100">
        <f t="shared" si="2"/>
        <v>7.833323495857232E-2</v>
      </c>
    </row>
    <row r="177" spans="1:4" x14ac:dyDescent="0.25">
      <c r="A177" s="98">
        <v>43802</v>
      </c>
      <c r="B177" s="99">
        <v>3400</v>
      </c>
      <c r="C177" s="99">
        <v>3430.9794508999998</v>
      </c>
      <c r="D177" s="100">
        <f t="shared" si="2"/>
        <v>9.1116032058823071E-3</v>
      </c>
    </row>
    <row r="178" spans="1:4" x14ac:dyDescent="0.25">
      <c r="A178" s="98">
        <v>43803</v>
      </c>
      <c r="B178" s="99">
        <v>3731</v>
      </c>
      <c r="C178" s="99">
        <v>3367.6483976999998</v>
      </c>
      <c r="D178" s="100">
        <f t="shared" si="2"/>
        <v>9.7387189037791533E-2</v>
      </c>
    </row>
    <row r="179" spans="1:4" x14ac:dyDescent="0.25">
      <c r="A179" s="98">
        <v>43804</v>
      </c>
      <c r="B179" s="99">
        <v>4162</v>
      </c>
      <c r="C179" s="99">
        <v>3566.9142677999998</v>
      </c>
      <c r="D179" s="100">
        <f t="shared" si="2"/>
        <v>0.14298071412782321</v>
      </c>
    </row>
    <row r="180" spans="1:4" x14ac:dyDescent="0.25">
      <c r="A180" s="98">
        <v>43805</v>
      </c>
      <c r="B180" s="99">
        <v>6716</v>
      </c>
      <c r="C180" s="99">
        <v>5352.5144085000002</v>
      </c>
      <c r="D180" s="100">
        <f t="shared" si="2"/>
        <v>0.20302048712030968</v>
      </c>
    </row>
    <row r="181" spans="1:4" x14ac:dyDescent="0.25">
      <c r="A181" s="98">
        <v>43806</v>
      </c>
      <c r="B181" s="99">
        <v>9029</v>
      </c>
      <c r="C181" s="99">
        <v>7892.2314649</v>
      </c>
      <c r="D181" s="100">
        <f t="shared" si="2"/>
        <v>0.12590193101118619</v>
      </c>
    </row>
    <row r="182" spans="1:4" x14ac:dyDescent="0.25">
      <c r="A182" s="98">
        <v>43807</v>
      </c>
      <c r="B182" s="99">
        <v>7180</v>
      </c>
      <c r="C182" s="99">
        <v>6095.5438774000004</v>
      </c>
      <c r="D182" s="100">
        <f t="shared" si="2"/>
        <v>0.15103845718662948</v>
      </c>
    </row>
    <row r="183" spans="1:4" x14ac:dyDescent="0.25">
      <c r="A183" s="98">
        <v>43808</v>
      </c>
      <c r="B183" s="99">
        <v>3362</v>
      </c>
      <c r="C183" s="99">
        <v>4910.1251853000003</v>
      </c>
      <c r="D183" s="100">
        <f t="shared" si="2"/>
        <v>0.46047744952409292</v>
      </c>
    </row>
    <row r="184" spans="1:4" x14ac:dyDescent="0.25">
      <c r="A184" s="98">
        <v>43809</v>
      </c>
      <c r="B184" s="99">
        <v>4285</v>
      </c>
      <c r="C184" s="99">
        <v>5300.7600083999996</v>
      </c>
      <c r="D184" s="100">
        <f t="shared" si="2"/>
        <v>0.23705017698949815</v>
      </c>
    </row>
    <row r="185" spans="1:4" x14ac:dyDescent="0.25">
      <c r="A185" s="98">
        <v>43810</v>
      </c>
      <c r="B185" s="99">
        <v>4664</v>
      </c>
      <c r="C185" s="99">
        <v>5237.8699103999998</v>
      </c>
      <c r="D185" s="100">
        <f t="shared" si="2"/>
        <v>0.12304243361921093</v>
      </c>
    </row>
    <row r="186" spans="1:4" x14ac:dyDescent="0.25">
      <c r="A186" s="98">
        <v>43811</v>
      </c>
      <c r="B186" s="99">
        <v>6462</v>
      </c>
      <c r="C186" s="99">
        <v>5554.7189771000003</v>
      </c>
      <c r="D186" s="100">
        <f t="shared" si="2"/>
        <v>0.14040251050758273</v>
      </c>
    </row>
    <row r="187" spans="1:4" x14ac:dyDescent="0.25">
      <c r="A187" s="98">
        <v>43812</v>
      </c>
      <c r="B187" s="99">
        <v>8742</v>
      </c>
      <c r="C187" s="99">
        <v>7189.9682228000001</v>
      </c>
      <c r="D187" s="100">
        <f t="shared" si="2"/>
        <v>0.17753738014184395</v>
      </c>
    </row>
    <row r="188" spans="1:4" x14ac:dyDescent="0.25">
      <c r="A188" s="98">
        <v>43813</v>
      </c>
      <c r="B188" s="99">
        <v>12395</v>
      </c>
      <c r="C188" s="99">
        <v>9446.4416779999992</v>
      </c>
      <c r="D188" s="100">
        <f t="shared" si="2"/>
        <v>0.23788288196853577</v>
      </c>
    </row>
    <row r="189" spans="1:4" x14ac:dyDescent="0.25">
      <c r="A189" s="98">
        <v>43814</v>
      </c>
      <c r="B189" s="99">
        <v>9451</v>
      </c>
      <c r="C189" s="99">
        <v>7611.7862612999998</v>
      </c>
      <c r="D189" s="100">
        <f t="shared" si="2"/>
        <v>0.19460519931224213</v>
      </c>
    </row>
    <row r="190" spans="1:4" x14ac:dyDescent="0.25">
      <c r="A190" s="98">
        <v>43815</v>
      </c>
      <c r="B190" s="99">
        <v>4399</v>
      </c>
      <c r="C190" s="99">
        <v>4812.1541174000004</v>
      </c>
      <c r="D190" s="100">
        <f t="shared" si="2"/>
        <v>9.3920008501932342E-2</v>
      </c>
    </row>
    <row r="191" spans="1:4" x14ac:dyDescent="0.25">
      <c r="A191" s="98">
        <v>43816</v>
      </c>
      <c r="B191" s="99">
        <v>4708</v>
      </c>
      <c r="C191" s="99">
        <v>4979.4712572999997</v>
      </c>
      <c r="D191" s="100">
        <f t="shared" si="2"/>
        <v>5.7661694413763745E-2</v>
      </c>
    </row>
    <row r="192" spans="1:4" x14ac:dyDescent="0.25">
      <c r="A192" s="98">
        <v>43817</v>
      </c>
      <c r="B192" s="99">
        <v>5628</v>
      </c>
      <c r="C192" s="99">
        <v>5109.7937905999997</v>
      </c>
      <c r="D192" s="100">
        <f t="shared" si="2"/>
        <v>9.2076440902629758E-2</v>
      </c>
    </row>
    <row r="193" spans="1:4" x14ac:dyDescent="0.25">
      <c r="A193" s="98">
        <v>43818</v>
      </c>
      <c r="B193" s="99">
        <v>6664</v>
      </c>
      <c r="C193" s="99">
        <v>5198.7349387000004</v>
      </c>
      <c r="D193" s="100">
        <f t="shared" si="2"/>
        <v>0.2198777102791116</v>
      </c>
    </row>
    <row r="194" spans="1:4" x14ac:dyDescent="0.25">
      <c r="A194" s="98">
        <v>43819</v>
      </c>
      <c r="B194" s="99">
        <v>9683</v>
      </c>
      <c r="C194" s="99">
        <v>6898.8458707</v>
      </c>
      <c r="D194" s="100">
        <f t="shared" si="2"/>
        <v>0.28753011765981618</v>
      </c>
    </row>
    <row r="195" spans="1:4" x14ac:dyDescent="0.25">
      <c r="A195" s="98">
        <v>43820</v>
      </c>
      <c r="B195" s="99">
        <v>11505</v>
      </c>
      <c r="C195" s="99">
        <v>9320.7100577000001</v>
      </c>
      <c r="D195" s="100">
        <f t="shared" ref="D195:D258" si="3">ABS((B195-C195)/B195)</f>
        <v>0.18985570989135159</v>
      </c>
    </row>
    <row r="196" spans="1:4" x14ac:dyDescent="0.25">
      <c r="A196" s="98">
        <v>43821</v>
      </c>
      <c r="B196" s="99">
        <v>8054</v>
      </c>
      <c r="C196" s="99">
        <v>7371.6041133999997</v>
      </c>
      <c r="D196" s="100">
        <f t="shared" si="3"/>
        <v>8.4727574695803359E-2</v>
      </c>
    </row>
    <row r="197" spans="1:4" x14ac:dyDescent="0.25">
      <c r="A197" s="98">
        <v>43822</v>
      </c>
      <c r="B197" s="99">
        <v>5415</v>
      </c>
      <c r="C197" s="99">
        <v>5143.1800878000004</v>
      </c>
      <c r="D197" s="100">
        <f t="shared" si="3"/>
        <v>5.0197583047091349E-2</v>
      </c>
    </row>
    <row r="198" spans="1:4" x14ac:dyDescent="0.25">
      <c r="A198" s="98">
        <v>43823</v>
      </c>
      <c r="B198" s="99">
        <v>6621</v>
      </c>
      <c r="C198" s="99">
        <v>5383.0079237999998</v>
      </c>
      <c r="D198" s="100">
        <f t="shared" si="3"/>
        <v>0.18697962183960129</v>
      </c>
    </row>
    <row r="199" spans="1:4" x14ac:dyDescent="0.25">
      <c r="A199" s="98">
        <v>43824</v>
      </c>
      <c r="B199" s="99">
        <v>9784</v>
      </c>
      <c r="C199" s="99">
        <v>9783.9968761</v>
      </c>
      <c r="D199" s="100">
        <f t="shared" si="3"/>
        <v>3.1928659035071633E-7</v>
      </c>
    </row>
    <row r="200" spans="1:4" x14ac:dyDescent="0.25">
      <c r="A200" s="98">
        <v>43825</v>
      </c>
      <c r="B200" s="99">
        <v>6444</v>
      </c>
      <c r="C200" s="99">
        <v>4211.3985333999999</v>
      </c>
      <c r="D200" s="100">
        <f t="shared" si="3"/>
        <v>0.34646205254500312</v>
      </c>
    </row>
    <row r="201" spans="1:4" x14ac:dyDescent="0.25">
      <c r="A201" s="98">
        <v>43826</v>
      </c>
      <c r="B201" s="99">
        <v>5502</v>
      </c>
      <c r="C201" s="99">
        <v>5347.0039182</v>
      </c>
      <c r="D201" s="100">
        <f t="shared" si="3"/>
        <v>2.8170861832061061E-2</v>
      </c>
    </row>
    <row r="202" spans="1:4" x14ac:dyDescent="0.25">
      <c r="A202" s="98">
        <v>43827</v>
      </c>
      <c r="B202" s="99">
        <v>6378</v>
      </c>
      <c r="C202" s="99">
        <v>7612.0522191</v>
      </c>
      <c r="D202" s="100">
        <f t="shared" si="3"/>
        <v>0.19348576655691441</v>
      </c>
    </row>
    <row r="203" spans="1:4" x14ac:dyDescent="0.25">
      <c r="A203" s="98">
        <v>43828</v>
      </c>
      <c r="B203" s="99">
        <v>6172</v>
      </c>
      <c r="C203" s="99">
        <v>5674.6148052999997</v>
      </c>
      <c r="D203" s="100">
        <f t="shared" si="3"/>
        <v>8.0587361422553516E-2</v>
      </c>
    </row>
    <row r="204" spans="1:4" x14ac:dyDescent="0.25">
      <c r="A204" s="98">
        <v>43829</v>
      </c>
      <c r="B204" s="99">
        <v>4475</v>
      </c>
      <c r="C204" s="99">
        <v>4344.4150154999998</v>
      </c>
      <c r="D204" s="100">
        <f t="shared" si="3"/>
        <v>2.9181002122905083E-2</v>
      </c>
    </row>
    <row r="205" spans="1:4" x14ac:dyDescent="0.25">
      <c r="A205" s="98">
        <v>43830</v>
      </c>
      <c r="B205" s="99">
        <v>10577</v>
      </c>
      <c r="C205" s="99">
        <v>9951.5664780999996</v>
      </c>
      <c r="D205" s="100">
        <f t="shared" si="3"/>
        <v>5.9131466568970448E-2</v>
      </c>
    </row>
    <row r="206" spans="1:4" x14ac:dyDescent="0.25">
      <c r="A206" s="98">
        <v>43831</v>
      </c>
      <c r="B206" s="99">
        <v>8891</v>
      </c>
      <c r="C206" s="99">
        <v>9516.4273174999998</v>
      </c>
      <c r="D206" s="100">
        <f t="shared" si="3"/>
        <v>7.0343866550444251E-2</v>
      </c>
    </row>
    <row r="207" spans="1:4" x14ac:dyDescent="0.25">
      <c r="A207" s="98">
        <v>43832</v>
      </c>
      <c r="B207" s="99">
        <v>4363</v>
      </c>
      <c r="C207" s="99">
        <v>4191.0481920000002</v>
      </c>
      <c r="D207" s="100">
        <f t="shared" si="3"/>
        <v>3.9411370158148017E-2</v>
      </c>
    </row>
    <row r="208" spans="1:4" x14ac:dyDescent="0.25">
      <c r="A208" s="98">
        <v>43833</v>
      </c>
      <c r="B208" s="99">
        <v>5318</v>
      </c>
      <c r="C208" s="99">
        <v>6011.6945836000004</v>
      </c>
      <c r="D208" s="100">
        <f t="shared" si="3"/>
        <v>0.13044275735238819</v>
      </c>
    </row>
    <row r="209" spans="1:4" x14ac:dyDescent="0.25">
      <c r="A209" s="98">
        <v>43834</v>
      </c>
      <c r="B209" s="99">
        <v>7013</v>
      </c>
      <c r="C209" s="99">
        <v>8339.8099254999997</v>
      </c>
      <c r="D209" s="100">
        <f t="shared" si="3"/>
        <v>0.18919291679737626</v>
      </c>
    </row>
    <row r="210" spans="1:4" x14ac:dyDescent="0.25">
      <c r="A210" s="98">
        <v>43835</v>
      </c>
      <c r="B210" s="99">
        <v>5819</v>
      </c>
      <c r="C210" s="99">
        <v>6464.2710073999997</v>
      </c>
      <c r="D210" s="100">
        <f t="shared" si="3"/>
        <v>0.11089036043993808</v>
      </c>
    </row>
    <row r="211" spans="1:4" x14ac:dyDescent="0.25">
      <c r="A211" s="98">
        <v>43836</v>
      </c>
      <c r="B211" s="99">
        <v>3557</v>
      </c>
      <c r="C211" s="99">
        <v>3758.4561268000002</v>
      </c>
      <c r="D211" s="100">
        <f t="shared" si="3"/>
        <v>5.6636527073376505E-2</v>
      </c>
    </row>
    <row r="212" spans="1:4" x14ac:dyDescent="0.25">
      <c r="A212" s="98">
        <v>43837</v>
      </c>
      <c r="B212" s="99">
        <v>3049</v>
      </c>
      <c r="C212" s="99">
        <v>4557.8979612000003</v>
      </c>
      <c r="D212" s="100">
        <f t="shared" si="3"/>
        <v>0.49488289970482136</v>
      </c>
    </row>
    <row r="213" spans="1:4" x14ac:dyDescent="0.25">
      <c r="A213" s="98">
        <v>43838</v>
      </c>
      <c r="B213" s="99">
        <v>3084</v>
      </c>
      <c r="C213" s="99">
        <v>3084.8892214000002</v>
      </c>
      <c r="D213" s="100">
        <f t="shared" si="3"/>
        <v>2.8833378728930742E-4</v>
      </c>
    </row>
    <row r="214" spans="1:4" x14ac:dyDescent="0.25">
      <c r="A214" s="98">
        <v>43839</v>
      </c>
      <c r="B214" s="99">
        <v>3148</v>
      </c>
      <c r="C214" s="99">
        <v>3097.4351891000001</v>
      </c>
      <c r="D214" s="100">
        <f t="shared" si="3"/>
        <v>1.6062519345616227E-2</v>
      </c>
    </row>
    <row r="215" spans="1:4" x14ac:dyDescent="0.25">
      <c r="A215" s="98">
        <v>43840</v>
      </c>
      <c r="B215" s="99">
        <v>4198</v>
      </c>
      <c r="C215" s="99">
        <v>4965.8683682000001</v>
      </c>
      <c r="D215" s="100">
        <f t="shared" si="3"/>
        <v>0.18291290333492141</v>
      </c>
    </row>
    <row r="216" spans="1:4" x14ac:dyDescent="0.25">
      <c r="A216" s="98">
        <v>43841</v>
      </c>
      <c r="B216" s="99">
        <v>6769</v>
      </c>
      <c r="C216" s="99">
        <v>7244.8603763000001</v>
      </c>
      <c r="D216" s="100">
        <f t="shared" si="3"/>
        <v>7.0299952179051578E-2</v>
      </c>
    </row>
    <row r="217" spans="1:4" x14ac:dyDescent="0.25">
      <c r="A217" s="98">
        <v>43842</v>
      </c>
      <c r="B217" s="99">
        <v>4991</v>
      </c>
      <c r="C217" s="99">
        <v>5417.5885031999996</v>
      </c>
      <c r="D217" s="100">
        <f t="shared" si="3"/>
        <v>8.5471549428972074E-2</v>
      </c>
    </row>
    <row r="218" spans="1:4" x14ac:dyDescent="0.25">
      <c r="A218" s="98">
        <v>43843</v>
      </c>
      <c r="B218" s="99">
        <v>2875</v>
      </c>
      <c r="C218" s="99">
        <v>2692.7297119</v>
      </c>
      <c r="D218" s="100">
        <f t="shared" si="3"/>
        <v>6.339836107826087E-2</v>
      </c>
    </row>
    <row r="219" spans="1:4" x14ac:dyDescent="0.25">
      <c r="A219" s="98">
        <v>43844</v>
      </c>
      <c r="B219" s="99">
        <v>3017</v>
      </c>
      <c r="C219" s="99">
        <v>3171.7223137000001</v>
      </c>
      <c r="D219" s="100">
        <f t="shared" si="3"/>
        <v>5.1283498077560517E-2</v>
      </c>
    </row>
    <row r="220" spans="1:4" x14ac:dyDescent="0.25">
      <c r="A220" s="98">
        <v>43845</v>
      </c>
      <c r="B220" s="99">
        <v>2942</v>
      </c>
      <c r="C220" s="99">
        <v>3242.5267723000002</v>
      </c>
      <c r="D220" s="100">
        <f t="shared" si="3"/>
        <v>0.10215050044187633</v>
      </c>
    </row>
    <row r="221" spans="1:4" x14ac:dyDescent="0.25">
      <c r="A221" s="98">
        <v>43846</v>
      </c>
      <c r="B221" s="99">
        <v>3192</v>
      </c>
      <c r="C221" s="99">
        <v>3102.2735908999998</v>
      </c>
      <c r="D221" s="100">
        <f t="shared" si="3"/>
        <v>2.8109777286967477E-2</v>
      </c>
    </row>
    <row r="222" spans="1:4" x14ac:dyDescent="0.25">
      <c r="A222" s="98">
        <v>43847</v>
      </c>
      <c r="B222" s="99">
        <v>4551</v>
      </c>
      <c r="C222" s="99">
        <v>4957.4559458000003</v>
      </c>
      <c r="D222" s="100">
        <f t="shared" si="3"/>
        <v>8.9311348231158064E-2</v>
      </c>
    </row>
    <row r="223" spans="1:4" x14ac:dyDescent="0.25">
      <c r="A223" s="98">
        <v>43848</v>
      </c>
      <c r="B223" s="99">
        <v>7193</v>
      </c>
      <c r="C223" s="99">
        <v>7196.2732545999997</v>
      </c>
      <c r="D223" s="100">
        <f t="shared" si="3"/>
        <v>4.5506111497285495E-4</v>
      </c>
    </row>
    <row r="224" spans="1:4" x14ac:dyDescent="0.25">
      <c r="A224" s="98">
        <v>43849</v>
      </c>
      <c r="B224" s="99">
        <v>5401</v>
      </c>
      <c r="C224" s="99">
        <v>5328.9272265</v>
      </c>
      <c r="D224" s="100">
        <f t="shared" si="3"/>
        <v>1.3344338733567865E-2</v>
      </c>
    </row>
    <row r="225" spans="1:4" x14ac:dyDescent="0.25">
      <c r="A225" s="98">
        <v>43850</v>
      </c>
      <c r="B225" s="99">
        <v>2598</v>
      </c>
      <c r="C225" s="99">
        <v>2617.062543</v>
      </c>
      <c r="D225" s="100">
        <f t="shared" si="3"/>
        <v>7.3373914549653601E-3</v>
      </c>
    </row>
    <row r="226" spans="1:4" x14ac:dyDescent="0.25">
      <c r="A226" s="98">
        <v>43851</v>
      </c>
      <c r="B226" s="99">
        <v>2695</v>
      </c>
      <c r="C226" s="99">
        <v>2962.8619422000002</v>
      </c>
      <c r="D226" s="100">
        <f t="shared" si="3"/>
        <v>9.9392186345083552E-2</v>
      </c>
    </row>
    <row r="227" spans="1:4" x14ac:dyDescent="0.25">
      <c r="A227" s="98">
        <v>43852</v>
      </c>
      <c r="B227" s="99">
        <v>2852</v>
      </c>
      <c r="C227" s="99">
        <v>2955.4291122</v>
      </c>
      <c r="D227" s="100">
        <f t="shared" si="3"/>
        <v>3.6265467110799428E-2</v>
      </c>
    </row>
    <row r="228" spans="1:4" x14ac:dyDescent="0.25">
      <c r="A228" s="98">
        <v>43853</v>
      </c>
      <c r="B228" s="99">
        <v>3142</v>
      </c>
      <c r="C228" s="99">
        <v>2986.9557942000001</v>
      </c>
      <c r="D228" s="100">
        <f t="shared" si="3"/>
        <v>4.934570521960531E-2</v>
      </c>
    </row>
    <row r="229" spans="1:4" x14ac:dyDescent="0.25">
      <c r="A229" s="98">
        <v>43854</v>
      </c>
      <c r="B229" s="99">
        <v>4603</v>
      </c>
      <c r="C229" s="99">
        <v>4804.5846205999997</v>
      </c>
      <c r="D229" s="100">
        <f t="shared" si="3"/>
        <v>4.3794182185531098E-2</v>
      </c>
    </row>
    <row r="230" spans="1:4" x14ac:dyDescent="0.25">
      <c r="A230" s="98">
        <v>43855</v>
      </c>
      <c r="B230" s="99">
        <v>7561</v>
      </c>
      <c r="C230" s="99">
        <v>7240.2857422999996</v>
      </c>
      <c r="D230" s="100">
        <f t="shared" si="3"/>
        <v>4.2416910157386647E-2</v>
      </c>
    </row>
    <row r="231" spans="1:4" x14ac:dyDescent="0.25">
      <c r="A231" s="98">
        <v>43856</v>
      </c>
      <c r="B231" s="99">
        <v>6027</v>
      </c>
      <c r="C231" s="99">
        <v>5474.4959374</v>
      </c>
      <c r="D231" s="100">
        <f t="shared" si="3"/>
        <v>9.1671488734030193E-2</v>
      </c>
    </row>
    <row r="232" spans="1:4" x14ac:dyDescent="0.25">
      <c r="A232" s="98">
        <v>43857</v>
      </c>
      <c r="B232" s="99">
        <v>2751</v>
      </c>
      <c r="C232" s="99">
        <v>2871.5833609000001</v>
      </c>
      <c r="D232" s="100">
        <f t="shared" si="3"/>
        <v>4.3832555761541298E-2</v>
      </c>
    </row>
    <row r="233" spans="1:4" x14ac:dyDescent="0.25">
      <c r="A233" s="98">
        <v>43858</v>
      </c>
      <c r="B233" s="99">
        <v>2556</v>
      </c>
      <c r="C233" s="99">
        <v>3408.1690500999998</v>
      </c>
      <c r="D233" s="100">
        <f t="shared" si="3"/>
        <v>0.33339947187010949</v>
      </c>
    </row>
    <row r="234" spans="1:4" x14ac:dyDescent="0.25">
      <c r="A234" s="98">
        <v>43859</v>
      </c>
      <c r="B234" s="99">
        <v>2720</v>
      </c>
      <c r="C234" s="99">
        <v>3230.5860760999999</v>
      </c>
      <c r="D234" s="100">
        <f t="shared" si="3"/>
        <v>0.18771546915441173</v>
      </c>
    </row>
    <row r="235" spans="1:4" x14ac:dyDescent="0.25">
      <c r="A235" s="98">
        <v>43860</v>
      </c>
      <c r="B235" s="99">
        <v>2839</v>
      </c>
      <c r="C235" s="99">
        <v>3266.9354773</v>
      </c>
      <c r="D235" s="100">
        <f t="shared" si="3"/>
        <v>0.15073458164846776</v>
      </c>
    </row>
    <row r="236" spans="1:4" x14ac:dyDescent="0.25">
      <c r="A236" s="98">
        <v>43861</v>
      </c>
      <c r="B236" s="99">
        <v>4649</v>
      </c>
      <c r="C236" s="99">
        <v>5106.1768307000002</v>
      </c>
      <c r="D236" s="100">
        <f t="shared" si="3"/>
        <v>9.8338746117444656E-2</v>
      </c>
    </row>
    <row r="237" spans="1:4" x14ac:dyDescent="0.25">
      <c r="A237" s="98">
        <v>43862</v>
      </c>
      <c r="B237" s="99">
        <v>7318</v>
      </c>
      <c r="C237" s="99">
        <v>7322.5437836000001</v>
      </c>
      <c r="D237" s="100">
        <f t="shared" si="3"/>
        <v>6.2090511068599308E-4</v>
      </c>
    </row>
    <row r="238" spans="1:4" x14ac:dyDescent="0.25">
      <c r="A238" s="98">
        <v>43863</v>
      </c>
      <c r="B238" s="99">
        <v>5580</v>
      </c>
      <c r="C238" s="99">
        <v>5586.6056317000002</v>
      </c>
      <c r="D238" s="100">
        <f t="shared" si="3"/>
        <v>1.1838049641577475E-3</v>
      </c>
    </row>
    <row r="239" spans="1:4" x14ac:dyDescent="0.25">
      <c r="A239" s="98">
        <v>43864</v>
      </c>
      <c r="B239" s="99">
        <v>2560</v>
      </c>
      <c r="C239" s="99">
        <v>2691.5029313</v>
      </c>
      <c r="D239" s="100">
        <f t="shared" si="3"/>
        <v>5.1368332539062499E-2</v>
      </c>
    </row>
    <row r="240" spans="1:4" x14ac:dyDescent="0.25">
      <c r="A240" s="98">
        <v>43865</v>
      </c>
      <c r="B240" s="99">
        <v>2362</v>
      </c>
      <c r="C240" s="99">
        <v>3024.7799768</v>
      </c>
      <c r="D240" s="100">
        <f t="shared" si="3"/>
        <v>0.28060117561388653</v>
      </c>
    </row>
    <row r="241" spans="1:4" x14ac:dyDescent="0.25">
      <c r="A241" s="98">
        <v>43866</v>
      </c>
      <c r="B241" s="99">
        <v>2528</v>
      </c>
      <c r="C241" s="99">
        <v>2983.8214802000002</v>
      </c>
      <c r="D241" s="100">
        <f t="shared" si="3"/>
        <v>0.18030912982594946</v>
      </c>
    </row>
    <row r="242" spans="1:4" x14ac:dyDescent="0.25">
      <c r="A242" s="98">
        <v>43867</v>
      </c>
      <c r="B242" s="99">
        <v>2854</v>
      </c>
      <c r="C242" s="99">
        <v>2948.2854977000002</v>
      </c>
      <c r="D242" s="100">
        <f t="shared" si="3"/>
        <v>3.3036264085494108E-2</v>
      </c>
    </row>
    <row r="243" spans="1:4" x14ac:dyDescent="0.25">
      <c r="A243" s="98">
        <v>43868</v>
      </c>
      <c r="B243" s="99">
        <v>4118</v>
      </c>
      <c r="C243" s="99">
        <v>4717.2588552999996</v>
      </c>
      <c r="D243" s="100">
        <f t="shared" si="3"/>
        <v>0.14552182013113152</v>
      </c>
    </row>
    <row r="244" spans="1:4" x14ac:dyDescent="0.25">
      <c r="A244" s="98">
        <v>43869</v>
      </c>
      <c r="B244" s="99">
        <v>7090</v>
      </c>
      <c r="C244" s="99">
        <v>7093.8344520000001</v>
      </c>
      <c r="D244" s="100">
        <f t="shared" si="3"/>
        <v>5.4082538787024763E-4</v>
      </c>
    </row>
    <row r="245" spans="1:4" x14ac:dyDescent="0.25">
      <c r="A245" s="98">
        <v>43870</v>
      </c>
      <c r="B245" s="99">
        <v>6194</v>
      </c>
      <c r="C245" s="99">
        <v>5202.3921609999998</v>
      </c>
      <c r="D245" s="100">
        <f t="shared" si="3"/>
        <v>0.16009167565385862</v>
      </c>
    </row>
    <row r="246" spans="1:4" x14ac:dyDescent="0.25">
      <c r="A246" s="98">
        <v>43871</v>
      </c>
      <c r="B246" s="99">
        <v>2651</v>
      </c>
      <c r="C246" s="99">
        <v>3228.8076909000001</v>
      </c>
      <c r="D246" s="100">
        <f t="shared" si="3"/>
        <v>0.21795838962655606</v>
      </c>
    </row>
    <row r="247" spans="1:4" x14ac:dyDescent="0.25">
      <c r="A247" s="98">
        <v>43872</v>
      </c>
      <c r="B247" s="99">
        <v>2472</v>
      </c>
      <c r="C247" s="99">
        <v>4824.7302186999996</v>
      </c>
      <c r="D247" s="100">
        <f t="shared" si="3"/>
        <v>0.951751706593851</v>
      </c>
    </row>
    <row r="248" spans="1:4" x14ac:dyDescent="0.25">
      <c r="A248" s="98">
        <v>43873</v>
      </c>
      <c r="B248" s="99">
        <v>2772</v>
      </c>
      <c r="C248" s="99">
        <v>4326.0014149999997</v>
      </c>
      <c r="D248" s="100">
        <f t="shared" si="3"/>
        <v>0.56060657106782097</v>
      </c>
    </row>
    <row r="249" spans="1:4" x14ac:dyDescent="0.25">
      <c r="A249" s="98">
        <v>43874</v>
      </c>
      <c r="B249" s="99">
        <v>3103</v>
      </c>
      <c r="C249" s="99">
        <v>4568.3539960999997</v>
      </c>
      <c r="D249" s="100">
        <f t="shared" si="3"/>
        <v>0.47223783309700279</v>
      </c>
    </row>
    <row r="250" spans="1:4" x14ac:dyDescent="0.25">
      <c r="A250" s="98">
        <v>43875</v>
      </c>
      <c r="B250" s="99">
        <v>5029</v>
      </c>
      <c r="C250" s="99">
        <v>6638.5153831999996</v>
      </c>
      <c r="D250" s="100">
        <f t="shared" si="3"/>
        <v>0.32004680517001383</v>
      </c>
    </row>
    <row r="251" spans="1:4" x14ac:dyDescent="0.25">
      <c r="A251" s="98">
        <v>43876</v>
      </c>
      <c r="B251" s="99">
        <v>8469</v>
      </c>
      <c r="C251" s="99">
        <v>8475.9281066000003</v>
      </c>
      <c r="D251" s="100">
        <f t="shared" si="3"/>
        <v>8.18054858897192E-4</v>
      </c>
    </row>
    <row r="252" spans="1:4" x14ac:dyDescent="0.25">
      <c r="A252" s="98">
        <v>43877</v>
      </c>
      <c r="B252" s="99">
        <v>6665</v>
      </c>
      <c r="C252" s="99">
        <v>6650.7249553000001</v>
      </c>
      <c r="D252" s="100">
        <f t="shared" si="3"/>
        <v>2.1417921530382375E-3</v>
      </c>
    </row>
    <row r="253" spans="1:4" x14ac:dyDescent="0.25">
      <c r="A253" s="98">
        <v>43878</v>
      </c>
      <c r="B253" s="99">
        <v>3122</v>
      </c>
      <c r="C253" s="99">
        <v>3830.5640438</v>
      </c>
      <c r="D253" s="100">
        <f t="shared" si="3"/>
        <v>0.22695837405509289</v>
      </c>
    </row>
    <row r="254" spans="1:4" x14ac:dyDescent="0.25">
      <c r="A254" s="98">
        <v>43879</v>
      </c>
      <c r="B254" s="99">
        <v>3147</v>
      </c>
      <c r="C254" s="99">
        <v>3959.3659975999999</v>
      </c>
      <c r="D254" s="100">
        <f t="shared" si="3"/>
        <v>0.25813981493485855</v>
      </c>
    </row>
    <row r="255" spans="1:4" x14ac:dyDescent="0.25">
      <c r="A255" s="98">
        <v>43880</v>
      </c>
      <c r="B255" s="99">
        <v>3116</v>
      </c>
      <c r="C255" s="99">
        <v>2466.3610923000001</v>
      </c>
      <c r="D255" s="100">
        <f t="shared" si="3"/>
        <v>0.20848488693838252</v>
      </c>
    </row>
    <row r="256" spans="1:4" x14ac:dyDescent="0.25">
      <c r="A256" s="98">
        <v>43881</v>
      </c>
      <c r="B256" s="99">
        <v>3621</v>
      </c>
      <c r="C256" s="99">
        <v>2413.5464892</v>
      </c>
      <c r="D256" s="100">
        <f t="shared" si="3"/>
        <v>0.33345857796188899</v>
      </c>
    </row>
    <row r="257" spans="1:4" x14ac:dyDescent="0.25">
      <c r="A257" s="98">
        <v>43882</v>
      </c>
      <c r="B257" s="99">
        <v>4864</v>
      </c>
      <c r="C257" s="99">
        <v>4394.2288595</v>
      </c>
      <c r="D257" s="100">
        <f t="shared" si="3"/>
        <v>9.6581237767269734E-2</v>
      </c>
    </row>
    <row r="258" spans="1:4" x14ac:dyDescent="0.25">
      <c r="A258" s="98">
        <v>43883</v>
      </c>
      <c r="B258" s="99">
        <v>8117</v>
      </c>
      <c r="C258" s="99">
        <v>7011.6956835999999</v>
      </c>
      <c r="D258" s="100">
        <f t="shared" si="3"/>
        <v>0.13617153091043491</v>
      </c>
    </row>
    <row r="259" spans="1:4" x14ac:dyDescent="0.25">
      <c r="A259" s="98">
        <v>43884</v>
      </c>
      <c r="B259" s="99">
        <v>6108</v>
      </c>
      <c r="C259" s="99">
        <v>5366.2163051999996</v>
      </c>
      <c r="D259" s="100">
        <f t="shared" ref="D259:D322" si="4">ABS((B259-C259)/B259)</f>
        <v>0.12144461277013759</v>
      </c>
    </row>
    <row r="260" spans="1:4" x14ac:dyDescent="0.25">
      <c r="A260" s="98">
        <v>43885</v>
      </c>
      <c r="B260" s="99">
        <v>2840</v>
      </c>
      <c r="C260" s="99">
        <v>2921.0056405</v>
      </c>
      <c r="D260" s="100">
        <f t="shared" si="4"/>
        <v>2.8523112852112686E-2</v>
      </c>
    </row>
    <row r="261" spans="1:4" x14ac:dyDescent="0.25">
      <c r="A261" s="98">
        <v>43886</v>
      </c>
      <c r="B261" s="99">
        <v>2816</v>
      </c>
      <c r="C261" s="99">
        <v>3450.0997444</v>
      </c>
      <c r="D261" s="100">
        <f t="shared" si="4"/>
        <v>0.22517746605113634</v>
      </c>
    </row>
    <row r="262" spans="1:4" x14ac:dyDescent="0.25">
      <c r="A262" s="98">
        <v>43887</v>
      </c>
      <c r="B262" s="99">
        <v>3046</v>
      </c>
      <c r="C262" s="99">
        <v>3575.4058085000001</v>
      </c>
      <c r="D262" s="100">
        <f t="shared" si="4"/>
        <v>0.17380361408404471</v>
      </c>
    </row>
    <row r="263" spans="1:4" x14ac:dyDescent="0.25">
      <c r="A263" s="98">
        <v>43888</v>
      </c>
      <c r="B263" s="99">
        <v>3493</v>
      </c>
      <c r="C263" s="99">
        <v>3772.6402957999999</v>
      </c>
      <c r="D263" s="100">
        <f t="shared" si="4"/>
        <v>8.0057342055539618E-2</v>
      </c>
    </row>
    <row r="264" spans="1:4" x14ac:dyDescent="0.25">
      <c r="A264" s="98">
        <v>43889</v>
      </c>
      <c r="B264" s="99">
        <v>5289</v>
      </c>
      <c r="C264" s="99">
        <v>5757.6294524000004</v>
      </c>
      <c r="D264" s="100">
        <f t="shared" si="4"/>
        <v>8.8604547627150768E-2</v>
      </c>
    </row>
    <row r="265" spans="1:4" x14ac:dyDescent="0.25">
      <c r="A265" s="98">
        <v>43890</v>
      </c>
      <c r="B265" s="99">
        <v>8745</v>
      </c>
      <c r="C265" s="99">
        <v>8332.2238773000008</v>
      </c>
      <c r="D265" s="100">
        <f t="shared" si="4"/>
        <v>4.7201386243567657E-2</v>
      </c>
    </row>
    <row r="266" spans="1:4" x14ac:dyDescent="0.25">
      <c r="A266" s="98">
        <v>43891</v>
      </c>
      <c r="B266" s="99">
        <v>6277</v>
      </c>
      <c r="C266" s="99">
        <v>6686.2517779999998</v>
      </c>
      <c r="D266" s="100">
        <f t="shared" si="4"/>
        <v>6.5198626413891958E-2</v>
      </c>
    </row>
    <row r="267" spans="1:4" x14ac:dyDescent="0.25">
      <c r="A267" s="98">
        <v>43892</v>
      </c>
      <c r="B267" s="99">
        <v>2862</v>
      </c>
      <c r="C267" s="99">
        <v>4015.7111066000002</v>
      </c>
      <c r="D267" s="100">
        <f t="shared" si="4"/>
        <v>0.40311359419986031</v>
      </c>
    </row>
    <row r="268" spans="1:4" x14ac:dyDescent="0.25">
      <c r="A268" s="98">
        <v>43893</v>
      </c>
      <c r="B268" s="99">
        <v>2761</v>
      </c>
      <c r="C268" s="99">
        <v>4260.4477128999997</v>
      </c>
      <c r="D268" s="100">
        <f t="shared" si="4"/>
        <v>0.54308138822890251</v>
      </c>
    </row>
    <row r="269" spans="1:4" x14ac:dyDescent="0.25">
      <c r="A269" s="98">
        <v>43894</v>
      </c>
      <c r="B269" s="99">
        <v>3310</v>
      </c>
      <c r="C269" s="99">
        <v>4221.0171606000004</v>
      </c>
      <c r="D269" s="100">
        <f t="shared" si="4"/>
        <v>0.27523177057401821</v>
      </c>
    </row>
    <row r="270" spans="1:4" x14ac:dyDescent="0.25">
      <c r="A270" s="98">
        <v>43895</v>
      </c>
      <c r="B270" s="99">
        <v>3927</v>
      </c>
      <c r="C270" s="99">
        <v>4236.5639850999996</v>
      </c>
      <c r="D270" s="100">
        <f t="shared" si="4"/>
        <v>7.8829637153042934E-2</v>
      </c>
    </row>
    <row r="271" spans="1:4" x14ac:dyDescent="0.25">
      <c r="A271" s="98">
        <v>43896</v>
      </c>
      <c r="B271" s="99">
        <v>5154</v>
      </c>
      <c r="C271" s="99">
        <v>6056.2171957999999</v>
      </c>
      <c r="D271" s="100">
        <f t="shared" si="4"/>
        <v>0.17505184241365929</v>
      </c>
    </row>
    <row r="272" spans="1:4" x14ac:dyDescent="0.25">
      <c r="A272" s="98">
        <v>43897</v>
      </c>
      <c r="B272" s="99">
        <v>8159</v>
      </c>
      <c r="C272" s="99">
        <v>8146.0755885999997</v>
      </c>
      <c r="D272" s="100">
        <f t="shared" si="4"/>
        <v>1.5840680720676898E-3</v>
      </c>
    </row>
    <row r="273" spans="1:4" x14ac:dyDescent="0.25">
      <c r="A273" s="98">
        <v>43898</v>
      </c>
      <c r="B273" s="99">
        <v>6108</v>
      </c>
      <c r="C273" s="99">
        <v>6249.1275687999996</v>
      </c>
      <c r="D273" s="100">
        <f t="shared" si="4"/>
        <v>2.3105364898493713E-2</v>
      </c>
    </row>
    <row r="274" spans="1:4" x14ac:dyDescent="0.25">
      <c r="A274" s="98">
        <v>43899</v>
      </c>
      <c r="B274" s="99">
        <v>3176</v>
      </c>
      <c r="C274" s="99">
        <v>3503.5184875</v>
      </c>
      <c r="D274" s="100">
        <f t="shared" si="4"/>
        <v>0.10312294946473552</v>
      </c>
    </row>
    <row r="275" spans="1:4" x14ac:dyDescent="0.25">
      <c r="A275" s="98">
        <v>43900</v>
      </c>
      <c r="B275" s="99">
        <v>2793</v>
      </c>
      <c r="C275" s="99">
        <v>3927.2456161999999</v>
      </c>
      <c r="D275" s="100">
        <f t="shared" si="4"/>
        <v>0.40610297751521657</v>
      </c>
    </row>
    <row r="276" spans="1:4" x14ac:dyDescent="0.25">
      <c r="A276" s="98">
        <v>43901</v>
      </c>
      <c r="B276" s="99">
        <v>2851</v>
      </c>
      <c r="C276" s="99">
        <v>3699.1487806</v>
      </c>
      <c r="D276" s="100">
        <f t="shared" si="4"/>
        <v>0.2974916803226938</v>
      </c>
    </row>
    <row r="277" spans="1:4" x14ac:dyDescent="0.25">
      <c r="A277" s="98">
        <v>43902</v>
      </c>
      <c r="B277" s="99">
        <v>2944</v>
      </c>
      <c r="C277" s="99">
        <v>3634.4443621</v>
      </c>
      <c r="D277" s="100">
        <f t="shared" si="4"/>
        <v>0.23452593821331522</v>
      </c>
    </row>
    <row r="278" spans="1:4" x14ac:dyDescent="0.25">
      <c r="A278" s="98">
        <v>43903</v>
      </c>
      <c r="B278" s="99">
        <v>4201</v>
      </c>
      <c r="C278" s="99">
        <v>5275.2733827000002</v>
      </c>
      <c r="D278" s="100">
        <f t="shared" si="4"/>
        <v>0.25571849147821951</v>
      </c>
    </row>
    <row r="279" spans="1:4" x14ac:dyDescent="0.25">
      <c r="A279" s="98">
        <v>43904</v>
      </c>
      <c r="B279" s="99">
        <v>6382</v>
      </c>
      <c r="C279" s="99">
        <v>7680.6050380999995</v>
      </c>
      <c r="D279" s="100">
        <f t="shared" si="4"/>
        <v>0.2034793227984957</v>
      </c>
    </row>
    <row r="280" spans="1:4" x14ac:dyDescent="0.25">
      <c r="A280" s="98">
        <v>43905</v>
      </c>
      <c r="B280" s="99">
        <v>4581</v>
      </c>
      <c r="C280" s="99">
        <v>5628.0376505000004</v>
      </c>
      <c r="D280" s="100">
        <f t="shared" si="4"/>
        <v>0.22856093658589835</v>
      </c>
    </row>
    <row r="281" spans="1:4" x14ac:dyDescent="0.25">
      <c r="A281" s="98">
        <v>43906</v>
      </c>
      <c r="B281" s="99">
        <v>2770</v>
      </c>
      <c r="C281" s="99">
        <v>3014.9189107000002</v>
      </c>
      <c r="D281" s="100">
        <f t="shared" si="4"/>
        <v>8.841837931407949E-2</v>
      </c>
    </row>
    <row r="282" spans="1:4" x14ac:dyDescent="0.25">
      <c r="A282" s="98">
        <v>43907</v>
      </c>
      <c r="B282" s="99">
        <v>2261</v>
      </c>
      <c r="C282" s="99">
        <v>2747.9944780999999</v>
      </c>
      <c r="D282" s="100">
        <f t="shared" si="4"/>
        <v>0.2153889774878372</v>
      </c>
    </row>
    <row r="283" spans="1:4" x14ac:dyDescent="0.25">
      <c r="A283" s="98">
        <v>43908</v>
      </c>
      <c r="B283" s="99">
        <v>2164</v>
      </c>
      <c r="C283" s="99">
        <v>2261.9130755000001</v>
      </c>
      <c r="D283" s="100">
        <f t="shared" si="4"/>
        <v>4.524633803142334E-2</v>
      </c>
    </row>
    <row r="284" spans="1:4" x14ac:dyDescent="0.25">
      <c r="A284" s="98">
        <v>43909</v>
      </c>
      <c r="B284" s="99">
        <v>2330</v>
      </c>
      <c r="C284" s="99">
        <v>2078.8544585999998</v>
      </c>
      <c r="D284" s="100">
        <f t="shared" si="4"/>
        <v>0.10778778600858377</v>
      </c>
    </row>
    <row r="285" spans="1:4" x14ac:dyDescent="0.25">
      <c r="A285" s="98">
        <v>43910</v>
      </c>
      <c r="B285" s="99">
        <v>2368</v>
      </c>
      <c r="C285" s="99">
        <v>1932.5346407</v>
      </c>
      <c r="D285" s="100">
        <f t="shared" si="4"/>
        <v>0.1838958442989865</v>
      </c>
    </row>
    <row r="286" spans="1:4" x14ac:dyDescent="0.25">
      <c r="A286" s="98">
        <v>43911</v>
      </c>
      <c r="B286" s="99">
        <v>1931</v>
      </c>
      <c r="C286" s="99">
        <v>1968.5972526</v>
      </c>
      <c r="D286" s="100">
        <f t="shared" si="4"/>
        <v>1.9470353495598159E-2</v>
      </c>
    </row>
    <row r="287" spans="1:4" x14ac:dyDescent="0.25">
      <c r="A287" s="98">
        <v>43912</v>
      </c>
      <c r="B287" s="99">
        <v>1395</v>
      </c>
      <c r="C287" s="99">
        <v>1787.8256008999999</v>
      </c>
      <c r="D287" s="100">
        <f t="shared" si="4"/>
        <v>0.28159541283154116</v>
      </c>
    </row>
    <row r="288" spans="1:4" x14ac:dyDescent="0.25">
      <c r="A288" s="98">
        <v>43913</v>
      </c>
      <c r="B288" s="99">
        <v>1223</v>
      </c>
      <c r="C288" s="99">
        <v>1408.9708114</v>
      </c>
      <c r="D288" s="100">
        <f t="shared" si="4"/>
        <v>0.15206117040065414</v>
      </c>
    </row>
    <row r="289" spans="1:4" x14ac:dyDescent="0.25">
      <c r="A289" s="98">
        <v>43914</v>
      </c>
      <c r="B289" s="99">
        <v>908</v>
      </c>
      <c r="C289" s="99">
        <v>1281.8997091000001</v>
      </c>
      <c r="D289" s="100">
        <f t="shared" si="4"/>
        <v>0.4117838205947138</v>
      </c>
    </row>
    <row r="290" spans="1:4" x14ac:dyDescent="0.25">
      <c r="A290" s="98">
        <v>43915</v>
      </c>
      <c r="B290" s="99">
        <v>718</v>
      </c>
      <c r="C290" s="99">
        <v>1088.4939482</v>
      </c>
      <c r="D290" s="100">
        <f t="shared" si="4"/>
        <v>0.51600828440111413</v>
      </c>
    </row>
    <row r="291" spans="1:4" x14ac:dyDescent="0.25">
      <c r="A291" s="98">
        <v>43916</v>
      </c>
      <c r="B291" s="99">
        <v>630</v>
      </c>
      <c r="C291" s="99">
        <v>1029.7470188</v>
      </c>
      <c r="D291" s="100">
        <f t="shared" si="4"/>
        <v>0.63451907746031744</v>
      </c>
    </row>
    <row r="292" spans="1:4" x14ac:dyDescent="0.25">
      <c r="A292" s="98">
        <v>43917</v>
      </c>
      <c r="B292" s="99">
        <v>780</v>
      </c>
      <c r="C292" s="99">
        <v>1011.82191</v>
      </c>
      <c r="D292" s="100">
        <f t="shared" si="4"/>
        <v>0.29720757692307692</v>
      </c>
    </row>
    <row r="293" spans="1:4" x14ac:dyDescent="0.25">
      <c r="A293" s="98">
        <v>43918</v>
      </c>
      <c r="B293" s="99">
        <v>712</v>
      </c>
      <c r="C293" s="99">
        <v>1137.7062807</v>
      </c>
      <c r="D293" s="100">
        <f t="shared" si="4"/>
        <v>0.59790207963483144</v>
      </c>
    </row>
    <row r="294" spans="1:4" x14ac:dyDescent="0.25">
      <c r="A294" s="98">
        <v>43919</v>
      </c>
      <c r="B294" s="99">
        <v>574</v>
      </c>
      <c r="C294" s="99">
        <v>1160.1173994999999</v>
      </c>
      <c r="D294" s="100">
        <f t="shared" si="4"/>
        <v>1.0211104520905923</v>
      </c>
    </row>
    <row r="295" spans="1:4" x14ac:dyDescent="0.25">
      <c r="A295" s="98">
        <v>43920</v>
      </c>
      <c r="B295" s="99">
        <v>555</v>
      </c>
      <c r="C295" s="99">
        <v>875.00216039999998</v>
      </c>
      <c r="D295" s="100">
        <f t="shared" si="4"/>
        <v>0.57658046918918915</v>
      </c>
    </row>
    <row r="296" spans="1:4" x14ac:dyDescent="0.25">
      <c r="A296" s="98">
        <v>43921</v>
      </c>
      <c r="B296" s="99">
        <v>469</v>
      </c>
      <c r="C296" s="99">
        <v>996.22801649999997</v>
      </c>
      <c r="D296" s="100">
        <f t="shared" si="4"/>
        <v>1.1241535533049041</v>
      </c>
    </row>
    <row r="297" spans="1:4" x14ac:dyDescent="0.25">
      <c r="A297" s="98">
        <v>43922</v>
      </c>
      <c r="B297" s="99">
        <v>424</v>
      </c>
      <c r="C297" s="99">
        <v>988.17526269999996</v>
      </c>
      <c r="D297" s="100">
        <f t="shared" si="4"/>
        <v>1.3306020346698113</v>
      </c>
    </row>
    <row r="298" spans="1:4" x14ac:dyDescent="0.25">
      <c r="A298" s="98">
        <v>43923</v>
      </c>
      <c r="B298" s="99">
        <v>408</v>
      </c>
      <c r="C298" s="99">
        <v>974.33369379999999</v>
      </c>
      <c r="D298" s="100">
        <f t="shared" si="4"/>
        <v>1.3880727789215686</v>
      </c>
    </row>
    <row r="299" spans="1:4" x14ac:dyDescent="0.25">
      <c r="A299" s="98">
        <v>43924</v>
      </c>
      <c r="B299" s="99">
        <v>469</v>
      </c>
      <c r="C299" s="99">
        <v>986.58402049999995</v>
      </c>
      <c r="D299" s="100">
        <f t="shared" si="4"/>
        <v>1.1035906620469083</v>
      </c>
    </row>
    <row r="300" spans="1:4" x14ac:dyDescent="0.25">
      <c r="A300" s="98">
        <v>43925</v>
      </c>
      <c r="B300" s="99">
        <v>467</v>
      </c>
      <c r="C300" s="99">
        <v>1198.3053018999999</v>
      </c>
      <c r="D300" s="100">
        <f t="shared" si="4"/>
        <v>1.5659642438972161</v>
      </c>
    </row>
    <row r="301" spans="1:4" x14ac:dyDescent="0.25">
      <c r="A301" s="98">
        <v>43926</v>
      </c>
      <c r="B301" s="99">
        <v>418</v>
      </c>
      <c r="C301" s="99">
        <v>767.05899460000001</v>
      </c>
      <c r="D301" s="100">
        <f t="shared" si="4"/>
        <v>0.83506936507177032</v>
      </c>
    </row>
    <row r="302" spans="1:4" x14ac:dyDescent="0.25">
      <c r="A302" s="98">
        <v>43927</v>
      </c>
      <c r="B302" s="99">
        <v>389</v>
      </c>
      <c r="C302" s="99">
        <v>379.18791950000002</v>
      </c>
      <c r="D302" s="100">
        <f t="shared" si="4"/>
        <v>2.5223857326478097E-2</v>
      </c>
    </row>
    <row r="303" spans="1:4" x14ac:dyDescent="0.25">
      <c r="A303" s="98">
        <v>43928</v>
      </c>
      <c r="B303" s="99">
        <v>350</v>
      </c>
      <c r="C303" s="99">
        <v>364.26182089999998</v>
      </c>
      <c r="D303" s="100">
        <f t="shared" si="4"/>
        <v>4.0748059714285641E-2</v>
      </c>
    </row>
    <row r="304" spans="1:4" x14ac:dyDescent="0.25">
      <c r="A304" s="98">
        <v>43929</v>
      </c>
      <c r="B304" s="99">
        <v>309</v>
      </c>
      <c r="C304" s="99">
        <v>357.16822769999999</v>
      </c>
      <c r="D304" s="100">
        <f t="shared" si="4"/>
        <v>0.15588423203883492</v>
      </c>
    </row>
    <row r="305" spans="1:4" x14ac:dyDescent="0.25">
      <c r="A305" s="98">
        <v>43930</v>
      </c>
      <c r="B305" s="99">
        <v>379</v>
      </c>
      <c r="C305" s="99">
        <v>353.60817730000002</v>
      </c>
      <c r="D305" s="100">
        <f t="shared" si="4"/>
        <v>6.6996893667546117E-2</v>
      </c>
    </row>
    <row r="306" spans="1:4" x14ac:dyDescent="0.25">
      <c r="A306" s="98">
        <v>43931</v>
      </c>
      <c r="B306" s="99">
        <v>383</v>
      </c>
      <c r="C306" s="99">
        <v>245.53462189999999</v>
      </c>
      <c r="D306" s="100">
        <f t="shared" si="4"/>
        <v>0.35891743629242823</v>
      </c>
    </row>
    <row r="307" spans="1:4" x14ac:dyDescent="0.25">
      <c r="A307" s="98">
        <v>43932</v>
      </c>
      <c r="B307" s="99">
        <v>355</v>
      </c>
      <c r="C307" s="99">
        <v>580.3395597</v>
      </c>
      <c r="D307" s="100">
        <f t="shared" si="4"/>
        <v>0.63475932309859151</v>
      </c>
    </row>
    <row r="308" spans="1:4" x14ac:dyDescent="0.25">
      <c r="A308" s="98">
        <v>43933</v>
      </c>
      <c r="B308" s="99">
        <v>325</v>
      </c>
      <c r="C308" s="99">
        <v>570.09127030000002</v>
      </c>
      <c r="D308" s="100">
        <f t="shared" si="4"/>
        <v>0.75412698553846158</v>
      </c>
    </row>
    <row r="309" spans="1:4" x14ac:dyDescent="0.25">
      <c r="A309" s="98">
        <v>43934</v>
      </c>
      <c r="B309" s="99">
        <v>322</v>
      </c>
      <c r="C309" s="99">
        <v>211.62336379999999</v>
      </c>
      <c r="D309" s="100">
        <f t="shared" si="4"/>
        <v>0.34278458447204974</v>
      </c>
    </row>
    <row r="310" spans="1:4" x14ac:dyDescent="0.25">
      <c r="A310" s="98">
        <v>43935</v>
      </c>
      <c r="B310" s="99">
        <v>299</v>
      </c>
      <c r="C310" s="99">
        <v>360.00194740000001</v>
      </c>
      <c r="D310" s="100">
        <f t="shared" si="4"/>
        <v>0.2040198909698997</v>
      </c>
    </row>
    <row r="311" spans="1:4" x14ac:dyDescent="0.25">
      <c r="A311" s="98">
        <v>43936</v>
      </c>
      <c r="B311" s="99">
        <v>301</v>
      </c>
      <c r="C311" s="99">
        <v>364.7389877</v>
      </c>
      <c r="D311" s="100">
        <f t="shared" si="4"/>
        <v>0.2117574342192691</v>
      </c>
    </row>
    <row r="312" spans="1:4" x14ac:dyDescent="0.25">
      <c r="A312" s="98">
        <v>43937</v>
      </c>
      <c r="B312" s="99">
        <v>316</v>
      </c>
      <c r="C312" s="99">
        <v>366.279067</v>
      </c>
      <c r="D312" s="100">
        <f t="shared" si="4"/>
        <v>0.15911097151898734</v>
      </c>
    </row>
    <row r="313" spans="1:4" x14ac:dyDescent="0.25">
      <c r="A313" s="98">
        <v>43938</v>
      </c>
      <c r="B313" s="99">
        <v>404</v>
      </c>
      <c r="C313" s="99">
        <v>380.16740090000002</v>
      </c>
      <c r="D313" s="100">
        <f t="shared" si="4"/>
        <v>5.8991581930693024E-2</v>
      </c>
    </row>
    <row r="314" spans="1:4" x14ac:dyDescent="0.25">
      <c r="A314" s="98">
        <v>43939</v>
      </c>
      <c r="B314" s="99">
        <v>352</v>
      </c>
      <c r="C314" s="99">
        <v>1020.4962870000001</v>
      </c>
      <c r="D314" s="100">
        <f t="shared" si="4"/>
        <v>1.8991371789772729</v>
      </c>
    </row>
    <row r="315" spans="1:4" x14ac:dyDescent="0.25">
      <c r="A315" s="98">
        <v>43940</v>
      </c>
      <c r="B315" s="99">
        <v>334</v>
      </c>
      <c r="C315" s="99">
        <v>705.00121469999999</v>
      </c>
      <c r="D315" s="100">
        <f t="shared" si="4"/>
        <v>1.1107820799401198</v>
      </c>
    </row>
    <row r="316" spans="1:4" x14ac:dyDescent="0.25">
      <c r="A316" s="98">
        <v>43941</v>
      </c>
      <c r="B316" s="99">
        <v>328</v>
      </c>
      <c r="C316" s="99">
        <v>390.22528799999998</v>
      </c>
      <c r="D316" s="100">
        <f t="shared" si="4"/>
        <v>0.18971124390243896</v>
      </c>
    </row>
    <row r="317" spans="1:4" x14ac:dyDescent="0.25">
      <c r="A317" s="98">
        <v>43942</v>
      </c>
      <c r="B317" s="99">
        <v>299</v>
      </c>
      <c r="C317" s="99">
        <v>392.55630869999999</v>
      </c>
      <c r="D317" s="100">
        <f t="shared" si="4"/>
        <v>0.31289735351170567</v>
      </c>
    </row>
    <row r="318" spans="1:4" x14ac:dyDescent="0.25">
      <c r="A318" s="98">
        <v>43943</v>
      </c>
      <c r="B318" s="99">
        <v>294</v>
      </c>
      <c r="C318" s="99">
        <v>399.80207660000002</v>
      </c>
      <c r="D318" s="100">
        <f t="shared" si="4"/>
        <v>0.35987100884353751</v>
      </c>
    </row>
    <row r="319" spans="1:4" x14ac:dyDescent="0.25">
      <c r="A319" s="98">
        <v>43944</v>
      </c>
      <c r="B319" s="99">
        <v>343</v>
      </c>
      <c r="C319" s="99">
        <v>399.50373839999997</v>
      </c>
      <c r="D319" s="100">
        <f t="shared" si="4"/>
        <v>0.16473393119533519</v>
      </c>
    </row>
    <row r="320" spans="1:4" x14ac:dyDescent="0.25">
      <c r="A320" s="98">
        <v>43945</v>
      </c>
      <c r="B320" s="99">
        <v>377</v>
      </c>
      <c r="C320" s="99">
        <v>462.00735329999998</v>
      </c>
      <c r="D320" s="100">
        <f t="shared" si="4"/>
        <v>0.22548369575596811</v>
      </c>
    </row>
    <row r="321" spans="1:4" x14ac:dyDescent="0.25">
      <c r="A321" s="98">
        <v>43946</v>
      </c>
      <c r="B321" s="99">
        <v>369</v>
      </c>
      <c r="C321" s="99">
        <v>679.15562109999996</v>
      </c>
      <c r="D321" s="100">
        <f t="shared" si="4"/>
        <v>0.84053013848238467</v>
      </c>
    </row>
    <row r="322" spans="1:4" x14ac:dyDescent="0.25">
      <c r="A322" s="98">
        <v>43947</v>
      </c>
      <c r="B322" s="99">
        <v>286</v>
      </c>
      <c r="C322" s="99">
        <v>708.35101169999996</v>
      </c>
      <c r="D322" s="100">
        <f t="shared" si="4"/>
        <v>1.476751789160839</v>
      </c>
    </row>
    <row r="323" spans="1:4" x14ac:dyDescent="0.25">
      <c r="A323" s="98">
        <v>43948</v>
      </c>
      <c r="B323" s="99">
        <v>309</v>
      </c>
      <c r="C323" s="99">
        <v>322.98867610000002</v>
      </c>
      <c r="D323" s="100">
        <f t="shared" ref="D323:D386" si="5">ABS((B323-C323)/B323)</f>
        <v>4.5270796440129518E-2</v>
      </c>
    </row>
    <row r="324" spans="1:4" x14ac:dyDescent="0.25">
      <c r="A324" s="98">
        <v>43949</v>
      </c>
      <c r="B324" s="99">
        <v>283</v>
      </c>
      <c r="C324" s="99">
        <v>375.87835710000002</v>
      </c>
      <c r="D324" s="100">
        <f t="shared" si="5"/>
        <v>0.32819207455830396</v>
      </c>
    </row>
    <row r="325" spans="1:4" x14ac:dyDescent="0.25">
      <c r="A325" s="98">
        <v>43950</v>
      </c>
      <c r="B325" s="99">
        <v>286</v>
      </c>
      <c r="C325" s="99">
        <v>586.12179649999996</v>
      </c>
      <c r="D325" s="100">
        <f t="shared" si="5"/>
        <v>1.0493769108391606</v>
      </c>
    </row>
    <row r="326" spans="1:4" x14ac:dyDescent="0.25">
      <c r="A326" s="98">
        <v>43951</v>
      </c>
      <c r="B326" s="99">
        <v>290</v>
      </c>
      <c r="C326" s="99">
        <v>357.87556660000001</v>
      </c>
      <c r="D326" s="100">
        <f t="shared" si="5"/>
        <v>0.23405367793103452</v>
      </c>
    </row>
    <row r="327" spans="1:4" x14ac:dyDescent="0.25">
      <c r="A327" s="98">
        <v>43952</v>
      </c>
      <c r="B327" s="99">
        <v>381</v>
      </c>
      <c r="C327" s="99">
        <v>445.57485170000001</v>
      </c>
      <c r="D327" s="100">
        <f t="shared" si="5"/>
        <v>0.16948779973753283</v>
      </c>
    </row>
    <row r="328" spans="1:4" x14ac:dyDescent="0.25">
      <c r="A328" s="98">
        <v>43953</v>
      </c>
      <c r="B328" s="99">
        <v>415</v>
      </c>
      <c r="C328" s="99">
        <v>637.02645440000003</v>
      </c>
      <c r="D328" s="100">
        <f t="shared" si="5"/>
        <v>0.53500350457831336</v>
      </c>
    </row>
    <row r="329" spans="1:4" x14ac:dyDescent="0.25">
      <c r="A329" s="98">
        <v>43954</v>
      </c>
      <c r="B329" s="99">
        <v>315</v>
      </c>
      <c r="C329" s="99">
        <v>645.557773</v>
      </c>
      <c r="D329" s="100">
        <f t="shared" si="5"/>
        <v>1.0493897555555556</v>
      </c>
    </row>
    <row r="330" spans="1:4" x14ac:dyDescent="0.25">
      <c r="A330" s="98">
        <v>43955</v>
      </c>
      <c r="B330" s="99">
        <v>255</v>
      </c>
      <c r="C330" s="99">
        <v>352.45427979999999</v>
      </c>
      <c r="D330" s="100">
        <f t="shared" si="5"/>
        <v>0.38217364627450978</v>
      </c>
    </row>
    <row r="331" spans="1:4" x14ac:dyDescent="0.25">
      <c r="A331" s="98">
        <v>43956</v>
      </c>
      <c r="B331" s="99">
        <v>251</v>
      </c>
      <c r="C331" s="99">
        <v>267.61654950000002</v>
      </c>
      <c r="D331" s="100">
        <f t="shared" si="5"/>
        <v>6.6201392430278963E-2</v>
      </c>
    </row>
    <row r="332" spans="1:4" x14ac:dyDescent="0.25">
      <c r="A332" s="98">
        <v>43957</v>
      </c>
      <c r="B332" s="99">
        <v>345</v>
      </c>
      <c r="C332" s="99">
        <v>443.52906259999997</v>
      </c>
      <c r="D332" s="100">
        <f t="shared" si="5"/>
        <v>0.28559148579710136</v>
      </c>
    </row>
    <row r="333" spans="1:4" x14ac:dyDescent="0.25">
      <c r="A333" s="98">
        <v>43958</v>
      </c>
      <c r="B333" s="99">
        <v>414</v>
      </c>
      <c r="C333" s="99">
        <v>443.24433219999997</v>
      </c>
      <c r="D333" s="100">
        <f t="shared" si="5"/>
        <v>7.063848357487916E-2</v>
      </c>
    </row>
    <row r="334" spans="1:4" x14ac:dyDescent="0.25">
      <c r="A334" s="98">
        <v>43959</v>
      </c>
      <c r="B334" s="99">
        <v>437</v>
      </c>
      <c r="C334" s="99">
        <v>346.7132881</v>
      </c>
      <c r="D334" s="100">
        <f t="shared" si="5"/>
        <v>0.20660574805491991</v>
      </c>
    </row>
    <row r="335" spans="1:4" x14ac:dyDescent="0.25">
      <c r="A335" s="98">
        <v>43960</v>
      </c>
      <c r="B335" s="99">
        <v>498</v>
      </c>
      <c r="C335" s="99">
        <v>734.22317999999996</v>
      </c>
      <c r="D335" s="100">
        <f t="shared" si="5"/>
        <v>0.47434373493975895</v>
      </c>
    </row>
    <row r="336" spans="1:4" x14ac:dyDescent="0.25">
      <c r="A336" s="98">
        <v>43961</v>
      </c>
      <c r="B336" s="99">
        <v>395</v>
      </c>
      <c r="C336" s="99">
        <v>754.43584499999997</v>
      </c>
      <c r="D336" s="100">
        <f t="shared" si="5"/>
        <v>0.90996416455696194</v>
      </c>
    </row>
    <row r="337" spans="1:4" x14ac:dyDescent="0.25">
      <c r="A337" s="98">
        <v>43962</v>
      </c>
      <c r="B337" s="99">
        <v>343</v>
      </c>
      <c r="C337" s="99">
        <v>449.85805549999998</v>
      </c>
      <c r="D337" s="100">
        <f t="shared" si="5"/>
        <v>0.31153952040816318</v>
      </c>
    </row>
    <row r="338" spans="1:4" x14ac:dyDescent="0.25">
      <c r="A338" s="98">
        <v>43963</v>
      </c>
      <c r="B338" s="99">
        <v>344</v>
      </c>
      <c r="C338" s="99">
        <v>457.4266068</v>
      </c>
      <c r="D338" s="100">
        <f t="shared" si="5"/>
        <v>0.32972850813953491</v>
      </c>
    </row>
    <row r="339" spans="1:4" x14ac:dyDescent="0.25">
      <c r="A339" s="98">
        <v>43964</v>
      </c>
      <c r="B339" s="99">
        <v>342</v>
      </c>
      <c r="C339" s="99">
        <v>461.01601290000002</v>
      </c>
      <c r="D339" s="100">
        <f t="shared" si="5"/>
        <v>0.34800003771929833</v>
      </c>
    </row>
    <row r="340" spans="1:4" x14ac:dyDescent="0.25">
      <c r="A340" s="98">
        <v>43965</v>
      </c>
      <c r="B340" s="99">
        <v>353</v>
      </c>
      <c r="C340" s="99">
        <v>462.28876409999998</v>
      </c>
      <c r="D340" s="100">
        <f t="shared" si="5"/>
        <v>0.30959989830028323</v>
      </c>
    </row>
    <row r="341" spans="1:4" x14ac:dyDescent="0.25">
      <c r="A341" s="98">
        <v>43966</v>
      </c>
      <c r="B341" s="99">
        <v>454</v>
      </c>
      <c r="C341" s="99">
        <v>487.45039439999999</v>
      </c>
      <c r="D341" s="100">
        <f t="shared" si="5"/>
        <v>7.3679282819383241E-2</v>
      </c>
    </row>
    <row r="342" spans="1:4" x14ac:dyDescent="0.25">
      <c r="A342" s="98">
        <v>43967</v>
      </c>
      <c r="B342" s="99">
        <v>504</v>
      </c>
      <c r="C342" s="99">
        <v>798.78522210000006</v>
      </c>
      <c r="D342" s="100">
        <f t="shared" si="5"/>
        <v>0.58489131369047631</v>
      </c>
    </row>
    <row r="343" spans="1:4" x14ac:dyDescent="0.25">
      <c r="A343" s="98">
        <v>43968</v>
      </c>
      <c r="B343" s="99">
        <v>432</v>
      </c>
      <c r="C343" s="99">
        <v>846.49601629999995</v>
      </c>
      <c r="D343" s="100">
        <f t="shared" si="5"/>
        <v>0.95948151921296287</v>
      </c>
    </row>
    <row r="344" spans="1:4" x14ac:dyDescent="0.25">
      <c r="A344" s="98">
        <v>43969</v>
      </c>
      <c r="B344" s="99">
        <v>324</v>
      </c>
      <c r="C344" s="99">
        <v>486.58574349999998</v>
      </c>
      <c r="D344" s="100">
        <f t="shared" si="5"/>
        <v>0.50180785030864195</v>
      </c>
    </row>
    <row r="345" spans="1:4" x14ac:dyDescent="0.25">
      <c r="A345" s="98">
        <v>43970</v>
      </c>
      <c r="B345" s="99">
        <v>395</v>
      </c>
      <c r="C345" s="99">
        <v>485.76564209999998</v>
      </c>
      <c r="D345" s="100">
        <f t="shared" si="5"/>
        <v>0.22978643569620247</v>
      </c>
    </row>
    <row r="346" spans="1:4" x14ac:dyDescent="0.25">
      <c r="A346" s="98">
        <v>43971</v>
      </c>
      <c r="B346" s="99">
        <v>397</v>
      </c>
      <c r="C346" s="99">
        <v>492.56077879999998</v>
      </c>
      <c r="D346" s="100">
        <f t="shared" si="5"/>
        <v>0.24070725138539037</v>
      </c>
    </row>
    <row r="347" spans="1:4" x14ac:dyDescent="0.25">
      <c r="A347" s="98">
        <v>43972</v>
      </c>
      <c r="B347" s="99">
        <v>384</v>
      </c>
      <c r="C347" s="99">
        <v>489.63685980000002</v>
      </c>
      <c r="D347" s="100">
        <f t="shared" si="5"/>
        <v>0.27509598906250005</v>
      </c>
    </row>
    <row r="348" spans="1:4" x14ac:dyDescent="0.25">
      <c r="A348" s="98">
        <v>43973</v>
      </c>
      <c r="B348" s="99">
        <v>450</v>
      </c>
      <c r="C348" s="99">
        <v>522.66975939999998</v>
      </c>
      <c r="D348" s="100">
        <f t="shared" si="5"/>
        <v>0.16148835422222216</v>
      </c>
    </row>
    <row r="349" spans="1:4" x14ac:dyDescent="0.25">
      <c r="A349" s="98">
        <v>43974</v>
      </c>
      <c r="B349" s="99">
        <v>545</v>
      </c>
      <c r="C349" s="99">
        <v>895.92491150000001</v>
      </c>
      <c r="D349" s="100">
        <f t="shared" si="5"/>
        <v>0.64389892018348627</v>
      </c>
    </row>
    <row r="350" spans="1:4" x14ac:dyDescent="0.25">
      <c r="A350" s="98">
        <v>43975</v>
      </c>
      <c r="B350" s="99">
        <v>617</v>
      </c>
      <c r="C350" s="99">
        <v>928.31233150000003</v>
      </c>
      <c r="D350" s="100">
        <f t="shared" si="5"/>
        <v>0.50455807374392225</v>
      </c>
    </row>
    <row r="351" spans="1:4" x14ac:dyDescent="0.25">
      <c r="A351" s="98">
        <v>43976</v>
      </c>
      <c r="B351" s="99">
        <v>543</v>
      </c>
      <c r="C351" s="99">
        <v>293.17153760000002</v>
      </c>
      <c r="D351" s="100">
        <f t="shared" si="5"/>
        <v>0.46008924935543272</v>
      </c>
    </row>
    <row r="352" spans="1:4" x14ac:dyDescent="0.25">
      <c r="A352" s="98">
        <v>43977</v>
      </c>
      <c r="B352" s="99">
        <v>449</v>
      </c>
      <c r="C352" s="99">
        <v>416.89496339999999</v>
      </c>
      <c r="D352" s="100">
        <f t="shared" si="5"/>
        <v>7.1503422271714939E-2</v>
      </c>
    </row>
    <row r="353" spans="1:4" x14ac:dyDescent="0.25">
      <c r="A353" s="98">
        <v>43978</v>
      </c>
      <c r="B353" s="99">
        <v>438</v>
      </c>
      <c r="C353" s="99">
        <v>354.42223100000001</v>
      </c>
      <c r="D353" s="100">
        <f t="shared" si="5"/>
        <v>0.19081682420091323</v>
      </c>
    </row>
    <row r="354" spans="1:4" x14ac:dyDescent="0.25">
      <c r="A354" s="98">
        <v>43979</v>
      </c>
      <c r="B354" s="99">
        <v>463</v>
      </c>
      <c r="C354" s="99">
        <v>368.80392490000003</v>
      </c>
      <c r="D354" s="100">
        <f t="shared" si="5"/>
        <v>0.20344724643628503</v>
      </c>
    </row>
    <row r="355" spans="1:4" x14ac:dyDescent="0.25">
      <c r="A355" s="98">
        <v>43980</v>
      </c>
      <c r="B355" s="99">
        <v>643</v>
      </c>
      <c r="C355" s="99">
        <v>387.08740419999998</v>
      </c>
      <c r="D355" s="100">
        <f t="shared" si="5"/>
        <v>0.39799781617418356</v>
      </c>
    </row>
    <row r="356" spans="1:4" x14ac:dyDescent="0.25">
      <c r="A356" s="98">
        <v>43981</v>
      </c>
      <c r="B356" s="99">
        <v>866</v>
      </c>
      <c r="C356" s="99">
        <v>855.76874729999997</v>
      </c>
      <c r="D356" s="100">
        <f t="shared" si="5"/>
        <v>1.1814379561200955E-2</v>
      </c>
    </row>
    <row r="357" spans="1:4" x14ac:dyDescent="0.25">
      <c r="A357" s="98">
        <v>43982</v>
      </c>
      <c r="B357" s="99">
        <v>602</v>
      </c>
      <c r="C357" s="99">
        <v>875.65660779999996</v>
      </c>
      <c r="D357" s="100">
        <f t="shared" si="5"/>
        <v>0.4545790827242524</v>
      </c>
    </row>
    <row r="358" spans="1:4" x14ac:dyDescent="0.25">
      <c r="A358" s="98">
        <v>43983</v>
      </c>
      <c r="B358" s="99">
        <v>493</v>
      </c>
      <c r="C358" s="99">
        <v>448.69509310000001</v>
      </c>
      <c r="D358" s="100">
        <f t="shared" si="5"/>
        <v>8.986796531440161E-2</v>
      </c>
    </row>
    <row r="359" spans="1:4" x14ac:dyDescent="0.25">
      <c r="A359" s="98">
        <v>43984</v>
      </c>
      <c r="B359" s="99">
        <v>765</v>
      </c>
      <c r="C359" s="99">
        <v>495.71804559999998</v>
      </c>
      <c r="D359" s="100">
        <f t="shared" si="5"/>
        <v>0.35200255477124187</v>
      </c>
    </row>
    <row r="360" spans="1:4" x14ac:dyDescent="0.25">
      <c r="A360" s="98">
        <v>43985</v>
      </c>
      <c r="B360" s="99">
        <v>670</v>
      </c>
      <c r="C360" s="99">
        <v>491.00876049999999</v>
      </c>
      <c r="D360" s="100">
        <f t="shared" si="5"/>
        <v>0.26715110373134332</v>
      </c>
    </row>
    <row r="361" spans="1:4" x14ac:dyDescent="0.25">
      <c r="A361" s="98">
        <v>43986</v>
      </c>
      <c r="B361" s="99">
        <v>655</v>
      </c>
      <c r="C361" s="99">
        <v>611.29596730000003</v>
      </c>
      <c r="D361" s="100">
        <f t="shared" si="5"/>
        <v>6.6723714045801477E-2</v>
      </c>
    </row>
    <row r="362" spans="1:4" x14ac:dyDescent="0.25">
      <c r="A362" s="98">
        <v>43987</v>
      </c>
      <c r="B362" s="99">
        <v>911</v>
      </c>
      <c r="C362" s="99">
        <v>521.80260469999996</v>
      </c>
      <c r="D362" s="100">
        <f t="shared" si="5"/>
        <v>0.42721997288693747</v>
      </c>
    </row>
    <row r="363" spans="1:4" x14ac:dyDescent="0.25">
      <c r="A363" s="98">
        <v>43988</v>
      </c>
      <c r="B363" s="99">
        <v>1197</v>
      </c>
      <c r="C363" s="99">
        <v>967.7213951</v>
      </c>
      <c r="D363" s="100">
        <f t="shared" si="5"/>
        <v>0.19154436499582289</v>
      </c>
    </row>
    <row r="364" spans="1:4" x14ac:dyDescent="0.25">
      <c r="A364" s="98">
        <v>43989</v>
      </c>
      <c r="B364" s="99">
        <v>899</v>
      </c>
      <c r="C364" s="99">
        <v>1183.3596602</v>
      </c>
      <c r="D364" s="100">
        <f t="shared" si="5"/>
        <v>0.31630662981090102</v>
      </c>
    </row>
    <row r="365" spans="1:4" x14ac:dyDescent="0.25">
      <c r="A365" s="98">
        <v>43990</v>
      </c>
      <c r="B365" s="99">
        <v>664</v>
      </c>
      <c r="C365" s="99">
        <v>572.3052917</v>
      </c>
      <c r="D365" s="100">
        <f t="shared" si="5"/>
        <v>0.13809444021084338</v>
      </c>
    </row>
    <row r="366" spans="1:4" x14ac:dyDescent="0.25">
      <c r="A366" s="98">
        <v>43991</v>
      </c>
      <c r="B366" s="99">
        <v>684</v>
      </c>
      <c r="C366" s="99">
        <v>525.26532850000001</v>
      </c>
      <c r="D366" s="100">
        <f t="shared" si="5"/>
        <v>0.23206823318713449</v>
      </c>
    </row>
    <row r="367" spans="1:4" x14ac:dyDescent="0.25">
      <c r="A367" s="98">
        <v>43992</v>
      </c>
      <c r="B367" s="99">
        <v>652</v>
      </c>
      <c r="C367" s="99">
        <v>514.97809419999999</v>
      </c>
      <c r="D367" s="100">
        <f t="shared" si="5"/>
        <v>0.21015629723926382</v>
      </c>
    </row>
    <row r="368" spans="1:4" x14ac:dyDescent="0.25">
      <c r="A368" s="98">
        <v>43993</v>
      </c>
      <c r="B368" s="99">
        <v>638</v>
      </c>
      <c r="C368" s="99">
        <v>673.94002769999997</v>
      </c>
      <c r="D368" s="100">
        <f t="shared" si="5"/>
        <v>5.6332331818181779E-2</v>
      </c>
    </row>
    <row r="369" spans="1:4" x14ac:dyDescent="0.25">
      <c r="A369" s="98">
        <v>43994</v>
      </c>
      <c r="B369" s="99">
        <v>850</v>
      </c>
      <c r="C369" s="99">
        <v>613.37674570000001</v>
      </c>
      <c r="D369" s="100">
        <f t="shared" si="5"/>
        <v>0.27838029917647056</v>
      </c>
    </row>
    <row r="370" spans="1:4" x14ac:dyDescent="0.25">
      <c r="A370" s="98">
        <v>43995</v>
      </c>
      <c r="B370" s="99">
        <v>1405</v>
      </c>
      <c r="C370" s="99">
        <v>1129.0765515999999</v>
      </c>
      <c r="D370" s="100">
        <f t="shared" si="5"/>
        <v>0.19638679601423495</v>
      </c>
    </row>
    <row r="371" spans="1:4" x14ac:dyDescent="0.25">
      <c r="A371" s="98">
        <v>43996</v>
      </c>
      <c r="B371" s="99">
        <v>1096</v>
      </c>
      <c r="C371" s="99">
        <v>1154.3300177000001</v>
      </c>
      <c r="D371" s="100">
        <f t="shared" si="5"/>
        <v>5.3220819069343159E-2</v>
      </c>
    </row>
    <row r="372" spans="1:4" x14ac:dyDescent="0.25">
      <c r="A372" s="98">
        <v>43997</v>
      </c>
      <c r="B372" s="99">
        <v>725</v>
      </c>
      <c r="C372" s="99">
        <v>800.23031019999996</v>
      </c>
      <c r="D372" s="100">
        <f t="shared" si="5"/>
        <v>0.10376594510344822</v>
      </c>
    </row>
    <row r="373" spans="1:4" x14ac:dyDescent="0.25">
      <c r="A373" s="98">
        <v>43998</v>
      </c>
      <c r="B373" s="99">
        <v>738</v>
      </c>
      <c r="C373" s="99">
        <v>1073.4498192000001</v>
      </c>
      <c r="D373" s="100">
        <f t="shared" si="5"/>
        <v>0.45453905040650416</v>
      </c>
    </row>
    <row r="374" spans="1:4" x14ac:dyDescent="0.25">
      <c r="A374" s="98">
        <v>43999</v>
      </c>
      <c r="B374" s="99">
        <v>799</v>
      </c>
      <c r="C374" s="99">
        <v>1056.0610548</v>
      </c>
      <c r="D374" s="100">
        <f t="shared" si="5"/>
        <v>0.32172847909887353</v>
      </c>
    </row>
    <row r="375" spans="1:4" x14ac:dyDescent="0.25">
      <c r="A375" s="98">
        <v>44000</v>
      </c>
      <c r="B375" s="99">
        <v>871</v>
      </c>
      <c r="C375" s="99">
        <v>1301.1135068999999</v>
      </c>
      <c r="D375" s="100">
        <f t="shared" si="5"/>
        <v>0.49381573696900111</v>
      </c>
    </row>
    <row r="376" spans="1:4" x14ac:dyDescent="0.25">
      <c r="A376" s="98">
        <v>44001</v>
      </c>
      <c r="B376" s="99">
        <v>1119</v>
      </c>
      <c r="C376" s="99">
        <v>1319.7956865000001</v>
      </c>
      <c r="D376" s="100">
        <f t="shared" si="5"/>
        <v>0.17944207908847193</v>
      </c>
    </row>
    <row r="377" spans="1:4" x14ac:dyDescent="0.25">
      <c r="A377" s="98">
        <v>44002</v>
      </c>
      <c r="B377" s="99">
        <v>1710</v>
      </c>
      <c r="C377" s="99">
        <v>1813.8302315999999</v>
      </c>
      <c r="D377" s="100">
        <f t="shared" si="5"/>
        <v>6.071943368421049E-2</v>
      </c>
    </row>
    <row r="378" spans="1:4" x14ac:dyDescent="0.25">
      <c r="A378" s="98">
        <v>44003</v>
      </c>
      <c r="B378" s="99">
        <v>1233</v>
      </c>
      <c r="C378" s="99">
        <v>1618.4544791999999</v>
      </c>
      <c r="D378" s="100">
        <f t="shared" si="5"/>
        <v>0.31261514939172741</v>
      </c>
    </row>
    <row r="379" spans="1:4" x14ac:dyDescent="0.25">
      <c r="A379" s="98">
        <v>44004</v>
      </c>
      <c r="B379" s="99">
        <v>810</v>
      </c>
      <c r="C379" s="99">
        <v>1034.568192</v>
      </c>
      <c r="D379" s="100">
        <f t="shared" si="5"/>
        <v>0.2772446814814814</v>
      </c>
    </row>
    <row r="380" spans="1:4" x14ac:dyDescent="0.25">
      <c r="A380" s="98">
        <v>44005</v>
      </c>
      <c r="B380" s="99">
        <v>988</v>
      </c>
      <c r="C380" s="99">
        <v>1022.7257478</v>
      </c>
      <c r="D380" s="100">
        <f t="shared" si="5"/>
        <v>3.5147518016194354E-2</v>
      </c>
    </row>
    <row r="381" spans="1:4" x14ac:dyDescent="0.25">
      <c r="A381" s="98">
        <v>44006</v>
      </c>
      <c r="B381" s="99">
        <v>1140</v>
      </c>
      <c r="C381" s="99">
        <v>1048.8753524000001</v>
      </c>
      <c r="D381" s="100">
        <f t="shared" si="5"/>
        <v>7.9933901403508673E-2</v>
      </c>
    </row>
    <row r="382" spans="1:4" x14ac:dyDescent="0.25">
      <c r="A382" s="98">
        <v>44007</v>
      </c>
      <c r="B382" s="99">
        <v>1305</v>
      </c>
      <c r="C382" s="99">
        <v>1107.7792162000001</v>
      </c>
      <c r="D382" s="100">
        <f t="shared" si="5"/>
        <v>0.15112703739463595</v>
      </c>
    </row>
    <row r="383" spans="1:4" x14ac:dyDescent="0.25">
      <c r="A383" s="98">
        <v>44008</v>
      </c>
      <c r="B383" s="99">
        <v>1678</v>
      </c>
      <c r="C383" s="99">
        <v>1068.1234019000001</v>
      </c>
      <c r="D383" s="100">
        <f t="shared" si="5"/>
        <v>0.36345446847437418</v>
      </c>
    </row>
    <row r="384" spans="1:4" x14ac:dyDescent="0.25">
      <c r="A384" s="98">
        <v>44009</v>
      </c>
      <c r="B384" s="99">
        <v>1904</v>
      </c>
      <c r="C384" s="99">
        <v>1622.1027965999999</v>
      </c>
      <c r="D384" s="100">
        <f t="shared" si="5"/>
        <v>0.14805525388655466</v>
      </c>
    </row>
    <row r="385" spans="1:4" x14ac:dyDescent="0.25">
      <c r="A385" s="98">
        <v>44010</v>
      </c>
      <c r="B385" s="99">
        <v>1478</v>
      </c>
      <c r="C385" s="99">
        <v>1673.9448551</v>
      </c>
      <c r="D385" s="100">
        <f t="shared" si="5"/>
        <v>0.13257432686062248</v>
      </c>
    </row>
    <row r="386" spans="1:4" x14ac:dyDescent="0.25">
      <c r="A386" s="98">
        <v>44011</v>
      </c>
      <c r="B386" s="99">
        <v>936</v>
      </c>
      <c r="C386" s="99">
        <v>1094.6267660000001</v>
      </c>
      <c r="D386" s="100">
        <f t="shared" si="5"/>
        <v>0.16947304059829069</v>
      </c>
    </row>
    <row r="387" spans="1:4" x14ac:dyDescent="0.25">
      <c r="A387" s="98">
        <v>44012</v>
      </c>
      <c r="B387" s="99">
        <v>932</v>
      </c>
      <c r="C387" s="99">
        <v>1041.0488837</v>
      </c>
      <c r="D387" s="100">
        <f t="shared" ref="D387:D450" si="6">ABS((B387-C387)/B387)</f>
        <v>0.11700524002145926</v>
      </c>
    </row>
    <row r="388" spans="1:4" x14ac:dyDescent="0.25">
      <c r="A388" s="98">
        <v>44013</v>
      </c>
      <c r="B388" s="99">
        <v>1063</v>
      </c>
      <c r="C388" s="99">
        <v>1538.5678353999999</v>
      </c>
      <c r="D388" s="100">
        <f t="shared" si="6"/>
        <v>0.44738272380056437</v>
      </c>
    </row>
    <row r="389" spans="1:4" x14ac:dyDescent="0.25">
      <c r="A389" s="98">
        <v>44014</v>
      </c>
      <c r="B389" s="99">
        <v>1016</v>
      </c>
      <c r="C389" s="99">
        <v>1615.1821861000001</v>
      </c>
      <c r="D389" s="100">
        <f t="shared" si="6"/>
        <v>0.58974624616141735</v>
      </c>
    </row>
    <row r="390" spans="1:4" x14ac:dyDescent="0.25">
      <c r="A390" s="98">
        <v>44015</v>
      </c>
      <c r="B390" s="99">
        <v>1453</v>
      </c>
      <c r="C390" s="99">
        <v>1612.0962744999999</v>
      </c>
      <c r="D390" s="100">
        <f t="shared" si="6"/>
        <v>0.10949502718513417</v>
      </c>
    </row>
    <row r="391" spans="1:4" x14ac:dyDescent="0.25">
      <c r="A391" s="98">
        <v>44016</v>
      </c>
      <c r="B391" s="99">
        <v>2340</v>
      </c>
      <c r="C391" s="99">
        <v>2171.3578409000002</v>
      </c>
      <c r="D391" s="100">
        <f t="shared" si="6"/>
        <v>7.20692987606837E-2</v>
      </c>
    </row>
    <row r="392" spans="1:4" x14ac:dyDescent="0.25">
      <c r="A392" s="98">
        <v>44017</v>
      </c>
      <c r="B392" s="99">
        <v>1932</v>
      </c>
      <c r="C392" s="99">
        <v>2126.6243638000001</v>
      </c>
      <c r="D392" s="100">
        <f t="shared" si="6"/>
        <v>0.10073724834368535</v>
      </c>
    </row>
    <row r="393" spans="1:4" x14ac:dyDescent="0.25">
      <c r="A393" s="98">
        <v>44018</v>
      </c>
      <c r="B393" s="99">
        <v>1081</v>
      </c>
      <c r="C393" s="99">
        <v>1159.8869582</v>
      </c>
      <c r="D393" s="100">
        <f t="shared" si="6"/>
        <v>7.2975909528214603E-2</v>
      </c>
    </row>
    <row r="394" spans="1:4" x14ac:dyDescent="0.25">
      <c r="A394" s="98">
        <v>44019</v>
      </c>
      <c r="B394" s="99">
        <v>1177</v>
      </c>
      <c r="C394" s="99">
        <v>1526.6610097</v>
      </c>
      <c r="D394" s="100">
        <f t="shared" si="6"/>
        <v>0.29707817306711981</v>
      </c>
    </row>
    <row r="395" spans="1:4" x14ac:dyDescent="0.25">
      <c r="A395" s="98">
        <v>44020</v>
      </c>
      <c r="B395" s="99">
        <v>1330</v>
      </c>
      <c r="C395" s="99">
        <v>1289.5107862</v>
      </c>
      <c r="D395" s="100">
        <f t="shared" si="6"/>
        <v>3.0443017894736853E-2</v>
      </c>
    </row>
    <row r="396" spans="1:4" x14ac:dyDescent="0.25">
      <c r="A396" s="98">
        <v>44021</v>
      </c>
      <c r="B396" s="99">
        <v>1389</v>
      </c>
      <c r="C396" s="99">
        <v>1214.2811893000001</v>
      </c>
      <c r="D396" s="100">
        <f t="shared" si="6"/>
        <v>0.12578748070554352</v>
      </c>
    </row>
    <row r="397" spans="1:4" x14ac:dyDescent="0.25">
      <c r="A397" s="98">
        <v>44022</v>
      </c>
      <c r="B397" s="99">
        <v>1999</v>
      </c>
      <c r="C397" s="99">
        <v>2547.6469719000002</v>
      </c>
      <c r="D397" s="100">
        <f t="shared" si="6"/>
        <v>0.27446071630815416</v>
      </c>
    </row>
    <row r="398" spans="1:4" x14ac:dyDescent="0.25">
      <c r="A398" s="98">
        <v>44023</v>
      </c>
      <c r="B398" s="99">
        <v>3062</v>
      </c>
      <c r="C398" s="99">
        <v>3945.3546118999998</v>
      </c>
      <c r="D398" s="100">
        <f t="shared" si="6"/>
        <v>0.28848942256694965</v>
      </c>
    </row>
    <row r="399" spans="1:4" x14ac:dyDescent="0.25">
      <c r="A399" s="98">
        <v>44024</v>
      </c>
      <c r="B399" s="99">
        <v>2197</v>
      </c>
      <c r="C399" s="99">
        <v>2562.5781986000002</v>
      </c>
      <c r="D399" s="100">
        <f t="shared" si="6"/>
        <v>0.16639881593081482</v>
      </c>
    </row>
    <row r="400" spans="1:4" x14ac:dyDescent="0.25">
      <c r="A400" s="98">
        <v>44025</v>
      </c>
      <c r="B400" s="99">
        <v>1210</v>
      </c>
      <c r="C400" s="99">
        <v>1950.8092485</v>
      </c>
      <c r="D400" s="100">
        <f t="shared" si="6"/>
        <v>0.61223904834710741</v>
      </c>
    </row>
    <row r="401" spans="1:4" x14ac:dyDescent="0.25">
      <c r="A401" s="98">
        <v>44026</v>
      </c>
      <c r="B401" s="99">
        <v>1234</v>
      </c>
      <c r="C401" s="99">
        <v>1235.5314089000001</v>
      </c>
      <c r="D401" s="100">
        <f t="shared" si="6"/>
        <v>1.241012074554366E-3</v>
      </c>
    </row>
    <row r="402" spans="1:4" x14ac:dyDescent="0.25">
      <c r="A402" s="98">
        <v>44027</v>
      </c>
      <c r="B402" s="99">
        <v>1297</v>
      </c>
      <c r="C402" s="99">
        <v>1246.8459385000001</v>
      </c>
      <c r="D402" s="100">
        <f t="shared" si="6"/>
        <v>3.8669284117193448E-2</v>
      </c>
    </row>
    <row r="403" spans="1:4" x14ac:dyDescent="0.25">
      <c r="A403" s="98">
        <v>44028</v>
      </c>
      <c r="B403" s="99">
        <v>1572</v>
      </c>
      <c r="C403" s="99">
        <v>1325.8807799000001</v>
      </c>
      <c r="D403" s="100">
        <f t="shared" si="6"/>
        <v>0.15656438937659026</v>
      </c>
    </row>
    <row r="404" spans="1:4" x14ac:dyDescent="0.25">
      <c r="A404" s="98">
        <v>44029</v>
      </c>
      <c r="B404" s="99">
        <v>2381</v>
      </c>
      <c r="C404" s="99">
        <v>2585.0143705</v>
      </c>
      <c r="D404" s="100">
        <f t="shared" si="6"/>
        <v>8.5684321923561541E-2</v>
      </c>
    </row>
    <row r="405" spans="1:4" x14ac:dyDescent="0.25">
      <c r="A405" s="98">
        <v>44030</v>
      </c>
      <c r="B405" s="99">
        <v>3555</v>
      </c>
      <c r="C405" s="99">
        <v>4507.0746829</v>
      </c>
      <c r="D405" s="100">
        <f t="shared" si="6"/>
        <v>0.26781285032348806</v>
      </c>
    </row>
    <row r="406" spans="1:4" x14ac:dyDescent="0.25">
      <c r="A406" s="98">
        <v>44031</v>
      </c>
      <c r="B406" s="99">
        <v>2311</v>
      </c>
      <c r="C406" s="99">
        <v>3081.7180269</v>
      </c>
      <c r="D406" s="100">
        <f t="shared" si="6"/>
        <v>0.3334997952834271</v>
      </c>
    </row>
    <row r="407" spans="1:4" x14ac:dyDescent="0.25">
      <c r="A407" s="98">
        <v>44032</v>
      </c>
      <c r="B407" s="99">
        <v>1457</v>
      </c>
      <c r="C407" s="99">
        <v>1887.8374927</v>
      </c>
      <c r="D407" s="100">
        <f t="shared" si="6"/>
        <v>0.29570177947838022</v>
      </c>
    </row>
    <row r="408" spans="1:4" x14ac:dyDescent="0.25">
      <c r="A408" s="98">
        <v>44033</v>
      </c>
      <c r="B408" s="99">
        <v>1424</v>
      </c>
      <c r="C408" s="99">
        <v>1784.6739454000001</v>
      </c>
      <c r="D408" s="100">
        <f t="shared" si="6"/>
        <v>0.25328226502808993</v>
      </c>
    </row>
    <row r="409" spans="1:4" x14ac:dyDescent="0.25">
      <c r="A409" s="98">
        <v>44034</v>
      </c>
      <c r="B409" s="99">
        <v>1641</v>
      </c>
      <c r="C409" s="99">
        <v>1750.0725014</v>
      </c>
      <c r="D409" s="100">
        <f t="shared" si="6"/>
        <v>6.6467094088970113E-2</v>
      </c>
    </row>
    <row r="410" spans="1:4" x14ac:dyDescent="0.25">
      <c r="A410" s="98">
        <v>44035</v>
      </c>
      <c r="B410" s="99">
        <v>1828</v>
      </c>
      <c r="C410" s="99">
        <v>1834.3467779</v>
      </c>
      <c r="D410" s="100">
        <f t="shared" si="6"/>
        <v>3.4719791575492376E-3</v>
      </c>
    </row>
    <row r="411" spans="1:4" x14ac:dyDescent="0.25">
      <c r="A411" s="98">
        <v>44036</v>
      </c>
      <c r="B411" s="99">
        <v>2612</v>
      </c>
      <c r="C411" s="99">
        <v>3221.7722118000002</v>
      </c>
      <c r="D411" s="100">
        <f t="shared" si="6"/>
        <v>0.23345031079632472</v>
      </c>
    </row>
    <row r="412" spans="1:4" x14ac:dyDescent="0.25">
      <c r="A412" s="98">
        <v>44037</v>
      </c>
      <c r="B412" s="99">
        <v>4120</v>
      </c>
      <c r="C412" s="99">
        <v>4131.9270409000001</v>
      </c>
      <c r="D412" s="100">
        <f t="shared" si="6"/>
        <v>2.8949128398058411E-3</v>
      </c>
    </row>
    <row r="413" spans="1:4" x14ac:dyDescent="0.25">
      <c r="A413" s="98">
        <v>44038</v>
      </c>
      <c r="B413" s="99">
        <v>2849</v>
      </c>
      <c r="C413" s="99">
        <v>2908.7495082999999</v>
      </c>
      <c r="D413" s="100">
        <f t="shared" si="6"/>
        <v>2.0972098385398347E-2</v>
      </c>
    </row>
    <row r="414" spans="1:4" x14ac:dyDescent="0.25">
      <c r="A414" s="98">
        <v>44039</v>
      </c>
      <c r="B414" s="99">
        <v>1691</v>
      </c>
      <c r="C414" s="99">
        <v>1615.2297771999999</v>
      </c>
      <c r="D414" s="100">
        <f t="shared" si="6"/>
        <v>4.4807937788290987E-2</v>
      </c>
    </row>
    <row r="415" spans="1:4" x14ac:dyDescent="0.25">
      <c r="A415" s="98">
        <v>44040</v>
      </c>
      <c r="B415" s="99">
        <v>1733</v>
      </c>
      <c r="C415" s="99">
        <v>1669.8522971</v>
      </c>
      <c r="D415" s="100">
        <f t="shared" si="6"/>
        <v>3.6438374437391813E-2</v>
      </c>
    </row>
    <row r="416" spans="1:4" x14ac:dyDescent="0.25">
      <c r="A416" s="98">
        <v>44041</v>
      </c>
      <c r="B416" s="99">
        <v>1728</v>
      </c>
      <c r="C416" s="99">
        <v>1778.7990457999999</v>
      </c>
      <c r="D416" s="100">
        <f t="shared" si="6"/>
        <v>2.9397595949074033E-2</v>
      </c>
    </row>
    <row r="417" spans="1:4" x14ac:dyDescent="0.25">
      <c r="A417" s="98">
        <v>44042</v>
      </c>
      <c r="B417" s="99">
        <v>2136</v>
      </c>
      <c r="C417" s="99">
        <v>1935.3415124000001</v>
      </c>
      <c r="D417" s="100">
        <f t="shared" si="6"/>
        <v>9.3941239513108593E-2</v>
      </c>
    </row>
    <row r="418" spans="1:4" x14ac:dyDescent="0.25">
      <c r="A418" s="98">
        <v>44043</v>
      </c>
      <c r="B418" s="99">
        <v>4358</v>
      </c>
      <c r="C418" s="99">
        <v>3333.9787267000002</v>
      </c>
      <c r="D418" s="100">
        <f t="shared" si="6"/>
        <v>0.23497505123910048</v>
      </c>
    </row>
    <row r="419" spans="1:4" x14ac:dyDescent="0.25">
      <c r="A419" s="98">
        <v>44044</v>
      </c>
      <c r="B419" s="99">
        <v>5286</v>
      </c>
      <c r="C419" s="99">
        <v>4891.7570979000002</v>
      </c>
      <c r="D419" s="100">
        <f t="shared" si="6"/>
        <v>7.4582463507377947E-2</v>
      </c>
    </row>
    <row r="420" spans="1:4" x14ac:dyDescent="0.25">
      <c r="A420" s="98">
        <v>44045</v>
      </c>
      <c r="B420" s="99">
        <v>3380</v>
      </c>
      <c r="C420" s="99">
        <v>3558.5471220999998</v>
      </c>
      <c r="D420" s="100">
        <f t="shared" si="6"/>
        <v>5.2824592337278049E-2</v>
      </c>
    </row>
    <row r="421" spans="1:4" x14ac:dyDescent="0.25">
      <c r="A421" s="98">
        <v>44046</v>
      </c>
      <c r="B421" s="99">
        <v>1899</v>
      </c>
      <c r="C421" s="99">
        <v>2288.7327789999999</v>
      </c>
      <c r="D421" s="100">
        <f t="shared" si="6"/>
        <v>0.20523053133228011</v>
      </c>
    </row>
    <row r="422" spans="1:4" x14ac:dyDescent="0.25">
      <c r="A422" s="98">
        <v>44047</v>
      </c>
      <c r="B422" s="99">
        <v>1989</v>
      </c>
      <c r="C422" s="99">
        <v>2217.7824479000001</v>
      </c>
      <c r="D422" s="100">
        <f t="shared" si="6"/>
        <v>0.11502385515334343</v>
      </c>
    </row>
    <row r="423" spans="1:4" x14ac:dyDescent="0.25">
      <c r="A423" s="98">
        <v>44048</v>
      </c>
      <c r="B423" s="99">
        <v>2306</v>
      </c>
      <c r="C423" s="99">
        <v>2208.5002823999998</v>
      </c>
      <c r="D423" s="100">
        <f t="shared" si="6"/>
        <v>4.2280883607979255E-2</v>
      </c>
    </row>
    <row r="424" spans="1:4" x14ac:dyDescent="0.25">
      <c r="A424" s="98">
        <v>44049</v>
      </c>
      <c r="B424" s="99">
        <v>2317</v>
      </c>
      <c r="C424" s="99">
        <v>2299.5916562000002</v>
      </c>
      <c r="D424" s="100">
        <f t="shared" si="6"/>
        <v>7.5133119551142793E-3</v>
      </c>
    </row>
    <row r="425" spans="1:4" x14ac:dyDescent="0.25">
      <c r="A425" s="98">
        <v>44050</v>
      </c>
      <c r="B425" s="99">
        <v>3600</v>
      </c>
      <c r="C425" s="99">
        <v>3540.9405071000001</v>
      </c>
      <c r="D425" s="100">
        <f t="shared" si="6"/>
        <v>1.6405414694444415E-2</v>
      </c>
    </row>
    <row r="426" spans="1:4" x14ac:dyDescent="0.25">
      <c r="A426" s="98">
        <v>44051</v>
      </c>
      <c r="B426" s="99">
        <v>5219</v>
      </c>
      <c r="C426" s="99">
        <v>5048.0338795999996</v>
      </c>
      <c r="D426" s="100">
        <f t="shared" si="6"/>
        <v>3.2758405901513771E-2</v>
      </c>
    </row>
    <row r="427" spans="1:4" x14ac:dyDescent="0.25">
      <c r="A427" s="98">
        <v>44052</v>
      </c>
      <c r="B427" s="99">
        <v>3645</v>
      </c>
      <c r="C427" s="99">
        <v>3626.7604330999998</v>
      </c>
      <c r="D427" s="100">
        <f t="shared" si="6"/>
        <v>5.0039964060357277E-3</v>
      </c>
    </row>
    <row r="428" spans="1:4" x14ac:dyDescent="0.25">
      <c r="A428" s="98">
        <v>44053</v>
      </c>
      <c r="B428" s="99">
        <v>2346</v>
      </c>
      <c r="C428" s="99">
        <v>2326.1944156</v>
      </c>
      <c r="D428" s="100">
        <f t="shared" si="6"/>
        <v>8.4422780903666006E-3</v>
      </c>
    </row>
    <row r="429" spans="1:4" x14ac:dyDescent="0.25">
      <c r="A429" s="98">
        <v>44054</v>
      </c>
      <c r="B429" s="99">
        <v>2370</v>
      </c>
      <c r="C429" s="99">
        <v>2242.2685800999998</v>
      </c>
      <c r="D429" s="100">
        <f t="shared" si="6"/>
        <v>5.3895113881856631E-2</v>
      </c>
    </row>
    <row r="430" spans="1:4" x14ac:dyDescent="0.25">
      <c r="A430" s="98">
        <v>44055</v>
      </c>
      <c r="B430" s="99">
        <v>2566</v>
      </c>
      <c r="C430" s="99">
        <v>2222.4714438000001</v>
      </c>
      <c r="D430" s="100">
        <f t="shared" si="6"/>
        <v>0.13387706788776302</v>
      </c>
    </row>
    <row r="431" spans="1:4" x14ac:dyDescent="0.25">
      <c r="A431" s="98">
        <v>44056</v>
      </c>
      <c r="B431" s="99">
        <v>2447</v>
      </c>
      <c r="C431" s="99">
        <v>2266.5185600999998</v>
      </c>
      <c r="D431" s="100">
        <f t="shared" si="6"/>
        <v>7.3756207560277967E-2</v>
      </c>
    </row>
    <row r="432" spans="1:4" x14ac:dyDescent="0.25">
      <c r="A432" s="98">
        <v>44057</v>
      </c>
      <c r="B432" s="99">
        <v>3344</v>
      </c>
      <c r="C432" s="99">
        <v>3638.6266991000002</v>
      </c>
      <c r="D432" s="100">
        <f t="shared" si="6"/>
        <v>8.8106070305023987E-2</v>
      </c>
    </row>
    <row r="433" spans="1:4" x14ac:dyDescent="0.25">
      <c r="A433" s="98">
        <v>44058</v>
      </c>
      <c r="B433" s="99">
        <v>5263</v>
      </c>
      <c r="C433" s="99">
        <v>5008.5301668000002</v>
      </c>
      <c r="D433" s="100">
        <f t="shared" si="6"/>
        <v>4.8350718829564848E-2</v>
      </c>
    </row>
    <row r="434" spans="1:4" x14ac:dyDescent="0.25">
      <c r="A434" s="98">
        <v>44059</v>
      </c>
      <c r="B434" s="99">
        <v>3553</v>
      </c>
      <c r="C434" s="99">
        <v>3650.1739567999998</v>
      </c>
      <c r="D434" s="100">
        <f t="shared" si="6"/>
        <v>2.7349833042499244E-2</v>
      </c>
    </row>
    <row r="435" spans="1:4" x14ac:dyDescent="0.25">
      <c r="A435" s="98">
        <v>44060</v>
      </c>
      <c r="B435" s="99">
        <v>2276</v>
      </c>
      <c r="C435" s="99">
        <v>2342.5599287</v>
      </c>
      <c r="D435" s="100">
        <f t="shared" si="6"/>
        <v>2.9244256898066784E-2</v>
      </c>
    </row>
    <row r="436" spans="1:4" x14ac:dyDescent="0.25">
      <c r="A436" s="98">
        <v>44061</v>
      </c>
      <c r="B436" s="99">
        <v>2128</v>
      </c>
      <c r="C436" s="99">
        <v>2296.5697166</v>
      </c>
      <c r="D436" s="100">
        <f t="shared" si="6"/>
        <v>7.9215092387218036E-2</v>
      </c>
    </row>
    <row r="437" spans="1:4" x14ac:dyDescent="0.25">
      <c r="A437" s="98">
        <v>44062</v>
      </c>
      <c r="B437" s="99">
        <v>2789</v>
      </c>
      <c r="C437" s="99">
        <v>2277.8509961</v>
      </c>
      <c r="D437" s="100">
        <f t="shared" si="6"/>
        <v>0.1832732176048763</v>
      </c>
    </row>
    <row r="438" spans="1:4" x14ac:dyDescent="0.25">
      <c r="A438" s="98">
        <v>44063</v>
      </c>
      <c r="B438" s="99">
        <v>2604</v>
      </c>
      <c r="C438" s="99">
        <v>2585.1154581000001</v>
      </c>
      <c r="D438" s="100">
        <f t="shared" si="6"/>
        <v>7.2521282258064248E-3</v>
      </c>
    </row>
    <row r="439" spans="1:4" x14ac:dyDescent="0.25">
      <c r="A439" s="98">
        <v>44064</v>
      </c>
      <c r="B439" s="99">
        <v>3576</v>
      </c>
      <c r="C439" s="99">
        <v>3611.7487603999998</v>
      </c>
      <c r="D439" s="100">
        <f t="shared" si="6"/>
        <v>9.9968569351229896E-3</v>
      </c>
    </row>
    <row r="440" spans="1:4" x14ac:dyDescent="0.25">
      <c r="A440" s="98">
        <v>44065</v>
      </c>
      <c r="B440" s="99">
        <v>5449</v>
      </c>
      <c r="C440" s="99">
        <v>5032.8374689000002</v>
      </c>
      <c r="D440" s="100">
        <f t="shared" si="6"/>
        <v>7.6374111047898666E-2</v>
      </c>
    </row>
    <row r="441" spans="1:4" x14ac:dyDescent="0.25">
      <c r="A441" s="98">
        <v>44066</v>
      </c>
      <c r="B441" s="99">
        <v>3847</v>
      </c>
      <c r="C441" s="99">
        <v>3699.1349728999999</v>
      </c>
      <c r="D441" s="100">
        <f t="shared" si="6"/>
        <v>3.8436451026774142E-2</v>
      </c>
    </row>
    <row r="442" spans="1:4" x14ac:dyDescent="0.25">
      <c r="A442" s="98">
        <v>44067</v>
      </c>
      <c r="B442" s="99">
        <v>2708</v>
      </c>
      <c r="C442" s="99">
        <v>2406.8299860000002</v>
      </c>
      <c r="D442" s="100">
        <f t="shared" si="6"/>
        <v>0.1112149239290989</v>
      </c>
    </row>
    <row r="443" spans="1:4" x14ac:dyDescent="0.25">
      <c r="A443" s="98">
        <v>44068</v>
      </c>
      <c r="B443" s="99">
        <v>2924</v>
      </c>
      <c r="C443" s="99">
        <v>2479.0278441</v>
      </c>
      <c r="D443" s="100">
        <f t="shared" si="6"/>
        <v>0.15217925988372091</v>
      </c>
    </row>
    <row r="444" spans="1:4" x14ac:dyDescent="0.25">
      <c r="A444" s="98">
        <v>44069</v>
      </c>
      <c r="B444" s="99">
        <v>3188</v>
      </c>
      <c r="C444" s="99">
        <v>2321.0573783999998</v>
      </c>
      <c r="D444" s="100">
        <f t="shared" si="6"/>
        <v>0.27193934178168133</v>
      </c>
    </row>
    <row r="445" spans="1:4" x14ac:dyDescent="0.25">
      <c r="A445" s="98">
        <v>44070</v>
      </c>
      <c r="B445" s="99">
        <v>3529</v>
      </c>
      <c r="C445" s="99">
        <v>2246.7768113000002</v>
      </c>
      <c r="D445" s="100">
        <f t="shared" si="6"/>
        <v>0.36333895967696228</v>
      </c>
    </row>
    <row r="446" spans="1:4" x14ac:dyDescent="0.25">
      <c r="A446" s="98">
        <v>44071</v>
      </c>
      <c r="B446" s="99">
        <v>4788</v>
      </c>
      <c r="C446" s="99">
        <v>5803.5433559000003</v>
      </c>
      <c r="D446" s="100">
        <f t="shared" si="6"/>
        <v>0.21210178694653306</v>
      </c>
    </row>
    <row r="447" spans="1:4" x14ac:dyDescent="0.25">
      <c r="A447" s="98">
        <v>44072</v>
      </c>
      <c r="B447" s="99">
        <v>6990</v>
      </c>
      <c r="C447" s="99">
        <v>8288.4048187000008</v>
      </c>
      <c r="D447" s="100">
        <f t="shared" si="6"/>
        <v>0.18575176233190283</v>
      </c>
    </row>
    <row r="448" spans="1:4" x14ac:dyDescent="0.25">
      <c r="A448" s="98">
        <v>44073</v>
      </c>
      <c r="B448" s="99">
        <v>6242</v>
      </c>
      <c r="C448" s="99">
        <v>6391.7011376</v>
      </c>
      <c r="D448" s="100">
        <f t="shared" si="6"/>
        <v>2.3982880102531245E-2</v>
      </c>
    </row>
    <row r="449" spans="1:4" x14ac:dyDescent="0.25">
      <c r="A449" s="98">
        <v>44074</v>
      </c>
      <c r="B449" s="99">
        <v>4381</v>
      </c>
      <c r="C449" s="99">
        <v>3782.3112101000002</v>
      </c>
      <c r="D449" s="100">
        <f t="shared" si="6"/>
        <v>0.13665573839306092</v>
      </c>
    </row>
    <row r="450" spans="1:4" x14ac:dyDescent="0.25">
      <c r="A450" s="98">
        <v>44075</v>
      </c>
      <c r="B450" s="99">
        <v>2859</v>
      </c>
      <c r="C450" s="99">
        <v>2380.2876446</v>
      </c>
      <c r="D450" s="100">
        <f t="shared" si="6"/>
        <v>0.16744048807275269</v>
      </c>
    </row>
    <row r="451" spans="1:4" x14ac:dyDescent="0.25">
      <c r="A451" s="98">
        <v>44076</v>
      </c>
      <c r="B451" s="99">
        <v>2893</v>
      </c>
      <c r="C451" s="99">
        <v>2465.6844124999998</v>
      </c>
      <c r="D451" s="100">
        <f t="shared" ref="D451:D514" si="7">ABS((B451-C451)/B451)</f>
        <v>0.14770673608710688</v>
      </c>
    </row>
    <row r="452" spans="1:4" x14ac:dyDescent="0.25">
      <c r="A452" s="98">
        <v>44077</v>
      </c>
      <c r="B452" s="99">
        <v>3157</v>
      </c>
      <c r="C452" s="99">
        <v>2557.4206116</v>
      </c>
      <c r="D452" s="100">
        <f t="shared" si="7"/>
        <v>0.18992061716819764</v>
      </c>
    </row>
    <row r="453" spans="1:4" x14ac:dyDescent="0.25">
      <c r="A453" s="98">
        <v>44078</v>
      </c>
      <c r="B453" s="99">
        <v>4393</v>
      </c>
      <c r="C453" s="99">
        <v>4297.8460501999998</v>
      </c>
      <c r="D453" s="100">
        <f t="shared" si="7"/>
        <v>2.166035734122472E-2</v>
      </c>
    </row>
    <row r="454" spans="1:4" x14ac:dyDescent="0.25">
      <c r="A454" s="98">
        <v>44079</v>
      </c>
      <c r="B454" s="99">
        <v>6611</v>
      </c>
      <c r="C454" s="99">
        <v>6190.3265019</v>
      </c>
      <c r="D454" s="100">
        <f t="shared" si="7"/>
        <v>6.3632354878233238E-2</v>
      </c>
    </row>
    <row r="455" spans="1:4" x14ac:dyDescent="0.25">
      <c r="A455" s="98">
        <v>44080</v>
      </c>
      <c r="B455" s="99">
        <v>4441</v>
      </c>
      <c r="C455" s="99">
        <v>4405.3922108999996</v>
      </c>
      <c r="D455" s="100">
        <f t="shared" si="7"/>
        <v>8.0179664715155242E-3</v>
      </c>
    </row>
    <row r="456" spans="1:4" x14ac:dyDescent="0.25">
      <c r="A456" s="98">
        <v>44081</v>
      </c>
      <c r="B456" s="99">
        <v>2584</v>
      </c>
      <c r="C456" s="99">
        <v>2090.2766781</v>
      </c>
      <c r="D456" s="100">
        <f t="shared" si="7"/>
        <v>0.19106939702012382</v>
      </c>
    </row>
    <row r="457" spans="1:4" x14ac:dyDescent="0.25">
      <c r="A457" s="98">
        <v>44082</v>
      </c>
      <c r="B457" s="99">
        <v>2772</v>
      </c>
      <c r="C457" s="99">
        <v>2655.4107060000001</v>
      </c>
      <c r="D457" s="100">
        <f t="shared" si="7"/>
        <v>4.205962987012983E-2</v>
      </c>
    </row>
    <row r="458" spans="1:4" x14ac:dyDescent="0.25">
      <c r="A458" s="98">
        <v>44083</v>
      </c>
      <c r="B458" s="99">
        <v>2871</v>
      </c>
      <c r="C458" s="99">
        <v>2762.4972413999999</v>
      </c>
      <c r="D458" s="100">
        <f t="shared" si="7"/>
        <v>3.7792671055381435E-2</v>
      </c>
    </row>
    <row r="459" spans="1:4" x14ac:dyDescent="0.25">
      <c r="A459" s="98">
        <v>44084</v>
      </c>
      <c r="B459" s="99">
        <v>2976</v>
      </c>
      <c r="C459" s="99">
        <v>2860.6998973</v>
      </c>
      <c r="D459" s="100">
        <f t="shared" si="7"/>
        <v>3.8743314079301081E-2</v>
      </c>
    </row>
    <row r="460" spans="1:4" x14ac:dyDescent="0.25">
      <c r="A460" s="98">
        <v>44085</v>
      </c>
      <c r="B460" s="99">
        <v>4773</v>
      </c>
      <c r="C460" s="99">
        <v>4991.9611316</v>
      </c>
      <c r="D460" s="100">
        <f t="shared" si="7"/>
        <v>4.5874949004818782E-2</v>
      </c>
    </row>
    <row r="461" spans="1:4" x14ac:dyDescent="0.25">
      <c r="A461" s="98">
        <v>44086</v>
      </c>
      <c r="B461" s="99">
        <v>7709</v>
      </c>
      <c r="C461" s="99">
        <v>6862.5262845999996</v>
      </c>
      <c r="D461" s="100">
        <f t="shared" si="7"/>
        <v>0.10980330981969132</v>
      </c>
    </row>
    <row r="462" spans="1:4" x14ac:dyDescent="0.25">
      <c r="A462" s="98">
        <v>44087</v>
      </c>
      <c r="B462" s="99">
        <v>5470</v>
      </c>
      <c r="C462" s="99">
        <v>5125.3980717000004</v>
      </c>
      <c r="D462" s="100">
        <f t="shared" si="7"/>
        <v>6.2998524369286948E-2</v>
      </c>
    </row>
    <row r="463" spans="1:4" x14ac:dyDescent="0.25">
      <c r="A463" s="98">
        <v>44088</v>
      </c>
      <c r="B463" s="99">
        <v>2571</v>
      </c>
      <c r="C463" s="99">
        <v>2920.2297856999999</v>
      </c>
      <c r="D463" s="100">
        <f t="shared" si="7"/>
        <v>0.13583422236483852</v>
      </c>
    </row>
    <row r="464" spans="1:4" x14ac:dyDescent="0.25">
      <c r="A464" s="98">
        <v>44089</v>
      </c>
      <c r="B464" s="99">
        <v>2522</v>
      </c>
      <c r="C464" s="99">
        <v>3502.7861557000001</v>
      </c>
      <c r="D464" s="100">
        <f t="shared" si="7"/>
        <v>0.38889221082474229</v>
      </c>
    </row>
    <row r="465" spans="1:4" x14ac:dyDescent="0.25">
      <c r="A465" s="98">
        <v>44090</v>
      </c>
      <c r="B465" s="99">
        <v>2628</v>
      </c>
      <c r="C465" s="99">
        <v>3690.091383</v>
      </c>
      <c r="D465" s="100">
        <f t="shared" si="7"/>
        <v>0.40414436187214609</v>
      </c>
    </row>
    <row r="466" spans="1:4" x14ac:dyDescent="0.25">
      <c r="A466" s="98">
        <v>44091</v>
      </c>
      <c r="B466" s="99">
        <v>2858</v>
      </c>
      <c r="C466" s="99">
        <v>3808.4578299999998</v>
      </c>
      <c r="D466" s="100">
        <f t="shared" si="7"/>
        <v>0.33256047235829245</v>
      </c>
    </row>
    <row r="467" spans="1:4" x14ac:dyDescent="0.25">
      <c r="A467" s="98">
        <v>44092</v>
      </c>
      <c r="B467" s="99">
        <v>4322</v>
      </c>
      <c r="C467" s="99">
        <v>5593.8457144000004</v>
      </c>
      <c r="D467" s="100">
        <f t="shared" si="7"/>
        <v>0.29427249291994456</v>
      </c>
    </row>
    <row r="468" spans="1:4" x14ac:dyDescent="0.25">
      <c r="A468" s="98">
        <v>44093</v>
      </c>
      <c r="B468" s="99">
        <v>6645</v>
      </c>
      <c r="C468" s="99">
        <v>7307.2774167999996</v>
      </c>
      <c r="D468" s="100">
        <f t="shared" si="7"/>
        <v>9.9665525477802802E-2</v>
      </c>
    </row>
    <row r="469" spans="1:4" x14ac:dyDescent="0.25">
      <c r="A469" s="98">
        <v>44094</v>
      </c>
      <c r="B469" s="99">
        <v>4430</v>
      </c>
      <c r="C469" s="99">
        <v>5494.1528007999996</v>
      </c>
      <c r="D469" s="100">
        <f t="shared" si="7"/>
        <v>0.24021507918735882</v>
      </c>
    </row>
    <row r="470" spans="1:4" x14ac:dyDescent="0.25">
      <c r="A470" s="98">
        <v>44095</v>
      </c>
      <c r="B470" s="99">
        <v>2551</v>
      </c>
      <c r="C470" s="99">
        <v>3317.2897604</v>
      </c>
      <c r="D470" s="100">
        <f t="shared" si="7"/>
        <v>0.30038798918071341</v>
      </c>
    </row>
    <row r="471" spans="1:4" x14ac:dyDescent="0.25">
      <c r="A471" s="98">
        <v>44096</v>
      </c>
      <c r="B471" s="99">
        <v>3092</v>
      </c>
      <c r="C471" s="99">
        <v>3857.7027959000002</v>
      </c>
      <c r="D471" s="100">
        <f t="shared" si="7"/>
        <v>0.24763997280077626</v>
      </c>
    </row>
    <row r="472" spans="1:4" x14ac:dyDescent="0.25">
      <c r="A472" s="98">
        <v>44097</v>
      </c>
      <c r="B472" s="99">
        <v>3573</v>
      </c>
      <c r="C472" s="99">
        <v>3867.4836930000001</v>
      </c>
      <c r="D472" s="100">
        <f t="shared" si="7"/>
        <v>8.2419169605373668E-2</v>
      </c>
    </row>
    <row r="473" spans="1:4" x14ac:dyDescent="0.25">
      <c r="A473" s="98">
        <v>44098</v>
      </c>
      <c r="B473" s="99">
        <v>3659</v>
      </c>
      <c r="C473" s="99">
        <v>4063.1395613</v>
      </c>
      <c r="D473" s="100">
        <f t="shared" si="7"/>
        <v>0.11045082298442196</v>
      </c>
    </row>
    <row r="474" spans="1:4" x14ac:dyDescent="0.25">
      <c r="A474" s="98">
        <v>44099</v>
      </c>
      <c r="B474" s="99">
        <v>5595</v>
      </c>
      <c r="C474" s="99">
        <v>5752.6372141000002</v>
      </c>
      <c r="D474" s="100">
        <f t="shared" si="7"/>
        <v>2.8174658462913345E-2</v>
      </c>
    </row>
    <row r="475" spans="1:4" x14ac:dyDescent="0.25">
      <c r="A475" s="98">
        <v>44100</v>
      </c>
      <c r="B475" s="99">
        <v>8318</v>
      </c>
      <c r="C475" s="99">
        <v>7527.6306082000001</v>
      </c>
      <c r="D475" s="100">
        <f t="shared" si="7"/>
        <v>9.501916227458522E-2</v>
      </c>
    </row>
    <row r="476" spans="1:4" x14ac:dyDescent="0.25">
      <c r="A476" s="98">
        <v>44101</v>
      </c>
      <c r="B476" s="99">
        <v>5401</v>
      </c>
      <c r="C476" s="99">
        <v>5625.1945819000002</v>
      </c>
      <c r="D476" s="100">
        <f t="shared" si="7"/>
        <v>4.1509828161451628E-2</v>
      </c>
    </row>
    <row r="477" spans="1:4" x14ac:dyDescent="0.25">
      <c r="A477" s="98">
        <v>44102</v>
      </c>
      <c r="B477" s="99">
        <v>3537</v>
      </c>
      <c r="C477" s="99">
        <v>3468.5727385</v>
      </c>
      <c r="D477" s="100">
        <f t="shared" si="7"/>
        <v>1.9346129912355098E-2</v>
      </c>
    </row>
    <row r="478" spans="1:4" x14ac:dyDescent="0.25">
      <c r="A478" s="98">
        <v>44103</v>
      </c>
      <c r="B478" s="99">
        <v>3539</v>
      </c>
      <c r="C478" s="99">
        <v>4058.3994293999999</v>
      </c>
      <c r="D478" s="100">
        <f t="shared" si="7"/>
        <v>0.14676446154280867</v>
      </c>
    </row>
    <row r="479" spans="1:4" x14ac:dyDescent="0.25">
      <c r="A479" s="98">
        <v>44104</v>
      </c>
      <c r="B479" s="99">
        <v>4169</v>
      </c>
      <c r="C479" s="99">
        <v>3629.6135281000002</v>
      </c>
      <c r="D479" s="100">
        <f t="shared" si="7"/>
        <v>0.12938030028783876</v>
      </c>
    </row>
    <row r="480" spans="1:4" x14ac:dyDescent="0.25">
      <c r="A480" s="98">
        <v>44105</v>
      </c>
      <c r="B480" s="99">
        <v>4029</v>
      </c>
      <c r="C480" s="99">
        <v>4179.5368424999997</v>
      </c>
      <c r="D480" s="100">
        <f t="shared" si="7"/>
        <v>3.7363326507818241E-2</v>
      </c>
    </row>
    <row r="481" spans="1:4" x14ac:dyDescent="0.25">
      <c r="A481" s="98">
        <v>44106</v>
      </c>
      <c r="B481" s="99">
        <v>7258</v>
      </c>
      <c r="C481" s="99">
        <v>5523.7842356000001</v>
      </c>
      <c r="D481" s="100">
        <f t="shared" si="7"/>
        <v>0.23893851810416092</v>
      </c>
    </row>
    <row r="482" spans="1:4" x14ac:dyDescent="0.25">
      <c r="A482" s="98">
        <v>44107</v>
      </c>
      <c r="B482" s="99">
        <v>8808</v>
      </c>
      <c r="C482" s="99">
        <v>7882.4749750999999</v>
      </c>
      <c r="D482" s="100">
        <f t="shared" si="7"/>
        <v>0.10507777303587648</v>
      </c>
    </row>
    <row r="483" spans="1:4" x14ac:dyDescent="0.25">
      <c r="A483" s="98">
        <v>44108</v>
      </c>
      <c r="B483" s="99">
        <v>6692</v>
      </c>
      <c r="C483" s="99">
        <v>6511.4309704999996</v>
      </c>
      <c r="D483" s="100">
        <f t="shared" si="7"/>
        <v>2.6982819710101674E-2</v>
      </c>
    </row>
    <row r="484" spans="1:4" x14ac:dyDescent="0.25">
      <c r="A484" s="98">
        <v>44109</v>
      </c>
      <c r="B484" s="99">
        <v>3431</v>
      </c>
      <c r="C484" s="99">
        <v>3347.7406996999998</v>
      </c>
      <c r="D484" s="100">
        <f t="shared" si="7"/>
        <v>2.4266773622850533E-2</v>
      </c>
    </row>
    <row r="485" spans="1:4" x14ac:dyDescent="0.25">
      <c r="A485" s="98">
        <v>44110</v>
      </c>
      <c r="B485" s="99">
        <v>3436</v>
      </c>
      <c r="C485" s="99">
        <v>3918.2764938</v>
      </c>
      <c r="D485" s="100">
        <f t="shared" si="7"/>
        <v>0.14035986431897557</v>
      </c>
    </row>
    <row r="486" spans="1:4" x14ac:dyDescent="0.25">
      <c r="A486" s="98">
        <v>44111</v>
      </c>
      <c r="B486" s="99">
        <v>3744</v>
      </c>
      <c r="C486" s="99">
        <v>3934.5566011999999</v>
      </c>
      <c r="D486" s="100">
        <f t="shared" si="7"/>
        <v>5.089652809829058E-2</v>
      </c>
    </row>
    <row r="487" spans="1:4" x14ac:dyDescent="0.25">
      <c r="A487" s="98">
        <v>44112</v>
      </c>
      <c r="B487" s="99">
        <v>3819</v>
      </c>
      <c r="C487" s="99">
        <v>3857.3074542999998</v>
      </c>
      <c r="D487" s="100">
        <f t="shared" si="7"/>
        <v>1.0030755250065406E-2</v>
      </c>
    </row>
    <row r="488" spans="1:4" x14ac:dyDescent="0.25">
      <c r="A488" s="98">
        <v>44113</v>
      </c>
      <c r="B488" s="99">
        <v>5776</v>
      </c>
      <c r="C488" s="99">
        <v>5549.950202</v>
      </c>
      <c r="D488" s="100">
        <f t="shared" si="7"/>
        <v>3.9136045360110804E-2</v>
      </c>
    </row>
    <row r="489" spans="1:4" x14ac:dyDescent="0.25">
      <c r="A489" s="98">
        <v>44114</v>
      </c>
      <c r="B489" s="99">
        <v>8658</v>
      </c>
      <c r="C489" s="99">
        <v>7337.1549751000002</v>
      </c>
      <c r="D489" s="100">
        <f t="shared" si="7"/>
        <v>0.15255775293370291</v>
      </c>
    </row>
    <row r="490" spans="1:4" x14ac:dyDescent="0.25">
      <c r="A490" s="98">
        <v>44115</v>
      </c>
      <c r="B490" s="99">
        <v>5843</v>
      </c>
      <c r="C490" s="99">
        <v>5459.8623177999998</v>
      </c>
      <c r="D490" s="100">
        <f t="shared" si="7"/>
        <v>6.5572083210679477E-2</v>
      </c>
    </row>
    <row r="491" spans="1:4" x14ac:dyDescent="0.25">
      <c r="A491" s="98">
        <v>44116</v>
      </c>
      <c r="B491" s="99">
        <v>3642</v>
      </c>
      <c r="C491" s="99">
        <v>3260.6772679000001</v>
      </c>
      <c r="D491" s="100">
        <f t="shared" si="7"/>
        <v>0.10470146405820976</v>
      </c>
    </row>
    <row r="492" spans="1:4" x14ac:dyDescent="0.25">
      <c r="A492" s="98">
        <v>44117</v>
      </c>
      <c r="B492" s="99">
        <v>3706</v>
      </c>
      <c r="C492" s="99">
        <v>3874.2996248999998</v>
      </c>
      <c r="D492" s="100">
        <f t="shared" si="7"/>
        <v>4.5412742822450024E-2</v>
      </c>
    </row>
    <row r="493" spans="1:4" x14ac:dyDescent="0.25">
      <c r="A493" s="98">
        <v>44118</v>
      </c>
      <c r="B493" s="99">
        <v>3677</v>
      </c>
      <c r="C493" s="99">
        <v>3799.0577404999999</v>
      </c>
      <c r="D493" s="100">
        <f t="shared" si="7"/>
        <v>3.3194925346750045E-2</v>
      </c>
    </row>
    <row r="494" spans="1:4" x14ac:dyDescent="0.25">
      <c r="A494" s="98">
        <v>44119</v>
      </c>
      <c r="B494" s="99">
        <v>3892</v>
      </c>
      <c r="C494" s="99">
        <v>3915.2206046000001</v>
      </c>
      <c r="D494" s="100">
        <f t="shared" si="7"/>
        <v>5.9662396197328145E-3</v>
      </c>
    </row>
    <row r="495" spans="1:4" x14ac:dyDescent="0.25">
      <c r="A495" s="98">
        <v>44120</v>
      </c>
      <c r="B495" s="99">
        <v>6175</v>
      </c>
      <c r="C495" s="99">
        <v>5596.8882695000002</v>
      </c>
      <c r="D495" s="100">
        <f t="shared" si="7"/>
        <v>9.3621332874493896E-2</v>
      </c>
    </row>
    <row r="496" spans="1:4" x14ac:dyDescent="0.25">
      <c r="A496" s="98">
        <v>44121</v>
      </c>
      <c r="B496" s="99">
        <v>6808</v>
      </c>
      <c r="C496" s="99">
        <v>7275.7399028999998</v>
      </c>
      <c r="D496" s="100">
        <f t="shared" si="7"/>
        <v>6.87044510722679E-2</v>
      </c>
    </row>
    <row r="497" spans="1:4" x14ac:dyDescent="0.25">
      <c r="A497" s="98">
        <v>44122</v>
      </c>
      <c r="B497" s="99">
        <v>4456</v>
      </c>
      <c r="C497" s="99">
        <v>5408.8390386000001</v>
      </c>
      <c r="D497" s="100">
        <f t="shared" si="7"/>
        <v>0.21383281835727111</v>
      </c>
    </row>
    <row r="498" spans="1:4" x14ac:dyDescent="0.25">
      <c r="A498" s="98">
        <v>44123</v>
      </c>
      <c r="B498" s="99">
        <v>2733</v>
      </c>
      <c r="C498" s="99">
        <v>3136.5064090999999</v>
      </c>
      <c r="D498" s="100">
        <f t="shared" si="7"/>
        <v>0.14764230117087446</v>
      </c>
    </row>
    <row r="499" spans="1:4" x14ac:dyDescent="0.25">
      <c r="A499" s="98">
        <v>44124</v>
      </c>
      <c r="B499" s="99">
        <v>2771</v>
      </c>
      <c r="C499" s="99">
        <v>3628.6821043</v>
      </c>
      <c r="D499" s="100">
        <f t="shared" si="7"/>
        <v>0.30952078827138219</v>
      </c>
    </row>
    <row r="500" spans="1:4" x14ac:dyDescent="0.25">
      <c r="A500" s="98">
        <v>44125</v>
      </c>
      <c r="B500" s="99">
        <v>3042</v>
      </c>
      <c r="C500" s="99">
        <v>3497.6135734999998</v>
      </c>
      <c r="D500" s="100">
        <f t="shared" si="7"/>
        <v>0.1497743502629848</v>
      </c>
    </row>
    <row r="501" spans="1:4" x14ac:dyDescent="0.25">
      <c r="A501" s="98">
        <v>44126</v>
      </c>
      <c r="B501" s="99">
        <v>2680</v>
      </c>
      <c r="C501" s="99">
        <v>3584.1345252000001</v>
      </c>
      <c r="D501" s="100">
        <f t="shared" si="7"/>
        <v>0.33736362880597021</v>
      </c>
    </row>
    <row r="502" spans="1:4" x14ac:dyDescent="0.25">
      <c r="A502" s="98">
        <v>44127</v>
      </c>
      <c r="B502" s="99">
        <v>3957</v>
      </c>
      <c r="C502" s="99">
        <v>4565.5733018000001</v>
      </c>
      <c r="D502" s="100">
        <f t="shared" si="7"/>
        <v>0.15379663932271925</v>
      </c>
    </row>
    <row r="503" spans="1:4" x14ac:dyDescent="0.25">
      <c r="A503" s="98">
        <v>44128</v>
      </c>
      <c r="B503" s="99">
        <v>5657</v>
      </c>
      <c r="C503" s="99">
        <v>5770.0715262000003</v>
      </c>
      <c r="D503" s="100">
        <f t="shared" si="7"/>
        <v>1.998789573979147E-2</v>
      </c>
    </row>
    <row r="504" spans="1:4" x14ac:dyDescent="0.25">
      <c r="A504" s="98">
        <v>44129</v>
      </c>
      <c r="B504" s="99">
        <v>3758</v>
      </c>
      <c r="C504" s="99">
        <v>4796.4880911999999</v>
      </c>
      <c r="D504" s="100">
        <f t="shared" si="7"/>
        <v>0.27634063097392225</v>
      </c>
    </row>
    <row r="505" spans="1:4" x14ac:dyDescent="0.25">
      <c r="A505" s="98">
        <v>44130</v>
      </c>
      <c r="B505" s="99">
        <v>2875</v>
      </c>
      <c r="C505" s="99">
        <v>2973.7003442999999</v>
      </c>
      <c r="D505" s="100">
        <f t="shared" si="7"/>
        <v>3.4330554539130392E-2</v>
      </c>
    </row>
    <row r="506" spans="1:4" x14ac:dyDescent="0.25">
      <c r="A506" s="98">
        <v>44131</v>
      </c>
      <c r="B506" s="99">
        <v>2544</v>
      </c>
      <c r="C506" s="99">
        <v>2841.8511438</v>
      </c>
      <c r="D506" s="100">
        <f t="shared" si="7"/>
        <v>0.11707985212264153</v>
      </c>
    </row>
    <row r="507" spans="1:4" x14ac:dyDescent="0.25">
      <c r="A507" s="98">
        <v>44132</v>
      </c>
      <c r="B507" s="99">
        <v>2781</v>
      </c>
      <c r="C507" s="99">
        <v>2282.4449663999999</v>
      </c>
      <c r="D507" s="100">
        <f t="shared" si="7"/>
        <v>0.1792718567421791</v>
      </c>
    </row>
    <row r="508" spans="1:4" x14ac:dyDescent="0.25">
      <c r="A508" s="98">
        <v>44133</v>
      </c>
      <c r="B508" s="99">
        <v>2913</v>
      </c>
      <c r="C508" s="99">
        <v>2211.9023486999999</v>
      </c>
      <c r="D508" s="100">
        <f t="shared" si="7"/>
        <v>0.24067890535530384</v>
      </c>
    </row>
    <row r="509" spans="1:4" x14ac:dyDescent="0.25">
      <c r="A509" s="98">
        <v>44134</v>
      </c>
      <c r="B509" s="99">
        <v>3884</v>
      </c>
      <c r="C509" s="99">
        <v>3998.2041592999999</v>
      </c>
      <c r="D509" s="100">
        <f t="shared" si="7"/>
        <v>2.9403748532440759E-2</v>
      </c>
    </row>
    <row r="510" spans="1:4" x14ac:dyDescent="0.25">
      <c r="A510" s="98">
        <v>44135</v>
      </c>
      <c r="B510" s="99">
        <v>5782</v>
      </c>
      <c r="C510" s="99">
        <v>5781.9980864999998</v>
      </c>
      <c r="D510" s="100">
        <f t="shared" si="7"/>
        <v>3.3094085095606042E-7</v>
      </c>
    </row>
    <row r="511" spans="1:4" x14ac:dyDescent="0.25">
      <c r="A511" s="98">
        <v>44136</v>
      </c>
      <c r="B511" s="99">
        <v>4245</v>
      </c>
      <c r="C511" s="99">
        <v>3567.2504653999999</v>
      </c>
      <c r="D511" s="100">
        <f t="shared" si="7"/>
        <v>0.1596583120376914</v>
      </c>
    </row>
    <row r="512" spans="1:4" x14ac:dyDescent="0.25">
      <c r="A512" s="98">
        <v>44137</v>
      </c>
      <c r="B512" s="99">
        <v>2439</v>
      </c>
      <c r="C512" s="99">
        <v>2250.7624667999999</v>
      </c>
      <c r="D512" s="100">
        <f t="shared" si="7"/>
        <v>7.7178160393603992E-2</v>
      </c>
    </row>
    <row r="513" spans="1:4" x14ac:dyDescent="0.25">
      <c r="A513" s="98">
        <v>44138</v>
      </c>
      <c r="B513" s="99">
        <v>2651</v>
      </c>
      <c r="C513" s="99">
        <v>2074.7631774000001</v>
      </c>
      <c r="D513" s="100">
        <f t="shared" si="7"/>
        <v>0.21736583274236132</v>
      </c>
    </row>
    <row r="514" spans="1:4" x14ac:dyDescent="0.25">
      <c r="A514" s="98">
        <v>44139</v>
      </c>
      <c r="B514" s="99">
        <v>3029</v>
      </c>
      <c r="C514" s="99">
        <v>2066.6113780000001</v>
      </c>
      <c r="D514" s="100">
        <f t="shared" si="7"/>
        <v>0.31772486695278968</v>
      </c>
    </row>
    <row r="515" spans="1:4" x14ac:dyDescent="0.25">
      <c r="A515" s="98">
        <v>44140</v>
      </c>
      <c r="B515" s="99">
        <v>1637</v>
      </c>
      <c r="C515" s="99">
        <v>1777.5777746000001</v>
      </c>
      <c r="D515" s="100">
        <f t="shared" ref="D515:D578" si="8">ABS((B515-C515)/B515)</f>
        <v>8.5875244105070317E-2</v>
      </c>
    </row>
    <row r="516" spans="1:4" x14ac:dyDescent="0.25">
      <c r="A516" s="98">
        <v>44141</v>
      </c>
      <c r="B516" s="99">
        <v>1422</v>
      </c>
      <c r="C516" s="99">
        <v>2282.8710818999998</v>
      </c>
      <c r="D516" s="100">
        <f t="shared" si="8"/>
        <v>0.60539457236286909</v>
      </c>
    </row>
    <row r="517" spans="1:4" x14ac:dyDescent="0.25">
      <c r="A517" s="98">
        <v>44142</v>
      </c>
      <c r="B517" s="99">
        <v>1572</v>
      </c>
      <c r="C517" s="99">
        <v>1756.5271197</v>
      </c>
      <c r="D517" s="100">
        <f t="shared" si="8"/>
        <v>0.11738366393129768</v>
      </c>
    </row>
    <row r="518" spans="1:4" x14ac:dyDescent="0.25">
      <c r="A518" s="98">
        <v>44143</v>
      </c>
      <c r="B518" s="99">
        <v>1287</v>
      </c>
      <c r="C518" s="99">
        <v>1720.142364</v>
      </c>
      <c r="D518" s="100">
        <f t="shared" si="8"/>
        <v>0.33655195337995342</v>
      </c>
    </row>
    <row r="519" spans="1:4" x14ac:dyDescent="0.25">
      <c r="A519" s="98">
        <v>44144</v>
      </c>
      <c r="B519" s="99">
        <v>1141</v>
      </c>
      <c r="C519" s="99">
        <v>1350.8115789999999</v>
      </c>
      <c r="D519" s="100">
        <f t="shared" si="8"/>
        <v>0.18388394303242764</v>
      </c>
    </row>
    <row r="520" spans="1:4" x14ac:dyDescent="0.25">
      <c r="A520" s="98">
        <v>44145</v>
      </c>
      <c r="B520" s="99">
        <v>1375</v>
      </c>
      <c r="C520" s="99">
        <v>1450.801072</v>
      </c>
      <c r="D520" s="100">
        <f t="shared" si="8"/>
        <v>5.5128052363636347E-2</v>
      </c>
    </row>
    <row r="521" spans="1:4" x14ac:dyDescent="0.25">
      <c r="A521" s="98">
        <v>44146</v>
      </c>
      <c r="B521" s="99">
        <v>1046</v>
      </c>
      <c r="C521" s="99">
        <v>1159.5582637</v>
      </c>
      <c r="D521" s="100">
        <f t="shared" si="8"/>
        <v>0.10856430564053537</v>
      </c>
    </row>
    <row r="522" spans="1:4" x14ac:dyDescent="0.25">
      <c r="A522" s="98">
        <v>44147</v>
      </c>
      <c r="B522" s="99">
        <v>1099</v>
      </c>
      <c r="C522" s="99">
        <v>1246.3629989999999</v>
      </c>
      <c r="D522" s="100">
        <f t="shared" si="8"/>
        <v>0.13408826114649677</v>
      </c>
    </row>
    <row r="523" spans="1:4" x14ac:dyDescent="0.25">
      <c r="A523" s="98">
        <v>44148</v>
      </c>
      <c r="B523" s="99">
        <v>1345</v>
      </c>
      <c r="C523" s="99">
        <v>977.50063450000005</v>
      </c>
      <c r="D523" s="100">
        <f t="shared" si="8"/>
        <v>0.27323372899628251</v>
      </c>
    </row>
    <row r="524" spans="1:4" x14ac:dyDescent="0.25">
      <c r="A524" s="98">
        <v>44149</v>
      </c>
      <c r="B524" s="99">
        <v>1686</v>
      </c>
      <c r="C524" s="99">
        <v>1161.2320702</v>
      </c>
      <c r="D524" s="100">
        <f t="shared" si="8"/>
        <v>0.31125025492289443</v>
      </c>
    </row>
    <row r="525" spans="1:4" x14ac:dyDescent="0.25">
      <c r="A525" s="98">
        <v>44150</v>
      </c>
      <c r="B525" s="99">
        <v>1143</v>
      </c>
      <c r="C525" s="99">
        <v>1476.7663560999999</v>
      </c>
      <c r="D525" s="100">
        <f t="shared" si="8"/>
        <v>0.29200906045494307</v>
      </c>
    </row>
    <row r="526" spans="1:4" x14ac:dyDescent="0.25">
      <c r="A526" s="98">
        <v>44151</v>
      </c>
      <c r="B526" s="99">
        <v>860</v>
      </c>
      <c r="C526" s="99">
        <v>953.99962000000005</v>
      </c>
      <c r="D526" s="100">
        <f t="shared" si="8"/>
        <v>0.10930188372093029</v>
      </c>
    </row>
    <row r="527" spans="1:4" x14ac:dyDescent="0.25">
      <c r="A527" s="98">
        <v>44152</v>
      </c>
      <c r="B527" s="99">
        <v>709</v>
      </c>
      <c r="C527" s="99">
        <v>830.90150649999998</v>
      </c>
      <c r="D527" s="100">
        <f t="shared" si="8"/>
        <v>0.17193442383638927</v>
      </c>
    </row>
    <row r="528" spans="1:4" x14ac:dyDescent="0.25">
      <c r="A528" s="98">
        <v>44153</v>
      </c>
      <c r="B528" s="99">
        <v>710</v>
      </c>
      <c r="C528" s="99">
        <v>766.67378210000004</v>
      </c>
      <c r="D528" s="100">
        <f t="shared" si="8"/>
        <v>7.9822228309859217E-2</v>
      </c>
    </row>
    <row r="529" spans="1:4" x14ac:dyDescent="0.25">
      <c r="A529" s="98">
        <v>44154</v>
      </c>
      <c r="B529" s="99">
        <v>741</v>
      </c>
      <c r="C529" s="99">
        <v>792.29721319999999</v>
      </c>
      <c r="D529" s="100">
        <f t="shared" si="8"/>
        <v>6.9227008367071505E-2</v>
      </c>
    </row>
    <row r="530" spans="1:4" x14ac:dyDescent="0.25">
      <c r="A530" s="98">
        <v>44155</v>
      </c>
      <c r="B530" s="99">
        <v>1012</v>
      </c>
      <c r="C530" s="99">
        <v>757.83280409999998</v>
      </c>
      <c r="D530" s="100">
        <f t="shared" si="8"/>
        <v>0.25115335563241109</v>
      </c>
    </row>
    <row r="531" spans="1:4" x14ac:dyDescent="0.25">
      <c r="A531" s="98">
        <v>44156</v>
      </c>
      <c r="B531" s="99">
        <v>1181</v>
      </c>
      <c r="C531" s="99">
        <v>1162.6158442000001</v>
      </c>
      <c r="D531" s="100">
        <f t="shared" si="8"/>
        <v>1.556660101608799E-2</v>
      </c>
    </row>
    <row r="532" spans="1:4" x14ac:dyDescent="0.25">
      <c r="A532" s="98">
        <v>44157</v>
      </c>
      <c r="B532" s="99">
        <v>963</v>
      </c>
      <c r="C532" s="99">
        <v>1047.6429281999999</v>
      </c>
      <c r="D532" s="100">
        <f t="shared" si="8"/>
        <v>8.789504485981299E-2</v>
      </c>
    </row>
    <row r="533" spans="1:4" x14ac:dyDescent="0.25">
      <c r="A533" s="98">
        <v>44158</v>
      </c>
      <c r="B533" s="99">
        <v>769</v>
      </c>
      <c r="C533" s="99">
        <v>777.67212480000001</v>
      </c>
      <c r="D533" s="100">
        <f t="shared" si="8"/>
        <v>1.1277145383615092E-2</v>
      </c>
    </row>
    <row r="534" spans="1:4" x14ac:dyDescent="0.25">
      <c r="A534" s="98">
        <v>44159</v>
      </c>
      <c r="B534" s="99">
        <v>683</v>
      </c>
      <c r="C534" s="99">
        <v>725.2958903</v>
      </c>
      <c r="D534" s="100">
        <f t="shared" si="8"/>
        <v>6.192663294289897E-2</v>
      </c>
    </row>
    <row r="535" spans="1:4" x14ac:dyDescent="0.25">
      <c r="A535" s="98">
        <v>44160</v>
      </c>
      <c r="B535" s="99">
        <v>656</v>
      </c>
      <c r="C535" s="99">
        <v>743.93183620000002</v>
      </c>
      <c r="D535" s="100">
        <f t="shared" si="8"/>
        <v>0.13404243323170734</v>
      </c>
    </row>
    <row r="536" spans="1:4" x14ac:dyDescent="0.25">
      <c r="A536" s="98">
        <v>44161</v>
      </c>
      <c r="B536" s="99">
        <v>794</v>
      </c>
      <c r="C536" s="99">
        <v>734.36574340000004</v>
      </c>
      <c r="D536" s="100">
        <f t="shared" si="8"/>
        <v>7.5106116624685082E-2</v>
      </c>
    </row>
    <row r="537" spans="1:4" x14ac:dyDescent="0.25">
      <c r="A537" s="98">
        <v>44162</v>
      </c>
      <c r="B537" s="99">
        <v>1061</v>
      </c>
      <c r="C537" s="99">
        <v>790.59030680000001</v>
      </c>
      <c r="D537" s="100">
        <f t="shared" si="8"/>
        <v>0.25486304731385484</v>
      </c>
    </row>
    <row r="538" spans="1:4" x14ac:dyDescent="0.25">
      <c r="A538" s="98">
        <v>44163</v>
      </c>
      <c r="B538" s="99">
        <v>1246</v>
      </c>
      <c r="C538" s="99">
        <v>1058.8286734000001</v>
      </c>
      <c r="D538" s="100">
        <f t="shared" si="8"/>
        <v>0.15021775810593896</v>
      </c>
    </row>
    <row r="539" spans="1:4" x14ac:dyDescent="0.25">
      <c r="A539" s="98">
        <v>44164</v>
      </c>
      <c r="B539" s="99">
        <v>960</v>
      </c>
      <c r="C539" s="99">
        <v>1019.7656533000001</v>
      </c>
      <c r="D539" s="100">
        <f t="shared" si="8"/>
        <v>6.2255888854166726E-2</v>
      </c>
    </row>
    <row r="540" spans="1:4" x14ac:dyDescent="0.25">
      <c r="A540" s="98">
        <v>44165</v>
      </c>
      <c r="B540" s="99">
        <v>785</v>
      </c>
      <c r="C540" s="99">
        <v>800.66520809999997</v>
      </c>
      <c r="D540" s="100">
        <f t="shared" si="8"/>
        <v>1.9955679108280219E-2</v>
      </c>
    </row>
    <row r="541" spans="1:4" x14ac:dyDescent="0.25">
      <c r="A541" s="98">
        <v>44166</v>
      </c>
      <c r="B541" s="99">
        <v>806</v>
      </c>
      <c r="C541" s="99">
        <v>1148.9976647000001</v>
      </c>
      <c r="D541" s="100">
        <f t="shared" si="8"/>
        <v>0.42555541526054602</v>
      </c>
    </row>
    <row r="542" spans="1:4" x14ac:dyDescent="0.25">
      <c r="A542" s="98">
        <v>44167</v>
      </c>
      <c r="B542" s="99">
        <v>1143</v>
      </c>
      <c r="C542" s="99">
        <v>1306.3984367</v>
      </c>
      <c r="D542" s="100">
        <f t="shared" si="8"/>
        <v>0.14295576264216978</v>
      </c>
    </row>
    <row r="543" spans="1:4" x14ac:dyDescent="0.25">
      <c r="A543" s="98">
        <v>44168</v>
      </c>
      <c r="B543" s="99">
        <v>1562</v>
      </c>
      <c r="C543" s="99">
        <v>1305.8269817</v>
      </c>
      <c r="D543" s="100">
        <f t="shared" si="8"/>
        <v>0.16400321274007681</v>
      </c>
    </row>
    <row r="544" spans="1:4" x14ac:dyDescent="0.25">
      <c r="A544" s="98">
        <v>44169</v>
      </c>
      <c r="B544" s="99">
        <v>2140</v>
      </c>
      <c r="C544" s="99">
        <v>1713.6633890000001</v>
      </c>
      <c r="D544" s="100">
        <f t="shared" si="8"/>
        <v>0.19922271542056072</v>
      </c>
    </row>
    <row r="545" spans="1:4" x14ac:dyDescent="0.25">
      <c r="A545" s="98">
        <v>44170</v>
      </c>
      <c r="B545" s="99">
        <v>2918</v>
      </c>
      <c r="C545" s="99">
        <v>1818.3271582</v>
      </c>
      <c r="D545" s="100">
        <f t="shared" si="8"/>
        <v>0.37685841048663471</v>
      </c>
    </row>
    <row r="546" spans="1:4" x14ac:dyDescent="0.25">
      <c r="A546" s="98">
        <v>44171</v>
      </c>
      <c r="B546" s="99">
        <v>2164</v>
      </c>
      <c r="C546" s="99">
        <v>1787.9729101</v>
      </c>
      <c r="D546" s="100">
        <f t="shared" si="8"/>
        <v>0.17376482897412199</v>
      </c>
    </row>
    <row r="547" spans="1:4" x14ac:dyDescent="0.25">
      <c r="A547" s="98">
        <v>44172</v>
      </c>
      <c r="B547" s="99">
        <v>1372</v>
      </c>
      <c r="C547" s="99">
        <v>1339.6187259000001</v>
      </c>
      <c r="D547" s="100">
        <f t="shared" si="8"/>
        <v>2.3601511734693825E-2</v>
      </c>
    </row>
    <row r="548" spans="1:4" x14ac:dyDescent="0.25">
      <c r="A548" s="98">
        <v>44173</v>
      </c>
      <c r="B548" s="99">
        <v>1453</v>
      </c>
      <c r="C548" s="99">
        <v>1454.5847332999999</v>
      </c>
      <c r="D548" s="100">
        <f t="shared" si="8"/>
        <v>1.09066297315893E-3</v>
      </c>
    </row>
    <row r="549" spans="1:4" x14ac:dyDescent="0.25">
      <c r="A549" s="98">
        <v>44174</v>
      </c>
      <c r="B549" s="99">
        <v>1599</v>
      </c>
      <c r="C549" s="99">
        <v>1450.6382464999999</v>
      </c>
      <c r="D549" s="100">
        <f t="shared" si="8"/>
        <v>9.2784085991244575E-2</v>
      </c>
    </row>
    <row r="550" spans="1:4" x14ac:dyDescent="0.25">
      <c r="A550" s="98">
        <v>44175</v>
      </c>
      <c r="B550" s="99">
        <v>1837</v>
      </c>
      <c r="C550" s="99">
        <v>1574.2030439</v>
      </c>
      <c r="D550" s="100">
        <f t="shared" si="8"/>
        <v>0.1430576788786064</v>
      </c>
    </row>
    <row r="551" spans="1:4" x14ac:dyDescent="0.25">
      <c r="A551" s="98">
        <v>44176</v>
      </c>
      <c r="B551" s="99">
        <v>2992</v>
      </c>
      <c r="C551" s="99">
        <v>1839.1074289000001</v>
      </c>
      <c r="D551" s="100">
        <f t="shared" si="8"/>
        <v>0.38532505718582888</v>
      </c>
    </row>
    <row r="552" spans="1:4" x14ac:dyDescent="0.25">
      <c r="A552" s="98">
        <v>44177</v>
      </c>
      <c r="B552" s="99">
        <v>3640</v>
      </c>
      <c r="C552" s="99">
        <v>2230.5816841000001</v>
      </c>
      <c r="D552" s="100">
        <f t="shared" si="8"/>
        <v>0.38720283403846151</v>
      </c>
    </row>
    <row r="553" spans="1:4" x14ac:dyDescent="0.25">
      <c r="A553" s="98">
        <v>44178</v>
      </c>
      <c r="B553" s="99">
        <v>2760</v>
      </c>
      <c r="C553" s="99">
        <v>2169.3165202999999</v>
      </c>
      <c r="D553" s="100">
        <f t="shared" si="8"/>
        <v>0.21401575351449281</v>
      </c>
    </row>
    <row r="554" spans="1:4" x14ac:dyDescent="0.25">
      <c r="A554" s="98">
        <v>44179</v>
      </c>
      <c r="B554" s="99">
        <v>1800</v>
      </c>
      <c r="C554" s="99">
        <v>1503.2247697</v>
      </c>
      <c r="D554" s="100">
        <f t="shared" si="8"/>
        <v>0.16487512794444442</v>
      </c>
    </row>
    <row r="555" spans="1:4" x14ac:dyDescent="0.25">
      <c r="A555" s="98">
        <v>44180</v>
      </c>
      <c r="B555" s="99">
        <v>1817</v>
      </c>
      <c r="C555" s="99">
        <v>1335.3240885</v>
      </c>
      <c r="D555" s="100">
        <f t="shared" si="8"/>
        <v>0.26509406246560263</v>
      </c>
    </row>
    <row r="556" spans="1:4" x14ac:dyDescent="0.25">
      <c r="A556" s="98">
        <v>44181</v>
      </c>
      <c r="B556" s="99">
        <v>1438</v>
      </c>
      <c r="C556" s="99">
        <v>1254.3222036</v>
      </c>
      <c r="D556" s="100">
        <f t="shared" si="8"/>
        <v>0.12773143004172463</v>
      </c>
    </row>
    <row r="557" spans="1:4" x14ac:dyDescent="0.25">
      <c r="A557" s="98">
        <v>44182</v>
      </c>
      <c r="B557" s="99">
        <v>1340</v>
      </c>
      <c r="C557" s="99">
        <v>1256.4469016</v>
      </c>
      <c r="D557" s="100">
        <f t="shared" si="8"/>
        <v>6.2353058507462651E-2</v>
      </c>
    </row>
    <row r="558" spans="1:4" x14ac:dyDescent="0.25">
      <c r="A558" s="98">
        <v>44183</v>
      </c>
      <c r="B558" s="99">
        <v>1746</v>
      </c>
      <c r="C558" s="99">
        <v>1174.9173966999999</v>
      </c>
      <c r="D558" s="100">
        <f t="shared" si="8"/>
        <v>0.32708052880870564</v>
      </c>
    </row>
    <row r="559" spans="1:4" x14ac:dyDescent="0.25">
      <c r="A559" s="98">
        <v>44184</v>
      </c>
      <c r="B559" s="99">
        <v>1985</v>
      </c>
      <c r="C559" s="99">
        <v>1688.2721113</v>
      </c>
      <c r="D559" s="100">
        <f t="shared" si="8"/>
        <v>0.14948508246851386</v>
      </c>
    </row>
    <row r="560" spans="1:4" x14ac:dyDescent="0.25">
      <c r="A560" s="98">
        <v>44185</v>
      </c>
      <c r="B560" s="99">
        <v>1398</v>
      </c>
      <c r="C560" s="99">
        <v>1751.8325600000001</v>
      </c>
      <c r="D560" s="100">
        <f t="shared" si="8"/>
        <v>0.25309911301859805</v>
      </c>
    </row>
    <row r="561" spans="1:4" x14ac:dyDescent="0.25">
      <c r="A561" s="98">
        <v>44186</v>
      </c>
      <c r="B561" s="99">
        <v>1220</v>
      </c>
      <c r="C561" s="99">
        <v>1013.3759334</v>
      </c>
      <c r="D561" s="100">
        <f t="shared" si="8"/>
        <v>0.16936398901639343</v>
      </c>
    </row>
    <row r="562" spans="1:4" x14ac:dyDescent="0.25">
      <c r="A562" s="98">
        <v>44187</v>
      </c>
      <c r="B562" s="99">
        <v>1205</v>
      </c>
      <c r="C562" s="99">
        <v>1010.1102071</v>
      </c>
      <c r="D562" s="100">
        <f t="shared" si="8"/>
        <v>0.16173426796680496</v>
      </c>
    </row>
    <row r="563" spans="1:4" x14ac:dyDescent="0.25">
      <c r="A563" s="98">
        <v>44188</v>
      </c>
      <c r="B563" s="99">
        <v>1299</v>
      </c>
      <c r="C563" s="99">
        <v>992.3588254</v>
      </c>
      <c r="D563" s="100">
        <f t="shared" si="8"/>
        <v>0.23605941077752116</v>
      </c>
    </row>
    <row r="564" spans="1:4" x14ac:dyDescent="0.25">
      <c r="A564" s="98">
        <v>44189</v>
      </c>
      <c r="B564" s="99">
        <v>1772</v>
      </c>
      <c r="C564" s="99">
        <v>943.62645550000002</v>
      </c>
      <c r="D564" s="100">
        <f t="shared" si="8"/>
        <v>0.4674794269187359</v>
      </c>
    </row>
    <row r="565" spans="1:4" x14ac:dyDescent="0.25">
      <c r="A565" s="98">
        <v>44190</v>
      </c>
      <c r="B565" s="99">
        <v>3476</v>
      </c>
      <c r="C565" s="99">
        <v>3475.9988567999999</v>
      </c>
      <c r="D565" s="100">
        <f t="shared" si="8"/>
        <v>3.2888377448648733E-7</v>
      </c>
    </row>
    <row r="566" spans="1:4" x14ac:dyDescent="0.25">
      <c r="A566" s="98">
        <v>44191</v>
      </c>
      <c r="B566" s="99">
        <v>1646</v>
      </c>
      <c r="C566" s="99">
        <v>1645.9995004</v>
      </c>
      <c r="D566" s="100">
        <f t="shared" si="8"/>
        <v>3.0352369381040328E-7</v>
      </c>
    </row>
    <row r="567" spans="1:4" x14ac:dyDescent="0.25">
      <c r="A567" s="98">
        <v>44192</v>
      </c>
      <c r="B567" s="99">
        <v>1232</v>
      </c>
      <c r="C567" s="99">
        <v>1740.4503365</v>
      </c>
      <c r="D567" s="100">
        <f t="shared" si="8"/>
        <v>0.41270319521103899</v>
      </c>
    </row>
    <row r="568" spans="1:4" x14ac:dyDescent="0.25">
      <c r="A568" s="98">
        <v>44193</v>
      </c>
      <c r="B568" s="99">
        <v>983</v>
      </c>
      <c r="C568" s="99">
        <v>889.48846330000003</v>
      </c>
      <c r="D568" s="100">
        <f t="shared" si="8"/>
        <v>9.512872502543232E-2</v>
      </c>
    </row>
    <row r="569" spans="1:4" x14ac:dyDescent="0.25">
      <c r="A569" s="98">
        <v>44194</v>
      </c>
      <c r="B569" s="99">
        <v>1048</v>
      </c>
      <c r="C569" s="99">
        <v>914.45817280000006</v>
      </c>
      <c r="D569" s="100">
        <f t="shared" si="8"/>
        <v>0.12742540763358773</v>
      </c>
    </row>
    <row r="570" spans="1:4" x14ac:dyDescent="0.25">
      <c r="A570" s="98">
        <v>44195</v>
      </c>
      <c r="B570" s="99">
        <v>1045</v>
      </c>
      <c r="C570" s="99">
        <v>973.80886850000002</v>
      </c>
      <c r="D570" s="100">
        <f t="shared" si="8"/>
        <v>6.8125484688995194E-2</v>
      </c>
    </row>
    <row r="571" spans="1:4" x14ac:dyDescent="0.25">
      <c r="A571" s="98">
        <v>44196</v>
      </c>
      <c r="B571" s="99">
        <v>1948</v>
      </c>
      <c r="C571" s="99">
        <v>2049.2636827000001</v>
      </c>
      <c r="D571" s="100">
        <f t="shared" si="8"/>
        <v>5.1983410010267003E-2</v>
      </c>
    </row>
    <row r="572" spans="1:4" x14ac:dyDescent="0.25">
      <c r="A572" s="98">
        <v>44197</v>
      </c>
      <c r="B572" s="99">
        <v>1936</v>
      </c>
      <c r="C572" s="99">
        <v>1834.7351427999999</v>
      </c>
      <c r="D572" s="100">
        <f t="shared" si="8"/>
        <v>5.2306227892562007E-2</v>
      </c>
    </row>
    <row r="573" spans="1:4" x14ac:dyDescent="0.25">
      <c r="A573" s="98">
        <v>44198</v>
      </c>
      <c r="B573" s="99">
        <v>1015</v>
      </c>
      <c r="C573" s="99">
        <v>1345.2032506</v>
      </c>
      <c r="D573" s="100">
        <f t="shared" si="8"/>
        <v>0.32532339960591139</v>
      </c>
    </row>
    <row r="574" spans="1:4" x14ac:dyDescent="0.25">
      <c r="A574" s="98">
        <v>44199</v>
      </c>
      <c r="B574" s="99">
        <v>1039</v>
      </c>
      <c r="C574" s="99">
        <v>1436.6417807</v>
      </c>
      <c r="D574" s="100">
        <f t="shared" si="8"/>
        <v>0.38271586207892205</v>
      </c>
    </row>
    <row r="575" spans="1:4" x14ac:dyDescent="0.25">
      <c r="A575" s="98">
        <v>44200</v>
      </c>
      <c r="B575" s="99">
        <v>922</v>
      </c>
      <c r="C575" s="99">
        <v>992.39009309999994</v>
      </c>
      <c r="D575" s="100">
        <f t="shared" si="8"/>
        <v>7.63450033622559E-2</v>
      </c>
    </row>
    <row r="576" spans="1:4" x14ac:dyDescent="0.25">
      <c r="A576" s="98">
        <v>44201</v>
      </c>
      <c r="B576" s="99">
        <v>838</v>
      </c>
      <c r="C576" s="99">
        <v>944.33479060000002</v>
      </c>
      <c r="D576" s="100">
        <f t="shared" si="8"/>
        <v>0.12689115823389024</v>
      </c>
    </row>
    <row r="577" spans="1:4" x14ac:dyDescent="0.25">
      <c r="A577" s="98">
        <v>44202</v>
      </c>
      <c r="B577" s="99">
        <v>786</v>
      </c>
      <c r="C577" s="99">
        <v>939.63940539999999</v>
      </c>
      <c r="D577" s="100">
        <f t="shared" si="8"/>
        <v>0.19546998142493638</v>
      </c>
    </row>
    <row r="578" spans="1:4" x14ac:dyDescent="0.25">
      <c r="A578" s="98">
        <v>44203</v>
      </c>
      <c r="B578" s="99">
        <v>814</v>
      </c>
      <c r="C578" s="99">
        <v>894.03597500000001</v>
      </c>
      <c r="D578" s="100">
        <f t="shared" si="8"/>
        <v>9.8324293611793623E-2</v>
      </c>
    </row>
    <row r="579" spans="1:4" x14ac:dyDescent="0.25">
      <c r="A579" s="98">
        <v>44204</v>
      </c>
      <c r="B579" s="99">
        <v>993</v>
      </c>
      <c r="C579" s="99">
        <v>894.13091259999999</v>
      </c>
      <c r="D579" s="100">
        <f t="shared" ref="D579:D642" si="9">ABS((B579-C579)/B579)</f>
        <v>9.956604974823767E-2</v>
      </c>
    </row>
    <row r="580" spans="1:4" x14ac:dyDescent="0.25">
      <c r="A580" s="98">
        <v>44205</v>
      </c>
      <c r="B580" s="99">
        <v>1152</v>
      </c>
      <c r="C580" s="99">
        <v>1249.2271762</v>
      </c>
      <c r="D580" s="100">
        <f t="shared" si="9"/>
        <v>8.4398590451388922E-2</v>
      </c>
    </row>
    <row r="581" spans="1:4" x14ac:dyDescent="0.25">
      <c r="A581" s="98">
        <v>44206</v>
      </c>
      <c r="B581" s="99">
        <v>972</v>
      </c>
      <c r="C581" s="99">
        <v>1210.0323410000001</v>
      </c>
      <c r="D581" s="100">
        <f t="shared" si="9"/>
        <v>0.24488923971193424</v>
      </c>
    </row>
    <row r="582" spans="1:4" x14ac:dyDescent="0.25">
      <c r="A582" s="98">
        <v>44207</v>
      </c>
      <c r="B582" s="99">
        <v>727</v>
      </c>
      <c r="C582" s="99">
        <v>792.70885209999994</v>
      </c>
      <c r="D582" s="100">
        <f t="shared" si="9"/>
        <v>9.0383565474552882E-2</v>
      </c>
    </row>
    <row r="583" spans="1:4" x14ac:dyDescent="0.25">
      <c r="A583" s="98">
        <v>44208</v>
      </c>
      <c r="B583" s="99">
        <v>642</v>
      </c>
      <c r="C583" s="99">
        <v>868.34683810000001</v>
      </c>
      <c r="D583" s="100">
        <f t="shared" si="9"/>
        <v>0.3525651683800623</v>
      </c>
    </row>
    <row r="584" spans="1:4" x14ac:dyDescent="0.25">
      <c r="A584" s="98">
        <v>44209</v>
      </c>
      <c r="B584" s="99">
        <v>711</v>
      </c>
      <c r="C584" s="99">
        <v>750.63185450000003</v>
      </c>
      <c r="D584" s="100">
        <f t="shared" si="9"/>
        <v>5.5741004922644208E-2</v>
      </c>
    </row>
    <row r="585" spans="1:4" x14ac:dyDescent="0.25">
      <c r="A585" s="98">
        <v>44210</v>
      </c>
      <c r="B585" s="99">
        <v>756</v>
      </c>
      <c r="C585" s="99">
        <v>850.87133119999999</v>
      </c>
      <c r="D585" s="100">
        <f t="shared" si="9"/>
        <v>0.12549117883597882</v>
      </c>
    </row>
    <row r="586" spans="1:4" x14ac:dyDescent="0.25">
      <c r="A586" s="98">
        <v>44211</v>
      </c>
      <c r="B586" s="99">
        <v>847</v>
      </c>
      <c r="C586" s="99">
        <v>960.57867839999994</v>
      </c>
      <c r="D586" s="100">
        <f t="shared" si="9"/>
        <v>0.13409525194805189</v>
      </c>
    </row>
    <row r="587" spans="1:4" x14ac:dyDescent="0.25">
      <c r="A587" s="98">
        <v>44212</v>
      </c>
      <c r="B587" s="99">
        <v>901</v>
      </c>
      <c r="C587" s="99">
        <v>1082.5033429</v>
      </c>
      <c r="D587" s="100">
        <f t="shared" si="9"/>
        <v>0.20144655149833518</v>
      </c>
    </row>
    <row r="588" spans="1:4" x14ac:dyDescent="0.25">
      <c r="A588" s="98">
        <v>44213</v>
      </c>
      <c r="B588" s="99">
        <v>809</v>
      </c>
      <c r="C588" s="99">
        <v>1186.4961355999999</v>
      </c>
      <c r="D588" s="100">
        <f t="shared" si="9"/>
        <v>0.46662068677379465</v>
      </c>
    </row>
    <row r="589" spans="1:4" x14ac:dyDescent="0.25">
      <c r="A589" s="98">
        <v>44214</v>
      </c>
      <c r="B589" s="99">
        <v>677</v>
      </c>
      <c r="C589" s="99">
        <v>648.32529729999999</v>
      </c>
      <c r="D589" s="100">
        <f t="shared" si="9"/>
        <v>4.235554313146235E-2</v>
      </c>
    </row>
    <row r="590" spans="1:4" x14ac:dyDescent="0.25">
      <c r="A590" s="98">
        <v>44215</v>
      </c>
      <c r="B590" s="99">
        <v>610</v>
      </c>
      <c r="C590" s="99">
        <v>678.72918979999997</v>
      </c>
      <c r="D590" s="100">
        <f t="shared" si="9"/>
        <v>0.11267080295081963</v>
      </c>
    </row>
    <row r="591" spans="1:4" x14ac:dyDescent="0.25">
      <c r="A591" s="98">
        <v>44216</v>
      </c>
      <c r="B591" s="99">
        <v>598</v>
      </c>
      <c r="C591" s="99">
        <v>688.9202841</v>
      </c>
      <c r="D591" s="100">
        <f t="shared" si="9"/>
        <v>0.15204060886287626</v>
      </c>
    </row>
    <row r="592" spans="1:4" x14ac:dyDescent="0.25">
      <c r="A592" s="98">
        <v>44217</v>
      </c>
      <c r="B592" s="99">
        <v>579</v>
      </c>
      <c r="C592" s="99">
        <v>783.48687159999997</v>
      </c>
      <c r="D592" s="100">
        <f t="shared" si="9"/>
        <v>0.3531724898100172</v>
      </c>
    </row>
    <row r="593" spans="1:4" x14ac:dyDescent="0.25">
      <c r="A593" s="98">
        <v>44218</v>
      </c>
      <c r="B593" s="99">
        <v>764</v>
      </c>
      <c r="C593" s="99">
        <v>658.3997511</v>
      </c>
      <c r="D593" s="100">
        <f t="shared" si="9"/>
        <v>0.13822022107329843</v>
      </c>
    </row>
    <row r="594" spans="1:4" x14ac:dyDescent="0.25">
      <c r="A594" s="98">
        <v>44219</v>
      </c>
      <c r="B594" s="99">
        <v>902</v>
      </c>
      <c r="C594" s="99">
        <v>1053.2261309999999</v>
      </c>
      <c r="D594" s="100">
        <f t="shared" si="9"/>
        <v>0.16765646452328148</v>
      </c>
    </row>
    <row r="595" spans="1:4" x14ac:dyDescent="0.25">
      <c r="A595" s="98">
        <v>44220</v>
      </c>
      <c r="B595" s="99">
        <v>906</v>
      </c>
      <c r="C595" s="99">
        <v>968.99145420000002</v>
      </c>
      <c r="D595" s="100">
        <f t="shared" si="9"/>
        <v>6.9526991390728501E-2</v>
      </c>
    </row>
    <row r="596" spans="1:4" x14ac:dyDescent="0.25">
      <c r="A596" s="98">
        <v>44221</v>
      </c>
      <c r="B596" s="99">
        <v>716</v>
      </c>
      <c r="C596" s="99">
        <v>677.71386099999995</v>
      </c>
      <c r="D596" s="100">
        <f t="shared" si="9"/>
        <v>5.3472261173184425E-2</v>
      </c>
    </row>
    <row r="597" spans="1:4" x14ac:dyDescent="0.25">
      <c r="A597" s="98">
        <v>44222</v>
      </c>
      <c r="B597" s="99">
        <v>633</v>
      </c>
      <c r="C597" s="99">
        <v>522.72323830000005</v>
      </c>
      <c r="D597" s="100">
        <f t="shared" si="9"/>
        <v>0.17421289368088461</v>
      </c>
    </row>
    <row r="598" spans="1:4" x14ac:dyDescent="0.25">
      <c r="A598" s="98">
        <v>44223</v>
      </c>
      <c r="B598" s="99">
        <v>632</v>
      </c>
      <c r="C598" s="99">
        <v>580.23386649999998</v>
      </c>
      <c r="D598" s="100">
        <f t="shared" si="9"/>
        <v>8.1908439082278517E-2</v>
      </c>
    </row>
    <row r="599" spans="1:4" x14ac:dyDescent="0.25">
      <c r="A599" s="98">
        <v>44224</v>
      </c>
      <c r="B599" s="99">
        <v>688</v>
      </c>
      <c r="C599" s="99">
        <v>1006.5593710000001</v>
      </c>
      <c r="D599" s="100">
        <f t="shared" si="9"/>
        <v>0.46302234156976751</v>
      </c>
    </row>
    <row r="600" spans="1:4" x14ac:dyDescent="0.25">
      <c r="A600" s="98">
        <v>44225</v>
      </c>
      <c r="B600" s="99">
        <v>888</v>
      </c>
      <c r="C600" s="99">
        <v>676.74118339999995</v>
      </c>
      <c r="D600" s="100">
        <f t="shared" si="9"/>
        <v>0.2379040727477478</v>
      </c>
    </row>
    <row r="601" spans="1:4" x14ac:dyDescent="0.25">
      <c r="A601" s="98">
        <v>44226</v>
      </c>
      <c r="B601" s="99">
        <v>1128</v>
      </c>
      <c r="C601" s="99">
        <v>1140.6334956000001</v>
      </c>
      <c r="D601" s="100">
        <f t="shared" si="9"/>
        <v>1.1199907446808564E-2</v>
      </c>
    </row>
    <row r="602" spans="1:4" x14ac:dyDescent="0.25">
      <c r="A602" s="98">
        <v>44227</v>
      </c>
      <c r="B602" s="99">
        <v>865</v>
      </c>
      <c r="C602" s="99">
        <v>1142.6944099</v>
      </c>
      <c r="D602" s="100">
        <f t="shared" si="9"/>
        <v>0.32103399988439302</v>
      </c>
    </row>
    <row r="603" spans="1:4" x14ac:dyDescent="0.25">
      <c r="A603" s="98">
        <v>44228</v>
      </c>
      <c r="B603" s="99">
        <v>687</v>
      </c>
      <c r="C603" s="99">
        <v>700.52251779999995</v>
      </c>
      <c r="D603" s="100">
        <f t="shared" si="9"/>
        <v>1.9683432023289586E-2</v>
      </c>
    </row>
    <row r="604" spans="1:4" x14ac:dyDescent="0.25">
      <c r="A604" s="98">
        <v>44229</v>
      </c>
      <c r="B604" s="99">
        <v>686</v>
      </c>
      <c r="C604" s="99">
        <v>719.0260677</v>
      </c>
      <c r="D604" s="100">
        <f t="shared" si="9"/>
        <v>4.8142955830903791E-2</v>
      </c>
    </row>
    <row r="605" spans="1:4" x14ac:dyDescent="0.25">
      <c r="A605" s="98">
        <v>44230</v>
      </c>
      <c r="B605" s="99">
        <v>810</v>
      </c>
      <c r="C605" s="99">
        <v>663.06113600000003</v>
      </c>
      <c r="D605" s="100">
        <f t="shared" si="9"/>
        <v>0.18140600493827155</v>
      </c>
    </row>
    <row r="606" spans="1:4" x14ac:dyDescent="0.25">
      <c r="A606" s="98">
        <v>44231</v>
      </c>
      <c r="B606" s="99">
        <v>921</v>
      </c>
      <c r="C606" s="99">
        <v>659.94728799999996</v>
      </c>
      <c r="D606" s="100">
        <f t="shared" si="9"/>
        <v>0.28344485559174815</v>
      </c>
    </row>
    <row r="607" spans="1:4" x14ac:dyDescent="0.25">
      <c r="A607" s="98">
        <v>44232</v>
      </c>
      <c r="B607" s="99">
        <v>1057</v>
      </c>
      <c r="C607" s="99">
        <v>829.83247840000001</v>
      </c>
      <c r="D607" s="100">
        <f t="shared" si="9"/>
        <v>0.21491723897824028</v>
      </c>
    </row>
    <row r="608" spans="1:4" x14ac:dyDescent="0.25">
      <c r="A608" s="98">
        <v>44233</v>
      </c>
      <c r="B608" s="99">
        <v>1421</v>
      </c>
      <c r="C608" s="99">
        <v>1142.5247562</v>
      </c>
      <c r="D608" s="100">
        <f t="shared" si="9"/>
        <v>0.19597131864883888</v>
      </c>
    </row>
    <row r="609" spans="1:4" x14ac:dyDescent="0.25">
      <c r="A609" s="98">
        <v>44234</v>
      </c>
      <c r="B609" s="99">
        <v>1256</v>
      </c>
      <c r="C609" s="99">
        <v>1127.9199781</v>
      </c>
      <c r="D609" s="100">
        <f t="shared" si="9"/>
        <v>0.10197453972929937</v>
      </c>
    </row>
    <row r="610" spans="1:4" x14ac:dyDescent="0.25">
      <c r="A610" s="98">
        <v>44235</v>
      </c>
      <c r="B610" s="99">
        <v>2017</v>
      </c>
      <c r="C610" s="99">
        <v>645.33706380000001</v>
      </c>
      <c r="D610" s="100">
        <f t="shared" si="9"/>
        <v>0.68005103430837877</v>
      </c>
    </row>
    <row r="611" spans="1:4" x14ac:dyDescent="0.25">
      <c r="A611" s="98">
        <v>44236</v>
      </c>
      <c r="B611" s="99">
        <v>1149</v>
      </c>
      <c r="C611" s="99">
        <v>652.98361239999997</v>
      </c>
      <c r="D611" s="100">
        <f t="shared" si="9"/>
        <v>0.43169398398607489</v>
      </c>
    </row>
    <row r="612" spans="1:4" x14ac:dyDescent="0.25">
      <c r="A612" s="98">
        <v>44237</v>
      </c>
      <c r="B612" s="99">
        <v>1150</v>
      </c>
      <c r="C612" s="99">
        <v>696.92698310000003</v>
      </c>
      <c r="D612" s="100">
        <f t="shared" si="9"/>
        <v>0.39397653643478259</v>
      </c>
    </row>
    <row r="613" spans="1:4" x14ac:dyDescent="0.25">
      <c r="A613" s="98">
        <v>44238</v>
      </c>
      <c r="B613" s="99">
        <v>1016</v>
      </c>
      <c r="C613" s="99">
        <v>806.8458842</v>
      </c>
      <c r="D613" s="100">
        <f t="shared" si="9"/>
        <v>0.20586035019685039</v>
      </c>
    </row>
    <row r="614" spans="1:4" x14ac:dyDescent="0.25">
      <c r="A614" s="98">
        <v>44239</v>
      </c>
      <c r="B614" s="99">
        <v>1300</v>
      </c>
      <c r="C614" s="99">
        <v>784.83896849999996</v>
      </c>
      <c r="D614" s="100">
        <f t="shared" si="9"/>
        <v>0.39627771653846156</v>
      </c>
    </row>
    <row r="615" spans="1:4" x14ac:dyDescent="0.25">
      <c r="A615" s="98">
        <v>44240</v>
      </c>
      <c r="B615" s="99">
        <v>1586</v>
      </c>
      <c r="C615" s="99">
        <v>1132.1922173999999</v>
      </c>
      <c r="D615" s="100">
        <f t="shared" si="9"/>
        <v>0.28613353253467849</v>
      </c>
    </row>
    <row r="616" spans="1:4" x14ac:dyDescent="0.25">
      <c r="A616" s="98">
        <v>44241</v>
      </c>
      <c r="B616" s="99">
        <v>1374</v>
      </c>
      <c r="C616" s="99">
        <v>1103.4195167</v>
      </c>
      <c r="D616" s="100">
        <f t="shared" si="9"/>
        <v>0.19692902714701599</v>
      </c>
    </row>
    <row r="617" spans="1:4" x14ac:dyDescent="0.25">
      <c r="A617" s="98">
        <v>44242</v>
      </c>
      <c r="B617" s="99">
        <v>1080</v>
      </c>
      <c r="C617" s="99">
        <v>740.20593870000005</v>
      </c>
      <c r="D617" s="100">
        <f t="shared" si="9"/>
        <v>0.31462413083333329</v>
      </c>
    </row>
    <row r="618" spans="1:4" x14ac:dyDescent="0.25">
      <c r="A618" s="98">
        <v>44243</v>
      </c>
      <c r="B618" s="99">
        <v>1020</v>
      </c>
      <c r="C618" s="99">
        <v>706.55089610000005</v>
      </c>
      <c r="D618" s="100">
        <f t="shared" si="9"/>
        <v>0.30730304303921563</v>
      </c>
    </row>
    <row r="619" spans="1:4" x14ac:dyDescent="0.25">
      <c r="A619" s="98">
        <v>44244</v>
      </c>
      <c r="B619" s="99">
        <v>1077</v>
      </c>
      <c r="C619" s="99">
        <v>765.55862279999997</v>
      </c>
      <c r="D619" s="100">
        <f t="shared" si="9"/>
        <v>0.28917490919220057</v>
      </c>
    </row>
    <row r="620" spans="1:4" x14ac:dyDescent="0.25">
      <c r="A620" s="98">
        <v>44245</v>
      </c>
      <c r="B620" s="99">
        <v>1004</v>
      </c>
      <c r="C620" s="99">
        <v>846.14904620000004</v>
      </c>
      <c r="D620" s="100">
        <f t="shared" si="9"/>
        <v>0.15722206553784857</v>
      </c>
    </row>
    <row r="621" spans="1:4" x14ac:dyDescent="0.25">
      <c r="A621" s="98">
        <v>44246</v>
      </c>
      <c r="B621" s="99">
        <v>1245</v>
      </c>
      <c r="C621" s="99">
        <v>785.46644140000001</v>
      </c>
      <c r="D621" s="100">
        <f t="shared" si="9"/>
        <v>0.36910325991967868</v>
      </c>
    </row>
    <row r="622" spans="1:4" x14ac:dyDescent="0.25">
      <c r="A622" s="98">
        <v>44247</v>
      </c>
      <c r="B622" s="99">
        <v>1521</v>
      </c>
      <c r="C622" s="99">
        <v>1207.1020252000001</v>
      </c>
      <c r="D622" s="100">
        <f t="shared" si="9"/>
        <v>0.20637605180802099</v>
      </c>
    </row>
    <row r="623" spans="1:4" x14ac:dyDescent="0.25">
      <c r="A623" s="98">
        <v>44248</v>
      </c>
      <c r="B623" s="99">
        <v>1142</v>
      </c>
      <c r="C623" s="99">
        <v>1235.7167472000001</v>
      </c>
      <c r="D623" s="100">
        <f t="shared" si="9"/>
        <v>8.206370157618223E-2</v>
      </c>
    </row>
    <row r="624" spans="1:4" x14ac:dyDescent="0.25">
      <c r="A624" s="98">
        <v>44249</v>
      </c>
      <c r="B624" s="99">
        <v>970</v>
      </c>
      <c r="C624" s="99">
        <v>777.28639469999996</v>
      </c>
      <c r="D624" s="100">
        <f t="shared" si="9"/>
        <v>0.19867381989690724</v>
      </c>
    </row>
    <row r="625" spans="1:4" x14ac:dyDescent="0.25">
      <c r="A625" s="98">
        <v>44250</v>
      </c>
      <c r="B625" s="99">
        <v>936</v>
      </c>
      <c r="C625" s="99">
        <v>769.95418470000004</v>
      </c>
      <c r="D625" s="100">
        <f t="shared" si="9"/>
        <v>0.17739937532051278</v>
      </c>
    </row>
    <row r="626" spans="1:4" x14ac:dyDescent="0.25">
      <c r="A626" s="98">
        <v>44251</v>
      </c>
      <c r="B626" s="99">
        <v>925</v>
      </c>
      <c r="C626" s="99">
        <v>784.76260100000002</v>
      </c>
      <c r="D626" s="100">
        <f t="shared" si="9"/>
        <v>0.15160799891891891</v>
      </c>
    </row>
    <row r="627" spans="1:4" x14ac:dyDescent="0.25">
      <c r="A627" s="98">
        <v>44252</v>
      </c>
      <c r="B627" s="99">
        <v>873</v>
      </c>
      <c r="C627" s="99">
        <v>836.8344707</v>
      </c>
      <c r="D627" s="100">
        <f t="shared" si="9"/>
        <v>4.1426723138602524E-2</v>
      </c>
    </row>
    <row r="628" spans="1:4" x14ac:dyDescent="0.25">
      <c r="A628" s="98">
        <v>44253</v>
      </c>
      <c r="B628" s="99">
        <v>1302</v>
      </c>
      <c r="C628" s="99">
        <v>821.07883509999999</v>
      </c>
      <c r="D628" s="100">
        <f t="shared" si="9"/>
        <v>0.36937109439324117</v>
      </c>
    </row>
    <row r="629" spans="1:4" x14ac:dyDescent="0.25">
      <c r="A629" s="98">
        <v>44254</v>
      </c>
      <c r="B629" s="99">
        <v>1545</v>
      </c>
      <c r="C629" s="99">
        <v>1243.9997102</v>
      </c>
      <c r="D629" s="100">
        <f t="shared" si="9"/>
        <v>0.19482219404530746</v>
      </c>
    </row>
    <row r="630" spans="1:4" x14ac:dyDescent="0.25">
      <c r="A630" s="98">
        <v>44255</v>
      </c>
      <c r="B630" s="99">
        <v>1226</v>
      </c>
      <c r="C630" s="99">
        <v>1202.3097560000001</v>
      </c>
      <c r="D630" s="100">
        <f t="shared" si="9"/>
        <v>1.9323200652528461E-2</v>
      </c>
    </row>
    <row r="631" spans="1:4" x14ac:dyDescent="0.25">
      <c r="A631" s="98">
        <v>44256</v>
      </c>
      <c r="B631" s="99">
        <v>1054</v>
      </c>
      <c r="C631" s="99">
        <v>774.75392690000001</v>
      </c>
      <c r="D631" s="100">
        <f t="shared" si="9"/>
        <v>0.2649393482922201</v>
      </c>
    </row>
    <row r="632" spans="1:4" x14ac:dyDescent="0.25">
      <c r="A632" s="98">
        <v>44257</v>
      </c>
      <c r="B632" s="99">
        <v>926</v>
      </c>
      <c r="C632" s="99">
        <v>677.46702289999996</v>
      </c>
      <c r="D632" s="100">
        <f t="shared" si="9"/>
        <v>0.26839414373650111</v>
      </c>
    </row>
    <row r="633" spans="1:4" x14ac:dyDescent="0.25">
      <c r="A633" s="98">
        <v>44258</v>
      </c>
      <c r="B633" s="99">
        <v>1129</v>
      </c>
      <c r="C633" s="99">
        <v>778.14249370000005</v>
      </c>
      <c r="D633" s="100">
        <f t="shared" si="9"/>
        <v>0.31076838467670503</v>
      </c>
    </row>
    <row r="634" spans="1:4" x14ac:dyDescent="0.25">
      <c r="A634" s="98">
        <v>44259</v>
      </c>
      <c r="B634" s="99">
        <v>1027</v>
      </c>
      <c r="C634" s="99">
        <v>1028.3653887</v>
      </c>
      <c r="D634" s="100">
        <f t="shared" si="9"/>
        <v>1.3294924050633297E-3</v>
      </c>
    </row>
    <row r="635" spans="1:4" x14ac:dyDescent="0.25">
      <c r="A635" s="98">
        <v>44260</v>
      </c>
      <c r="B635" s="99">
        <v>1520</v>
      </c>
      <c r="C635" s="99">
        <v>829.97252470000001</v>
      </c>
      <c r="D635" s="100">
        <f t="shared" si="9"/>
        <v>0.4539654442763158</v>
      </c>
    </row>
    <row r="636" spans="1:4" x14ac:dyDescent="0.25">
      <c r="A636" s="98">
        <v>44261</v>
      </c>
      <c r="B636" s="99">
        <v>1634</v>
      </c>
      <c r="C636" s="99">
        <v>1237.3496591000001</v>
      </c>
      <c r="D636" s="100">
        <f t="shared" si="9"/>
        <v>0.2427480666462668</v>
      </c>
    </row>
    <row r="637" spans="1:4" x14ac:dyDescent="0.25">
      <c r="A637" s="98">
        <v>44262</v>
      </c>
      <c r="B637" s="99">
        <v>1290</v>
      </c>
      <c r="C637" s="99">
        <v>1213.1180670000001</v>
      </c>
      <c r="D637" s="100">
        <f t="shared" si="9"/>
        <v>5.9598397674418518E-2</v>
      </c>
    </row>
    <row r="638" spans="1:4" x14ac:dyDescent="0.25">
      <c r="A638" s="98">
        <v>44263</v>
      </c>
      <c r="B638" s="99">
        <v>985</v>
      </c>
      <c r="C638" s="99">
        <v>866.64454880000005</v>
      </c>
      <c r="D638" s="100">
        <f t="shared" si="9"/>
        <v>0.12015781847715731</v>
      </c>
    </row>
    <row r="639" spans="1:4" x14ac:dyDescent="0.25">
      <c r="A639" s="98">
        <v>44264</v>
      </c>
      <c r="B639" s="99">
        <v>1010</v>
      </c>
      <c r="C639" s="99">
        <v>840.85759829999995</v>
      </c>
      <c r="D639" s="100">
        <f t="shared" si="9"/>
        <v>0.16746772445544558</v>
      </c>
    </row>
    <row r="640" spans="1:4" x14ac:dyDescent="0.25">
      <c r="A640" s="98">
        <v>44265</v>
      </c>
      <c r="B640" s="99">
        <v>1103</v>
      </c>
      <c r="C640" s="99">
        <v>919.83535270000004</v>
      </c>
      <c r="D640" s="100">
        <f t="shared" si="9"/>
        <v>0.16606042366273796</v>
      </c>
    </row>
    <row r="641" spans="1:4" x14ac:dyDescent="0.25">
      <c r="A641" s="98">
        <v>44266</v>
      </c>
      <c r="B641" s="99">
        <v>1004</v>
      </c>
      <c r="C641" s="99">
        <v>1028.3298305000001</v>
      </c>
      <c r="D641" s="100">
        <f t="shared" si="9"/>
        <v>2.423289890438254E-2</v>
      </c>
    </row>
    <row r="642" spans="1:4" x14ac:dyDescent="0.25">
      <c r="A642" s="98">
        <v>44267</v>
      </c>
      <c r="B642" s="99">
        <v>1425</v>
      </c>
      <c r="C642" s="99">
        <v>1003.6298371</v>
      </c>
      <c r="D642" s="100">
        <f t="shared" si="9"/>
        <v>0.29569835992982452</v>
      </c>
    </row>
    <row r="643" spans="1:4" x14ac:dyDescent="0.25">
      <c r="A643" s="98">
        <v>44268</v>
      </c>
      <c r="B643" s="99">
        <v>1750</v>
      </c>
      <c r="C643" s="99">
        <v>1470.9149520000001</v>
      </c>
      <c r="D643" s="100">
        <f t="shared" ref="D643:D706" si="10">ABS((B643-C643)/B643)</f>
        <v>0.15947717028571423</v>
      </c>
    </row>
    <row r="644" spans="1:4" x14ac:dyDescent="0.25">
      <c r="A644" s="98">
        <v>44269</v>
      </c>
      <c r="B644" s="99">
        <v>1472</v>
      </c>
      <c r="C644" s="99">
        <v>1387.2090032000001</v>
      </c>
      <c r="D644" s="100">
        <f t="shared" si="10"/>
        <v>5.7602579347826019E-2</v>
      </c>
    </row>
    <row r="645" spans="1:4" x14ac:dyDescent="0.25">
      <c r="A645" s="98">
        <v>44270</v>
      </c>
      <c r="B645" s="99">
        <v>1054</v>
      </c>
      <c r="C645" s="99">
        <v>935.7537069</v>
      </c>
      <c r="D645" s="100">
        <f t="shared" si="10"/>
        <v>0.11218813387096774</v>
      </c>
    </row>
    <row r="646" spans="1:4" x14ac:dyDescent="0.25">
      <c r="A646" s="98">
        <v>44271</v>
      </c>
      <c r="B646" s="99">
        <v>1022</v>
      </c>
      <c r="C646" s="99">
        <v>1326.2120196999999</v>
      </c>
      <c r="D646" s="100">
        <f t="shared" si="10"/>
        <v>0.29766342436399212</v>
      </c>
    </row>
    <row r="647" spans="1:4" x14ac:dyDescent="0.25">
      <c r="A647" s="98">
        <v>44272</v>
      </c>
      <c r="B647" s="99">
        <v>1242</v>
      </c>
      <c r="C647" s="99">
        <v>1361.3221969000001</v>
      </c>
      <c r="D647" s="100">
        <f t="shared" si="10"/>
        <v>9.6072622302737609E-2</v>
      </c>
    </row>
    <row r="648" spans="1:4" x14ac:dyDescent="0.25">
      <c r="A648" s="98">
        <v>44273</v>
      </c>
      <c r="B648" s="99">
        <v>1171</v>
      </c>
      <c r="C648" s="99">
        <v>1420.3555045999999</v>
      </c>
      <c r="D648" s="100">
        <f t="shared" si="10"/>
        <v>0.21294236088812973</v>
      </c>
    </row>
    <row r="649" spans="1:4" x14ac:dyDescent="0.25">
      <c r="A649" s="98">
        <v>44274</v>
      </c>
      <c r="B649" s="99">
        <v>1631</v>
      </c>
      <c r="C649" s="99">
        <v>1437.6289670000001</v>
      </c>
      <c r="D649" s="100">
        <f t="shared" si="10"/>
        <v>0.11855979950950331</v>
      </c>
    </row>
    <row r="650" spans="1:4" x14ac:dyDescent="0.25">
      <c r="A650" s="98">
        <v>44275</v>
      </c>
      <c r="B650" s="99">
        <v>2005</v>
      </c>
      <c r="C650" s="99">
        <v>1783.7896639999999</v>
      </c>
      <c r="D650" s="100">
        <f t="shared" si="10"/>
        <v>0.11032934463840403</v>
      </c>
    </row>
    <row r="651" spans="1:4" x14ac:dyDescent="0.25">
      <c r="A651" s="98">
        <v>44276</v>
      </c>
      <c r="B651" s="99">
        <v>1622</v>
      </c>
      <c r="C651" s="99">
        <v>1786.3073632000001</v>
      </c>
      <c r="D651" s="100">
        <f t="shared" si="10"/>
        <v>0.10129923748458697</v>
      </c>
    </row>
    <row r="652" spans="1:4" x14ac:dyDescent="0.25">
      <c r="A652" s="98">
        <v>44277</v>
      </c>
      <c r="B652" s="99">
        <v>2051</v>
      </c>
      <c r="C652" s="99">
        <v>1427.2018052999999</v>
      </c>
      <c r="D652" s="100">
        <f t="shared" si="10"/>
        <v>0.30414343963920043</v>
      </c>
    </row>
    <row r="653" spans="1:4" x14ac:dyDescent="0.25">
      <c r="A653" s="98">
        <v>44278</v>
      </c>
      <c r="B653" s="99">
        <v>1238</v>
      </c>
      <c r="C653" s="99">
        <v>1432.4390781</v>
      </c>
      <c r="D653" s="100">
        <f t="shared" si="10"/>
        <v>0.15705902915993536</v>
      </c>
    </row>
    <row r="654" spans="1:4" x14ac:dyDescent="0.25">
      <c r="A654" s="98">
        <v>44279</v>
      </c>
      <c r="B654" s="99">
        <v>1174</v>
      </c>
      <c r="C654" s="99">
        <v>1469.6411412</v>
      </c>
      <c r="D654" s="100">
        <f t="shared" si="10"/>
        <v>0.25182379999999999</v>
      </c>
    </row>
    <row r="655" spans="1:4" x14ac:dyDescent="0.25">
      <c r="A655" s="98">
        <v>44280</v>
      </c>
      <c r="B655" s="99">
        <v>1274</v>
      </c>
      <c r="C655" s="99">
        <v>1541.1487400000001</v>
      </c>
      <c r="D655" s="100">
        <f t="shared" si="10"/>
        <v>0.20969288854003146</v>
      </c>
    </row>
    <row r="656" spans="1:4" x14ac:dyDescent="0.25">
      <c r="A656" s="98">
        <v>44281</v>
      </c>
      <c r="B656" s="99">
        <v>1737</v>
      </c>
      <c r="C656" s="99">
        <v>1519.3404384999999</v>
      </c>
      <c r="D656" s="100">
        <f t="shared" si="10"/>
        <v>0.12530774985607376</v>
      </c>
    </row>
    <row r="657" spans="1:4" x14ac:dyDescent="0.25">
      <c r="A657" s="98">
        <v>44282</v>
      </c>
      <c r="B657" s="99">
        <v>2131</v>
      </c>
      <c r="C657" s="99">
        <v>1967.1416260000001</v>
      </c>
      <c r="D657" s="100">
        <f t="shared" si="10"/>
        <v>7.6892714218676633E-2</v>
      </c>
    </row>
    <row r="658" spans="1:4" x14ac:dyDescent="0.25">
      <c r="A658" s="98">
        <v>44283</v>
      </c>
      <c r="B658" s="99">
        <v>1719</v>
      </c>
      <c r="C658" s="99">
        <v>1834.1104637000001</v>
      </c>
      <c r="D658" s="100">
        <f t="shared" si="10"/>
        <v>6.6963620535194932E-2</v>
      </c>
    </row>
    <row r="659" spans="1:4" x14ac:dyDescent="0.25">
      <c r="A659" s="98">
        <v>44284</v>
      </c>
      <c r="B659" s="99">
        <v>1322</v>
      </c>
      <c r="C659" s="99">
        <v>971.50885010000002</v>
      </c>
      <c r="D659" s="100">
        <f t="shared" si="10"/>
        <v>0.26512189856278362</v>
      </c>
    </row>
    <row r="660" spans="1:4" x14ac:dyDescent="0.25">
      <c r="A660" s="98">
        <v>44285</v>
      </c>
      <c r="B660" s="99">
        <v>1799</v>
      </c>
      <c r="C660" s="99">
        <v>1496.2009324000001</v>
      </c>
      <c r="D660" s="100">
        <f t="shared" si="10"/>
        <v>0.16831521267370758</v>
      </c>
    </row>
    <row r="661" spans="1:4" x14ac:dyDescent="0.25">
      <c r="A661" s="98">
        <v>44286</v>
      </c>
      <c r="B661" s="99">
        <v>2125</v>
      </c>
      <c r="C661" s="99">
        <v>1502.2150650000001</v>
      </c>
      <c r="D661" s="100">
        <f t="shared" si="10"/>
        <v>0.29307526352941171</v>
      </c>
    </row>
    <row r="662" spans="1:4" x14ac:dyDescent="0.25">
      <c r="A662" s="98">
        <v>44287</v>
      </c>
      <c r="B662" s="99">
        <v>2545</v>
      </c>
      <c r="C662" s="99">
        <v>1510.2252100999999</v>
      </c>
      <c r="D662" s="101">
        <f t="shared" si="10"/>
        <v>0.40659127304518666</v>
      </c>
    </row>
    <row r="663" spans="1:4" x14ac:dyDescent="0.25">
      <c r="A663" s="98">
        <v>44288</v>
      </c>
      <c r="B663" s="99">
        <v>2788</v>
      </c>
      <c r="C663" s="99">
        <v>2472.5167947</v>
      </c>
      <c r="D663" s="101">
        <f t="shared" si="10"/>
        <v>0.11315753418220947</v>
      </c>
    </row>
    <row r="664" spans="1:4" x14ac:dyDescent="0.25">
      <c r="A664" s="98">
        <v>44289</v>
      </c>
      <c r="B664" s="99">
        <v>3096</v>
      </c>
      <c r="C664" s="99">
        <v>4391.8406352000002</v>
      </c>
      <c r="D664" s="101">
        <f t="shared" si="10"/>
        <v>0.41855317674418613</v>
      </c>
    </row>
    <row r="665" spans="1:4" x14ac:dyDescent="0.25">
      <c r="A665" s="98">
        <v>44290</v>
      </c>
      <c r="B665" s="99">
        <v>3026</v>
      </c>
      <c r="C665" s="99">
        <v>2605.7783420000001</v>
      </c>
      <c r="D665" s="101">
        <f t="shared" si="10"/>
        <v>0.13887034302709847</v>
      </c>
    </row>
    <row r="666" spans="1:4" x14ac:dyDescent="0.25">
      <c r="A666" s="98">
        <v>44291</v>
      </c>
      <c r="B666" s="99">
        <v>2827</v>
      </c>
      <c r="C666" s="99">
        <v>1829.0609316</v>
      </c>
      <c r="D666" s="101">
        <f t="shared" si="10"/>
        <v>0.35300285405022991</v>
      </c>
    </row>
    <row r="667" spans="1:4" x14ac:dyDescent="0.25">
      <c r="A667" s="98">
        <v>44292</v>
      </c>
      <c r="B667" s="99">
        <v>1881</v>
      </c>
      <c r="C667" s="99">
        <v>1442.964868</v>
      </c>
      <c r="D667" s="101">
        <f t="shared" si="10"/>
        <v>0.23287354173312066</v>
      </c>
    </row>
    <row r="668" spans="1:4" x14ac:dyDescent="0.25">
      <c r="A668" s="98">
        <v>44293</v>
      </c>
      <c r="B668" s="99">
        <v>2008</v>
      </c>
      <c r="C668" s="99">
        <v>1471.4252503</v>
      </c>
      <c r="D668" s="101">
        <f t="shared" si="10"/>
        <v>0.26721850084661353</v>
      </c>
    </row>
    <row r="669" spans="1:4" x14ac:dyDescent="0.25">
      <c r="A669" s="98">
        <v>44294</v>
      </c>
      <c r="B669" s="99">
        <v>1807</v>
      </c>
      <c r="C669" s="99">
        <v>1554.7722047</v>
      </c>
      <c r="D669" s="101">
        <f t="shared" si="10"/>
        <v>0.13958372733812952</v>
      </c>
    </row>
    <row r="670" spans="1:4" x14ac:dyDescent="0.25">
      <c r="A670" s="98">
        <v>44295</v>
      </c>
      <c r="B670" s="99">
        <v>2467</v>
      </c>
      <c r="C670" s="99">
        <v>2764.3966005000002</v>
      </c>
      <c r="D670" s="101">
        <f t="shared" si="10"/>
        <v>0.12054989886501832</v>
      </c>
    </row>
    <row r="671" spans="1:4" x14ac:dyDescent="0.25">
      <c r="A671" s="98">
        <v>44296</v>
      </c>
      <c r="B671" s="99">
        <v>3123</v>
      </c>
      <c r="C671" s="99">
        <v>4249.2199012000001</v>
      </c>
      <c r="D671" s="101">
        <f t="shared" si="10"/>
        <v>0.36062116593019533</v>
      </c>
    </row>
    <row r="672" spans="1:4" x14ac:dyDescent="0.25">
      <c r="A672" s="98">
        <v>44297</v>
      </c>
      <c r="B672" s="99">
        <v>2534</v>
      </c>
      <c r="C672" s="99">
        <v>2846.3068082999998</v>
      </c>
      <c r="D672" s="101">
        <f t="shared" si="10"/>
        <v>0.1232465699684293</v>
      </c>
    </row>
    <row r="673" spans="1:4" x14ac:dyDescent="0.25">
      <c r="A673" s="98">
        <v>44298</v>
      </c>
      <c r="B673" s="99">
        <v>2609</v>
      </c>
      <c r="C673" s="99">
        <v>1376.9074172999999</v>
      </c>
      <c r="D673" s="101">
        <f t="shared" si="10"/>
        <v>0.47224706121119209</v>
      </c>
    </row>
    <row r="674" spans="1:4" x14ac:dyDescent="0.25">
      <c r="A674" s="98">
        <v>44299</v>
      </c>
      <c r="B674" s="99">
        <v>2140</v>
      </c>
      <c r="C674" s="99">
        <v>1263.3895431000001</v>
      </c>
      <c r="D674" s="101">
        <f t="shared" si="10"/>
        <v>0.40963105462616817</v>
      </c>
    </row>
    <row r="675" spans="1:4" x14ac:dyDescent="0.25">
      <c r="A675" s="98">
        <v>44300</v>
      </c>
      <c r="B675" s="99">
        <v>2079</v>
      </c>
      <c r="C675" s="99">
        <v>1237.0181474000001</v>
      </c>
      <c r="D675" s="101">
        <f t="shared" si="10"/>
        <v>0.40499367609427606</v>
      </c>
    </row>
    <row r="676" spans="1:4" x14ac:dyDescent="0.25">
      <c r="A676" s="98">
        <v>44301</v>
      </c>
      <c r="B676" s="99">
        <v>2477</v>
      </c>
      <c r="C676" s="99">
        <v>1286.6185938000001</v>
      </c>
      <c r="D676" s="101">
        <f t="shared" si="10"/>
        <v>0.48057384182478802</v>
      </c>
    </row>
    <row r="677" spans="1:4" x14ac:dyDescent="0.25">
      <c r="A677" s="98">
        <v>44302</v>
      </c>
      <c r="B677" s="99">
        <v>3328</v>
      </c>
      <c r="C677" s="99">
        <v>2520.3182016000001</v>
      </c>
      <c r="D677" s="101">
        <f t="shared" si="10"/>
        <v>0.24269284807692307</v>
      </c>
    </row>
    <row r="678" spans="1:4" x14ac:dyDescent="0.25">
      <c r="A678" s="98">
        <v>44303</v>
      </c>
      <c r="B678" s="99">
        <v>4827</v>
      </c>
      <c r="C678" s="99">
        <v>3982.9986497</v>
      </c>
      <c r="D678" s="101">
        <f t="shared" si="10"/>
        <v>0.17485008292935572</v>
      </c>
    </row>
    <row r="679" spans="1:4" x14ac:dyDescent="0.25">
      <c r="A679" s="98">
        <v>44304</v>
      </c>
      <c r="B679" s="99">
        <v>3208</v>
      </c>
      <c r="C679" s="99">
        <v>2578.3276365000002</v>
      </c>
      <c r="D679" s="101">
        <f t="shared" si="10"/>
        <v>0.19628190882169572</v>
      </c>
    </row>
    <row r="680" spans="1:4" x14ac:dyDescent="0.25">
      <c r="A680" s="98">
        <v>44305</v>
      </c>
      <c r="B680" s="99">
        <v>2030</v>
      </c>
      <c r="C680" s="99">
        <v>1469.5411517</v>
      </c>
      <c r="D680" s="101">
        <f t="shared" si="10"/>
        <v>0.27608810261083744</v>
      </c>
    </row>
    <row r="681" spans="1:4" x14ac:dyDescent="0.25">
      <c r="A681" s="98">
        <v>44306</v>
      </c>
      <c r="B681" s="99">
        <v>1966</v>
      </c>
      <c r="C681" s="99">
        <v>1711.4825430000001</v>
      </c>
      <c r="D681" s="101">
        <f t="shared" si="10"/>
        <v>0.12945954069175988</v>
      </c>
    </row>
    <row r="682" spans="1:4" x14ac:dyDescent="0.25">
      <c r="A682" s="98">
        <v>44307</v>
      </c>
      <c r="B682" s="99">
        <v>1993</v>
      </c>
      <c r="C682" s="99">
        <v>1728.6154747</v>
      </c>
      <c r="D682" s="101">
        <f t="shared" si="10"/>
        <v>0.13265656061214248</v>
      </c>
    </row>
    <row r="683" spans="1:4" x14ac:dyDescent="0.25">
      <c r="A683" s="98">
        <v>44308</v>
      </c>
      <c r="B683" s="99">
        <v>2138</v>
      </c>
      <c r="C683" s="99">
        <v>1758.6212736</v>
      </c>
      <c r="D683" s="101">
        <f t="shared" si="10"/>
        <v>0.17744561571562209</v>
      </c>
    </row>
    <row r="684" spans="1:4" x14ac:dyDescent="0.25">
      <c r="A684" s="98">
        <v>44309</v>
      </c>
      <c r="B684" s="99">
        <v>3537</v>
      </c>
      <c r="C684" s="99">
        <v>3014.5232563</v>
      </c>
      <c r="D684" s="101">
        <f t="shared" si="10"/>
        <v>0.14771748478936952</v>
      </c>
    </row>
    <row r="685" spans="1:4" x14ac:dyDescent="0.25">
      <c r="A685" s="98">
        <v>44310</v>
      </c>
      <c r="B685" s="99">
        <v>4943</v>
      </c>
      <c r="C685" s="99">
        <v>4294.2302405</v>
      </c>
      <c r="D685" s="101">
        <f t="shared" si="10"/>
        <v>0.13125020422820149</v>
      </c>
    </row>
    <row r="686" spans="1:4" x14ac:dyDescent="0.25">
      <c r="A686" s="98">
        <v>44311</v>
      </c>
      <c r="B686" s="99">
        <v>3090</v>
      </c>
      <c r="C686" s="99">
        <v>2923.4919608999999</v>
      </c>
      <c r="D686" s="101">
        <f t="shared" si="10"/>
        <v>5.3886096796116549E-2</v>
      </c>
    </row>
    <row r="687" spans="1:4" x14ac:dyDescent="0.25">
      <c r="A687" s="98">
        <v>44312</v>
      </c>
      <c r="B687" s="99">
        <v>2099</v>
      </c>
      <c r="C687" s="99">
        <v>1911.8191259</v>
      </c>
      <c r="D687" s="101">
        <f t="shared" si="10"/>
        <v>8.9176214435445447E-2</v>
      </c>
    </row>
    <row r="688" spans="1:4" x14ac:dyDescent="0.25">
      <c r="A688" s="98">
        <v>44313</v>
      </c>
      <c r="B688" s="99">
        <v>1923</v>
      </c>
      <c r="C688" s="99">
        <v>1691.7469974999999</v>
      </c>
      <c r="D688" s="101">
        <f t="shared" si="10"/>
        <v>0.12025637155486224</v>
      </c>
    </row>
    <row r="689" spans="1:4" x14ac:dyDescent="0.25">
      <c r="A689" s="98">
        <v>44314</v>
      </c>
      <c r="B689" s="99">
        <v>2062</v>
      </c>
      <c r="C689" s="99">
        <v>1690.195375</v>
      </c>
      <c r="D689" s="101">
        <f t="shared" si="10"/>
        <v>0.18031262124151309</v>
      </c>
    </row>
    <row r="690" spans="1:4" x14ac:dyDescent="0.25">
      <c r="A690" s="98">
        <v>44315</v>
      </c>
      <c r="B690" s="99">
        <v>2113</v>
      </c>
      <c r="C690" s="99">
        <v>1860.2815754999999</v>
      </c>
      <c r="D690" s="101">
        <f t="shared" si="10"/>
        <v>0.11960171533364888</v>
      </c>
    </row>
    <row r="691" spans="1:4" x14ac:dyDescent="0.25">
      <c r="A691" s="98">
        <v>44316</v>
      </c>
      <c r="B691" s="99">
        <v>3581</v>
      </c>
      <c r="C691" s="99">
        <v>2933.1650715999999</v>
      </c>
      <c r="D691" s="101">
        <f t="shared" si="10"/>
        <v>0.18090894398212792</v>
      </c>
    </row>
    <row r="692" spans="1:4" x14ac:dyDescent="0.25">
      <c r="A692" s="98">
        <v>44317</v>
      </c>
      <c r="B692" s="99">
        <v>4911</v>
      </c>
      <c r="C692" s="99">
        <v>4223.1487576</v>
      </c>
      <c r="D692" s="101">
        <f t="shared" si="10"/>
        <v>0.14006337658318063</v>
      </c>
    </row>
    <row r="693" spans="1:4" x14ac:dyDescent="0.25">
      <c r="A693" s="98">
        <v>44318</v>
      </c>
      <c r="B693" s="99">
        <v>4485</v>
      </c>
      <c r="C693" s="99">
        <v>2766.3840742000002</v>
      </c>
      <c r="D693" s="101">
        <f t="shared" si="10"/>
        <v>0.38319195670011141</v>
      </c>
    </row>
    <row r="694" spans="1:4" x14ac:dyDescent="0.25">
      <c r="A694" s="98">
        <v>44319</v>
      </c>
      <c r="B694" s="99">
        <v>2937</v>
      </c>
      <c r="C694" s="99">
        <v>2888.8234336999999</v>
      </c>
      <c r="D694" s="101">
        <f t="shared" si="10"/>
        <v>1.6403325263874738E-2</v>
      </c>
    </row>
    <row r="695" spans="1:4" x14ac:dyDescent="0.25">
      <c r="A695" s="98">
        <v>44320</v>
      </c>
      <c r="B695" s="99">
        <v>2160</v>
      </c>
      <c r="C695" s="99">
        <v>2082.1423530000002</v>
      </c>
      <c r="D695" s="101">
        <f t="shared" si="10"/>
        <v>3.6045206944444359E-2</v>
      </c>
    </row>
    <row r="696" spans="1:4" x14ac:dyDescent="0.25">
      <c r="A696" s="98">
        <v>44321</v>
      </c>
      <c r="B696" s="99">
        <v>2225</v>
      </c>
      <c r="C696" s="99">
        <v>1984.7063969000001</v>
      </c>
      <c r="D696" s="101">
        <f t="shared" si="10"/>
        <v>0.10799712498876402</v>
      </c>
    </row>
    <row r="697" spans="1:4" x14ac:dyDescent="0.25">
      <c r="A697" s="98">
        <v>44322</v>
      </c>
      <c r="B697" s="99">
        <v>2099</v>
      </c>
      <c r="C697" s="99">
        <v>2150.635878</v>
      </c>
      <c r="D697" s="101">
        <f t="shared" si="10"/>
        <v>2.4600227727489304E-2</v>
      </c>
    </row>
    <row r="698" spans="1:4" x14ac:dyDescent="0.25">
      <c r="A698" s="98">
        <v>44323</v>
      </c>
      <c r="B698" s="99">
        <v>3241</v>
      </c>
      <c r="C698" s="99">
        <v>3495.0299117999998</v>
      </c>
      <c r="D698" s="101">
        <f t="shared" si="10"/>
        <v>7.8380102375809876E-2</v>
      </c>
    </row>
    <row r="699" spans="1:4" x14ac:dyDescent="0.25">
      <c r="A699" s="98">
        <v>44324</v>
      </c>
      <c r="B699" s="99">
        <v>4478</v>
      </c>
      <c r="C699" s="99">
        <v>5169.0745274999999</v>
      </c>
      <c r="D699" s="101">
        <f t="shared" si="10"/>
        <v>0.15432660283608751</v>
      </c>
    </row>
    <row r="700" spans="1:4" x14ac:dyDescent="0.25">
      <c r="A700" s="98">
        <v>44325</v>
      </c>
      <c r="B700" s="99">
        <v>3383</v>
      </c>
      <c r="C700" s="99">
        <v>3732.5715190999999</v>
      </c>
      <c r="D700" s="101">
        <f t="shared" si="10"/>
        <v>0.1033318117351463</v>
      </c>
    </row>
    <row r="701" spans="1:4" x14ac:dyDescent="0.25">
      <c r="A701" s="98">
        <v>44326</v>
      </c>
      <c r="B701" s="99">
        <v>2104</v>
      </c>
      <c r="C701" s="99">
        <v>2577.3709061999998</v>
      </c>
      <c r="D701" s="101">
        <f t="shared" si="10"/>
        <v>0.22498617214828889</v>
      </c>
    </row>
    <row r="702" spans="1:4" x14ac:dyDescent="0.25">
      <c r="A702" s="98">
        <v>44327</v>
      </c>
      <c r="B702" s="99">
        <v>2088</v>
      </c>
      <c r="C702" s="99">
        <v>2484.9250020999998</v>
      </c>
      <c r="D702" s="101">
        <f t="shared" si="10"/>
        <v>0.19009818108237539</v>
      </c>
    </row>
    <row r="703" spans="1:4" x14ac:dyDescent="0.25">
      <c r="A703" s="98">
        <v>44328</v>
      </c>
      <c r="B703" s="99">
        <v>2127</v>
      </c>
      <c r="C703" s="99">
        <v>2507.8279725000002</v>
      </c>
      <c r="D703" s="101">
        <f t="shared" si="10"/>
        <v>0.17904465091678431</v>
      </c>
    </row>
    <row r="704" spans="1:4" x14ac:dyDescent="0.25">
      <c r="A704" s="98">
        <v>44329</v>
      </c>
      <c r="B704" s="99">
        <v>3275</v>
      </c>
      <c r="C704" s="99">
        <v>2571.0718857000002</v>
      </c>
      <c r="D704" s="101">
        <f t="shared" si="10"/>
        <v>0.21493988222900759</v>
      </c>
    </row>
    <row r="705" spans="1:4" x14ac:dyDescent="0.25">
      <c r="A705" s="98">
        <v>44330</v>
      </c>
      <c r="B705" s="99">
        <v>3853</v>
      </c>
      <c r="C705" s="99">
        <v>3947.1112991</v>
      </c>
      <c r="D705" s="101">
        <f t="shared" si="10"/>
        <v>2.4425460446405398E-2</v>
      </c>
    </row>
    <row r="706" spans="1:4" x14ac:dyDescent="0.25">
      <c r="A706" s="98">
        <v>44331</v>
      </c>
      <c r="B706" s="99">
        <v>5602</v>
      </c>
      <c r="C706" s="99">
        <v>5240.7818300999998</v>
      </c>
      <c r="D706" s="101">
        <f t="shared" si="10"/>
        <v>6.4480215976437036E-2</v>
      </c>
    </row>
    <row r="707" spans="1:4" x14ac:dyDescent="0.25">
      <c r="A707" s="98">
        <v>44332</v>
      </c>
      <c r="B707" s="99">
        <v>3766</v>
      </c>
      <c r="C707" s="99">
        <v>3952.5014811999999</v>
      </c>
      <c r="D707" s="101">
        <f t="shared" ref="D707:D731" si="11">ABS((B707-C707)/B707)</f>
        <v>4.9522432607541141E-2</v>
      </c>
    </row>
    <row r="708" spans="1:4" x14ac:dyDescent="0.25">
      <c r="A708" s="98">
        <v>44333</v>
      </c>
      <c r="B708" s="99">
        <v>3104</v>
      </c>
      <c r="C708" s="99">
        <v>3516.8746824999998</v>
      </c>
      <c r="D708" s="101">
        <f t="shared" si="11"/>
        <v>0.13301375080541231</v>
      </c>
    </row>
    <row r="709" spans="1:4" x14ac:dyDescent="0.25">
      <c r="A709" s="98">
        <v>44334</v>
      </c>
      <c r="B709" s="99">
        <v>2712</v>
      </c>
      <c r="C709" s="99">
        <v>3511.5544301</v>
      </c>
      <c r="D709" s="101">
        <f t="shared" si="11"/>
        <v>0.29482095505162242</v>
      </c>
    </row>
    <row r="710" spans="1:4" x14ac:dyDescent="0.25">
      <c r="A710" s="98">
        <v>44335</v>
      </c>
      <c r="B710" s="99">
        <v>2944</v>
      </c>
      <c r="C710" s="99">
        <v>3792.0005780000001</v>
      </c>
      <c r="D710" s="101">
        <f t="shared" si="11"/>
        <v>0.28804367459239133</v>
      </c>
    </row>
    <row r="711" spans="1:4" x14ac:dyDescent="0.25">
      <c r="A711" s="98">
        <v>44336</v>
      </c>
      <c r="B711" s="99">
        <v>3244</v>
      </c>
      <c r="C711" s="99">
        <v>3813.1711097000002</v>
      </c>
      <c r="D711" s="101">
        <f t="shared" si="11"/>
        <v>0.1754534863440198</v>
      </c>
    </row>
    <row r="712" spans="1:4" x14ac:dyDescent="0.25">
      <c r="A712" s="98">
        <v>44337</v>
      </c>
      <c r="B712" s="99">
        <v>5617</v>
      </c>
      <c r="C712" s="99">
        <v>6026.6501947999996</v>
      </c>
      <c r="D712" s="101">
        <f t="shared" si="11"/>
        <v>7.2930424568274796E-2</v>
      </c>
    </row>
    <row r="713" spans="1:4" x14ac:dyDescent="0.25">
      <c r="A713" s="98">
        <v>44338</v>
      </c>
      <c r="B713" s="99">
        <v>7652</v>
      </c>
      <c r="C713" s="99">
        <v>7552.9389584999999</v>
      </c>
      <c r="D713" s="101">
        <f t="shared" si="11"/>
        <v>1.294577123627811E-2</v>
      </c>
    </row>
    <row r="714" spans="1:4" x14ac:dyDescent="0.25">
      <c r="A714" s="98">
        <v>44339</v>
      </c>
      <c r="B714" s="99">
        <v>5712</v>
      </c>
      <c r="C714" s="99">
        <v>5834.9058206999998</v>
      </c>
      <c r="D714" s="101">
        <f t="shared" si="11"/>
        <v>2.1517125472689046E-2</v>
      </c>
    </row>
    <row r="715" spans="1:4" x14ac:dyDescent="0.25">
      <c r="A715" s="98">
        <v>44340</v>
      </c>
      <c r="B715" s="99">
        <v>3104</v>
      </c>
      <c r="C715" s="99">
        <v>4201.9010572999996</v>
      </c>
      <c r="D715" s="101">
        <f t="shared" si="11"/>
        <v>0.35370523753221639</v>
      </c>
    </row>
    <row r="716" spans="1:4" x14ac:dyDescent="0.25">
      <c r="A716" s="98">
        <v>44341</v>
      </c>
      <c r="B716" s="99">
        <v>3039</v>
      </c>
      <c r="C716" s="99">
        <v>4462.0878991999998</v>
      </c>
      <c r="D716" s="101">
        <f t="shared" si="11"/>
        <v>0.46827505732148728</v>
      </c>
    </row>
    <row r="717" spans="1:4" x14ac:dyDescent="0.25">
      <c r="A717" s="98">
        <v>44342</v>
      </c>
      <c r="B717" s="99">
        <v>3325</v>
      </c>
      <c r="C717" s="99">
        <v>4199.8680616000001</v>
      </c>
      <c r="D717" s="101">
        <f t="shared" si="11"/>
        <v>0.26311821401503765</v>
      </c>
    </row>
    <row r="718" spans="1:4" x14ac:dyDescent="0.25">
      <c r="A718" s="98">
        <v>44343</v>
      </c>
      <c r="B718" s="99">
        <v>3761</v>
      </c>
      <c r="C718" s="99">
        <v>4247.2617866000001</v>
      </c>
      <c r="D718" s="101">
        <f t="shared" si="11"/>
        <v>0.12929055745812285</v>
      </c>
    </row>
    <row r="719" spans="1:4" x14ac:dyDescent="0.25">
      <c r="A719" s="98">
        <v>44344</v>
      </c>
      <c r="B719" s="99">
        <v>6216</v>
      </c>
      <c r="C719" s="99">
        <v>5743.5309299999999</v>
      </c>
      <c r="D719" s="101">
        <f t="shared" si="11"/>
        <v>7.6008537644787655E-2</v>
      </c>
    </row>
    <row r="720" spans="1:4" x14ac:dyDescent="0.25">
      <c r="A720" s="98">
        <v>44345</v>
      </c>
      <c r="B720" s="99">
        <v>9243</v>
      </c>
      <c r="C720" s="99">
        <v>9131.8969073999997</v>
      </c>
      <c r="D720" s="101">
        <f t="shared" si="11"/>
        <v>1.2020241544952971E-2</v>
      </c>
    </row>
    <row r="721" spans="1:4" x14ac:dyDescent="0.25">
      <c r="A721" s="98">
        <v>44346</v>
      </c>
      <c r="B721" s="99">
        <v>8197</v>
      </c>
      <c r="C721" s="99">
        <v>5858.8928413000003</v>
      </c>
      <c r="D721" s="101">
        <f t="shared" si="11"/>
        <v>0.28523937522264237</v>
      </c>
    </row>
    <row r="722" spans="1:4" x14ac:dyDescent="0.25">
      <c r="A722" s="98">
        <v>44347</v>
      </c>
      <c r="B722" s="99">
        <v>5433</v>
      </c>
      <c r="C722" s="99">
        <v>4725.2628347</v>
      </c>
      <c r="D722" s="101">
        <f t="shared" si="11"/>
        <v>0.13026636578317688</v>
      </c>
    </row>
    <row r="723" spans="1:4" x14ac:dyDescent="0.25">
      <c r="A723" s="98">
        <v>44348</v>
      </c>
      <c r="B723" s="99">
        <v>3663</v>
      </c>
      <c r="C723" s="99">
        <v>3996.4277467000002</v>
      </c>
      <c r="D723" s="101">
        <f t="shared" si="11"/>
        <v>9.1025865874965917E-2</v>
      </c>
    </row>
    <row r="724" spans="1:4" x14ac:dyDescent="0.25">
      <c r="A724" s="98">
        <v>44349</v>
      </c>
      <c r="B724" s="99">
        <v>3741</v>
      </c>
      <c r="C724" s="99">
        <v>4023.3743730000001</v>
      </c>
      <c r="D724" s="101">
        <f t="shared" si="11"/>
        <v>7.5480987169206121E-2</v>
      </c>
    </row>
    <row r="725" spans="1:4" x14ac:dyDescent="0.25">
      <c r="A725" s="98">
        <v>44350</v>
      </c>
      <c r="B725" s="99">
        <v>3772</v>
      </c>
      <c r="C725" s="99">
        <v>4117.2871496999996</v>
      </c>
      <c r="D725" s="101">
        <f t="shared" si="11"/>
        <v>9.1539541277836603E-2</v>
      </c>
    </row>
    <row r="726" spans="1:4" x14ac:dyDescent="0.25">
      <c r="A726" s="98">
        <v>44351</v>
      </c>
      <c r="B726" s="99">
        <v>5335</v>
      </c>
      <c r="C726" s="99">
        <v>5682.8677496</v>
      </c>
      <c r="D726" s="101">
        <f t="shared" si="11"/>
        <v>6.5204826541705715E-2</v>
      </c>
    </row>
    <row r="727" spans="1:4" x14ac:dyDescent="0.25">
      <c r="A727" s="98">
        <v>44352</v>
      </c>
      <c r="B727" s="99">
        <v>7227</v>
      </c>
      <c r="C727" s="99">
        <v>8016.8193449999999</v>
      </c>
      <c r="D727" s="101">
        <f t="shared" si="11"/>
        <v>0.10928730386052302</v>
      </c>
    </row>
    <row r="728" spans="1:4" x14ac:dyDescent="0.25">
      <c r="A728" s="98">
        <v>44353</v>
      </c>
      <c r="B728" s="99">
        <v>4957</v>
      </c>
      <c r="C728" s="99">
        <v>6145.4314093000003</v>
      </c>
      <c r="D728" s="101">
        <f t="shared" si="11"/>
        <v>0.23974811565462986</v>
      </c>
    </row>
    <row r="729" spans="1:4" x14ac:dyDescent="0.25">
      <c r="A729" s="98">
        <v>44354</v>
      </c>
      <c r="B729" s="99">
        <v>3014</v>
      </c>
      <c r="C729" s="99">
        <v>3999.7619813000001</v>
      </c>
      <c r="D729" s="101">
        <f t="shared" si="11"/>
        <v>0.32706104223623095</v>
      </c>
    </row>
    <row r="730" spans="1:4" x14ac:dyDescent="0.25">
      <c r="A730" s="98">
        <v>44355</v>
      </c>
      <c r="B730" s="99">
        <v>3117</v>
      </c>
      <c r="C730" s="99">
        <v>4457.7946314000001</v>
      </c>
      <c r="D730" s="101">
        <f t="shared" si="11"/>
        <v>0.43015548007699711</v>
      </c>
    </row>
    <row r="731" spans="1:4" x14ac:dyDescent="0.25">
      <c r="A731" s="98">
        <v>44356</v>
      </c>
      <c r="B731" s="99">
        <v>3228</v>
      </c>
      <c r="C731" s="99">
        <v>4431.9526468000004</v>
      </c>
      <c r="D731" s="101">
        <f t="shared" si="11"/>
        <v>0.37297169975216865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0BDC-3A81-48F1-A587-6E1415451872}">
  <dimension ref="A1:AN79"/>
  <sheetViews>
    <sheetView showGridLines="0" zoomScale="80" zoomScaleNormal="80" workbookViewId="0">
      <pane xSplit="2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Q31" sqref="Q31:R35"/>
    </sheetView>
  </sheetViews>
  <sheetFormatPr defaultRowHeight="15" x14ac:dyDescent="0.25"/>
  <cols>
    <col min="1" max="1" width="26.140625" hidden="1" customWidth="1"/>
    <col min="2" max="2" width="39" customWidth="1"/>
    <col min="3" max="3" width="27.7109375" customWidth="1"/>
    <col min="4" max="4" width="13.5703125" bestFit="1" customWidth="1"/>
    <col min="5" max="5" width="18.140625" bestFit="1" customWidth="1"/>
    <col min="6" max="6" width="14.140625" bestFit="1" customWidth="1"/>
    <col min="7" max="7" width="8.7109375" bestFit="1" customWidth="1"/>
    <col min="8" max="8" width="13.42578125" hidden="1" customWidth="1"/>
    <col min="9" max="9" width="11" bestFit="1" customWidth="1"/>
    <col min="10" max="10" width="11" customWidth="1"/>
    <col min="11" max="11" width="10.85546875" customWidth="1"/>
    <col min="12" max="12" width="15" hidden="1" customWidth="1"/>
    <col min="13" max="13" width="14.140625" hidden="1" customWidth="1"/>
    <col min="14" max="14" width="16.42578125" hidden="1" customWidth="1"/>
    <col min="15" max="15" width="14.28515625" hidden="1" customWidth="1"/>
    <col min="16" max="16" width="1.7109375" hidden="1" customWidth="1"/>
    <col min="17" max="17" width="14.28515625" bestFit="1" customWidth="1"/>
    <col min="18" max="18" width="13" bestFit="1" customWidth="1"/>
    <col min="19" max="21" width="13" customWidth="1"/>
    <col min="22" max="22" width="22" bestFit="1" customWidth="1"/>
    <col min="23" max="23" width="10.28515625" bestFit="1" customWidth="1"/>
    <col min="28" max="28" width="15.28515625" bestFit="1" customWidth="1"/>
    <col min="32" max="33" width="9.140625" style="51"/>
    <col min="34" max="34" width="34.28515625" style="51" bestFit="1" customWidth="1"/>
    <col min="35" max="40" width="9.140625" style="51"/>
  </cols>
  <sheetData>
    <row r="1" spans="1:38" ht="15.75" x14ac:dyDescent="0.25">
      <c r="B1" s="131" t="s">
        <v>5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R1" s="128" t="s">
        <v>223</v>
      </c>
      <c r="AG1" s="79"/>
      <c r="AH1" s="79"/>
      <c r="AI1" s="79" t="s">
        <v>77</v>
      </c>
      <c r="AJ1" s="79" t="s">
        <v>78</v>
      </c>
      <c r="AK1" s="79" t="s">
        <v>79</v>
      </c>
      <c r="AL1" s="79" t="s">
        <v>80</v>
      </c>
    </row>
    <row r="2" spans="1:38" ht="12" customHeight="1" x14ac:dyDescent="0.25">
      <c r="F2" s="11">
        <v>2241871</v>
      </c>
      <c r="L2">
        <v>187.113586821008</v>
      </c>
      <c r="AG2" s="80"/>
      <c r="AH2" s="80"/>
      <c r="AI2" s="80"/>
      <c r="AJ2" s="80"/>
      <c r="AK2" s="80"/>
      <c r="AL2" s="80"/>
    </row>
    <row r="3" spans="1:38" ht="30" x14ac:dyDescent="0.25">
      <c r="B3" s="12" t="s">
        <v>6</v>
      </c>
      <c r="C3" s="12" t="s">
        <v>7</v>
      </c>
      <c r="D3" s="12" t="s">
        <v>8</v>
      </c>
      <c r="E3" s="13" t="s">
        <v>121</v>
      </c>
      <c r="F3" s="12" t="s">
        <v>10</v>
      </c>
      <c r="G3" s="12" t="s">
        <v>11</v>
      </c>
      <c r="H3" s="13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V3" s="90"/>
      <c r="AG3" s="136" t="s">
        <v>81</v>
      </c>
      <c r="AH3" s="136" t="s">
        <v>82</v>
      </c>
      <c r="AI3" s="136"/>
      <c r="AJ3" s="136"/>
      <c r="AK3" s="136"/>
      <c r="AL3" s="136"/>
    </row>
    <row r="4" spans="1:38" x14ac:dyDescent="0.25">
      <c r="A4" t="s">
        <v>19</v>
      </c>
      <c r="B4" s="14" t="s">
        <v>20</v>
      </c>
      <c r="C4" s="15">
        <v>94317672</v>
      </c>
      <c r="D4" s="15">
        <v>190545.17000000016</v>
      </c>
      <c r="E4" s="15">
        <f t="shared" ref="E4:E22" si="0">VLOOKUP(A4,$AH$3:$AL$89,5,FALSE)</f>
        <v>17649.394510800004</v>
      </c>
      <c r="F4" s="16">
        <f>E4/$F$2</f>
        <v>7.8726182330740718E-3</v>
      </c>
      <c r="G4" s="16">
        <f>D4/$D$23</f>
        <v>3.0399907586596636E-2</v>
      </c>
      <c r="H4" s="16">
        <f t="shared" ref="H4:H22" si="1">E4/SUM($E$4:$E$22)</f>
        <v>3.383870166355863E-2</v>
      </c>
      <c r="I4" s="17">
        <f>(D4/E4)</f>
        <v>10.796130704846668</v>
      </c>
      <c r="J4" s="18">
        <f>E4/C4*1000</f>
        <v>0.18712712195440961</v>
      </c>
      <c r="K4" s="19">
        <f>D4/C4*1000</f>
        <v>2.0202488670415883</v>
      </c>
      <c r="L4" s="20">
        <f t="shared" ref="L4:L22" si="2">E4*$L$2</f>
        <v>3302441.5121347988</v>
      </c>
      <c r="M4" s="19">
        <f>L4/12</f>
        <v>275203.45934456657</v>
      </c>
      <c r="N4" s="19">
        <f t="shared" ref="N4:N22" si="3">M4/D4</f>
        <v>1.444295120913148</v>
      </c>
      <c r="V4" s="66"/>
      <c r="AG4" s="136" t="s">
        <v>83</v>
      </c>
      <c r="AH4" s="136" t="s">
        <v>84</v>
      </c>
      <c r="AI4" s="137">
        <v>11053.9274293</v>
      </c>
      <c r="AJ4" s="137">
        <v>15734.722446400019</v>
      </c>
      <c r="AK4" s="137">
        <v>5889.5230860999991</v>
      </c>
      <c r="AL4" s="137">
        <v>32678.172961800017</v>
      </c>
    </row>
    <row r="5" spans="1:38" x14ac:dyDescent="0.25">
      <c r="A5" t="s">
        <v>21</v>
      </c>
      <c r="B5" s="14" t="s">
        <v>22</v>
      </c>
      <c r="C5" s="15">
        <v>468917223</v>
      </c>
      <c r="D5" s="15">
        <v>1962899.73</v>
      </c>
      <c r="E5" s="15">
        <f t="shared" si="0"/>
        <v>107656.99112310003</v>
      </c>
      <c r="F5" s="16">
        <f t="shared" ref="F5:F22" si="4">E5/$F$2</f>
        <v>4.8021046314930711E-2</v>
      </c>
      <c r="G5" s="16">
        <f t="shared" ref="G5:G21" si="5">D5/$D$23</f>
        <v>0.31316443441602554</v>
      </c>
      <c r="H5" s="16">
        <f t="shared" si="1"/>
        <v>0.20640780636308834</v>
      </c>
      <c r="I5" s="17">
        <f>(D5/E5)</f>
        <v>18.232905355449965</v>
      </c>
      <c r="J5" s="18">
        <f>E5/C5*1000</f>
        <v>0.22958634454571958</v>
      </c>
      <c r="K5" s="19">
        <f t="shared" ref="K5:K21" si="6">D5/C5*1000</f>
        <v>4.1860260910058322</v>
      </c>
      <c r="L5" s="20">
        <f t="shared" si="2"/>
        <v>20144085.755400665</v>
      </c>
      <c r="M5" s="19">
        <f t="shared" ref="M5:M21" si="7">L5/12</f>
        <v>1678673.8129500553</v>
      </c>
      <c r="N5" s="19">
        <f t="shared" si="3"/>
        <v>0.85520100048618142</v>
      </c>
      <c r="Q5" s="22"/>
      <c r="R5" s="22"/>
      <c r="S5" s="22"/>
      <c r="T5" s="22"/>
      <c r="U5" s="22"/>
      <c r="V5" s="90"/>
      <c r="AG5" s="136" t="s">
        <v>85</v>
      </c>
      <c r="AH5" s="136" t="s">
        <v>169</v>
      </c>
      <c r="AI5" s="137">
        <v>0</v>
      </c>
      <c r="AJ5" s="137">
        <v>5984.3615911999996</v>
      </c>
      <c r="AK5" s="137">
        <v>5984.3615911999996</v>
      </c>
      <c r="AL5" s="137">
        <v>11968.723182399999</v>
      </c>
    </row>
    <row r="6" spans="1:38" x14ac:dyDescent="0.25">
      <c r="A6" t="s">
        <v>23</v>
      </c>
      <c r="B6" s="14" t="s">
        <v>24</v>
      </c>
      <c r="C6" s="15">
        <v>14335313</v>
      </c>
      <c r="D6" s="15">
        <v>58906.359999999993</v>
      </c>
      <c r="E6" s="15">
        <f t="shared" si="0"/>
        <v>819.75579809999999</v>
      </c>
      <c r="F6" s="16">
        <f t="shared" si="4"/>
        <v>3.656569883369739E-4</v>
      </c>
      <c r="G6" s="16">
        <f t="shared" si="5"/>
        <v>9.398023052816248E-3</v>
      </c>
      <c r="H6" s="16">
        <f t="shared" si="1"/>
        <v>1.5716953843319659E-3</v>
      </c>
      <c r="I6" s="17">
        <f t="shared" ref="I6:I20" si="8">(D6/E6)</f>
        <v>71.858424346044274</v>
      </c>
      <c r="J6" s="18">
        <f t="shared" ref="J6:J21" si="9">E6/C6*1000</f>
        <v>5.7184366891744887E-2</v>
      </c>
      <c r="K6" s="19">
        <f>D6/C6*1000</f>
        <v>4.1091785020668885</v>
      </c>
      <c r="L6" s="20">
        <f t="shared" si="2"/>
        <v>153387.44769980904</v>
      </c>
      <c r="M6" s="19">
        <f t="shared" si="7"/>
        <v>12782.28730831742</v>
      </c>
      <c r="N6" s="19">
        <f t="shared" si="3"/>
        <v>0.21699333159131581</v>
      </c>
      <c r="Q6" s="22"/>
      <c r="R6" s="22"/>
      <c r="S6" s="22"/>
      <c r="T6" s="22"/>
      <c r="U6" s="22"/>
      <c r="V6" s="66"/>
      <c r="AG6" s="136"/>
      <c r="AH6" s="136" t="s">
        <v>170</v>
      </c>
      <c r="AI6" s="137">
        <v>0</v>
      </c>
      <c r="AJ6" s="137">
        <v>2796.0247943999998</v>
      </c>
      <c r="AK6" s="137">
        <v>0</v>
      </c>
      <c r="AL6" s="137">
        <v>2796.0247943999998</v>
      </c>
    </row>
    <row r="7" spans="1:38" x14ac:dyDescent="0.25">
      <c r="A7" t="s">
        <v>25</v>
      </c>
      <c r="B7" s="14" t="s">
        <v>26</v>
      </c>
      <c r="C7" s="15">
        <v>1828637</v>
      </c>
      <c r="D7" s="15">
        <v>168799.1399999999</v>
      </c>
      <c r="E7" s="15">
        <f t="shared" si="0"/>
        <v>5372.7427611000003</v>
      </c>
      <c r="F7" s="52">
        <f t="shared" si="4"/>
        <v>2.3965441192200622E-3</v>
      </c>
      <c r="G7" s="16">
        <f>D7/$D$23</f>
        <v>2.6930508166105604E-2</v>
      </c>
      <c r="H7" s="16">
        <f t="shared" si="1"/>
        <v>1.0301012836256574E-2</v>
      </c>
      <c r="I7" s="17">
        <f t="shared" si="8"/>
        <v>31.417685064348852</v>
      </c>
      <c r="J7" s="18">
        <f t="shared" si="9"/>
        <v>2.9381133385685625</v>
      </c>
      <c r="K7" s="19">
        <f>D7/C7*1000</f>
        <v>92.308719554509665</v>
      </c>
      <c r="L7" s="20">
        <f t="shared" si="2"/>
        <v>1005313.1690960272</v>
      </c>
      <c r="M7" s="19">
        <f t="shared" si="7"/>
        <v>83776.097424668929</v>
      </c>
      <c r="N7" s="19">
        <f t="shared" si="3"/>
        <v>0.49630642327128549</v>
      </c>
      <c r="Q7" s="22"/>
      <c r="R7" s="22"/>
      <c r="S7" s="22"/>
      <c r="T7" s="22"/>
      <c r="U7" s="22"/>
      <c r="AG7" s="136"/>
      <c r="AH7" s="136" t="s">
        <v>171</v>
      </c>
      <c r="AI7" s="137">
        <v>0</v>
      </c>
      <c r="AJ7" s="137">
        <v>0</v>
      </c>
      <c r="AK7" s="137">
        <v>-1432.8322705999999</v>
      </c>
      <c r="AL7" s="137">
        <v>-1432.8322705999999</v>
      </c>
    </row>
    <row r="8" spans="1:38" x14ac:dyDescent="0.25">
      <c r="A8" t="s">
        <v>27</v>
      </c>
      <c r="B8" s="14" t="s">
        <v>28</v>
      </c>
      <c r="C8" s="15">
        <v>1900040</v>
      </c>
      <c r="D8" s="15">
        <v>76016.818904999964</v>
      </c>
      <c r="E8" s="15">
        <f t="shared" si="0"/>
        <v>8670.0696439999974</v>
      </c>
      <c r="F8" s="16">
        <f t="shared" si="4"/>
        <v>3.8673365434496441E-3</v>
      </c>
      <c r="G8" s="16">
        <f t="shared" si="5"/>
        <v>1.2127855404254272E-2</v>
      </c>
      <c r="H8" s="16">
        <f t="shared" si="1"/>
        <v>1.6622887539063429E-2</v>
      </c>
      <c r="I8" s="17">
        <f t="shared" si="8"/>
        <v>8.7677287526296119</v>
      </c>
      <c r="J8" s="18">
        <f t="shared" si="9"/>
        <v>4.5630984842424356</v>
      </c>
      <c r="K8" s="19">
        <f t="shared" si="6"/>
        <v>40.008009781373005</v>
      </c>
      <c r="L8" s="20">
        <f t="shared" si="2"/>
        <v>1622287.8290767795</v>
      </c>
      <c r="M8" s="19">
        <f t="shared" si="7"/>
        <v>135190.65242306495</v>
      </c>
      <c r="N8" s="19">
        <f t="shared" si="3"/>
        <v>1.7784308047935542</v>
      </c>
      <c r="Q8" s="22"/>
      <c r="R8" s="22"/>
      <c r="S8" s="22"/>
      <c r="T8" s="22"/>
      <c r="U8" s="22"/>
      <c r="AG8" s="136"/>
      <c r="AH8" s="136" t="s">
        <v>172</v>
      </c>
      <c r="AI8" s="137">
        <v>0</v>
      </c>
      <c r="AJ8" s="137">
        <v>947.51154399999996</v>
      </c>
      <c r="AK8" s="137">
        <v>0</v>
      </c>
      <c r="AL8" s="137">
        <v>947.51154399999996</v>
      </c>
    </row>
    <row r="9" spans="1:38" x14ac:dyDescent="0.25">
      <c r="A9" t="s">
        <v>29</v>
      </c>
      <c r="B9" s="14" t="s">
        <v>30</v>
      </c>
      <c r="C9" s="15">
        <v>275593</v>
      </c>
      <c r="D9" s="15">
        <v>35911.79</v>
      </c>
      <c r="E9" s="15">
        <f t="shared" si="0"/>
        <v>7387.8150103000007</v>
      </c>
      <c r="F9" s="16">
        <f t="shared" si="4"/>
        <v>3.2953791767233709E-3</v>
      </c>
      <c r="G9" s="16">
        <f t="shared" si="5"/>
        <v>5.7294293907804873E-3</v>
      </c>
      <c r="H9" s="24">
        <f t="shared" si="1"/>
        <v>1.4164455779269133E-2</v>
      </c>
      <c r="I9" s="17">
        <f t="shared" si="8"/>
        <v>4.8609487311109207</v>
      </c>
      <c r="J9" s="18">
        <f t="shared" si="9"/>
        <v>26.806976266813745</v>
      </c>
      <c r="K9" s="19">
        <f t="shared" si="6"/>
        <v>130.30733726908883</v>
      </c>
      <c r="L9" s="20">
        <f t="shared" si="2"/>
        <v>1382360.5653473153</v>
      </c>
      <c r="M9" s="19">
        <f t="shared" si="7"/>
        <v>115196.71377894294</v>
      </c>
      <c r="N9" s="19">
        <f t="shared" si="3"/>
        <v>3.2077686402973211</v>
      </c>
      <c r="P9" s="22"/>
      <c r="Q9" s="22"/>
      <c r="R9" s="22"/>
      <c r="S9" s="22"/>
      <c r="T9" s="22"/>
      <c r="U9" s="22"/>
      <c r="V9" s="66"/>
      <c r="W9" s="66"/>
      <c r="X9" s="66"/>
      <c r="Y9" s="66"/>
      <c r="Z9" s="22"/>
      <c r="AA9" s="66"/>
      <c r="AB9" s="66"/>
      <c r="AG9" s="136"/>
      <c r="AH9" s="136" t="s">
        <v>173</v>
      </c>
      <c r="AI9" s="137">
        <v>0</v>
      </c>
      <c r="AJ9" s="137">
        <v>1104.2588246</v>
      </c>
      <c r="AK9" s="137">
        <v>1104.2588246</v>
      </c>
      <c r="AL9" s="137">
        <v>2208.5176492000001</v>
      </c>
    </row>
    <row r="10" spans="1:38" x14ac:dyDescent="0.25">
      <c r="A10" t="s">
        <v>31</v>
      </c>
      <c r="B10" s="14" t="s">
        <v>32</v>
      </c>
      <c r="C10" s="15">
        <v>1212712</v>
      </c>
      <c r="D10" s="15">
        <v>203433.28999999992</v>
      </c>
      <c r="E10" s="15">
        <f t="shared" si="0"/>
        <v>29394.337996600007</v>
      </c>
      <c r="F10" s="16">
        <f t="shared" si="4"/>
        <v>1.3111520688121665E-2</v>
      </c>
      <c r="G10" s="16">
        <f t="shared" si="5"/>
        <v>3.2456100650765936E-2</v>
      </c>
      <c r="H10" s="16">
        <f t="shared" si="1"/>
        <v>5.6356960770302791E-2</v>
      </c>
      <c r="I10" s="17">
        <f t="shared" si="8"/>
        <v>6.9208325094285401</v>
      </c>
      <c r="J10" s="18">
        <f t="shared" si="9"/>
        <v>24.238514994986449</v>
      </c>
      <c r="K10" s="19">
        <f t="shared" si="6"/>
        <v>167.75070255757339</v>
      </c>
      <c r="L10" s="20">
        <f t="shared" si="2"/>
        <v>5500080.0147728696</v>
      </c>
      <c r="M10" s="19">
        <f t="shared" si="7"/>
        <v>458340.00123107247</v>
      </c>
      <c r="N10" s="19">
        <f t="shared" si="3"/>
        <v>2.2530235893597976</v>
      </c>
      <c r="P10" s="22"/>
      <c r="Q10" s="22"/>
      <c r="R10" s="22"/>
      <c r="S10" s="22"/>
      <c r="T10" s="22"/>
      <c r="U10" s="22"/>
      <c r="V10" s="66"/>
      <c r="W10" s="66"/>
      <c r="X10" s="66"/>
      <c r="Y10" s="66"/>
      <c r="Z10" s="22"/>
      <c r="AA10" s="66"/>
      <c r="AB10" s="66"/>
      <c r="AG10" s="136"/>
      <c r="AH10" s="136" t="s">
        <v>174</v>
      </c>
      <c r="AI10" s="137">
        <v>0</v>
      </c>
      <c r="AJ10" s="137">
        <v>447.45908989999998</v>
      </c>
      <c r="AK10" s="137">
        <v>0</v>
      </c>
      <c r="AL10" s="137">
        <v>447.45908989999998</v>
      </c>
    </row>
    <row r="11" spans="1:38" x14ac:dyDescent="0.25">
      <c r="A11" t="s">
        <v>33</v>
      </c>
      <c r="B11" s="14" t="s">
        <v>34</v>
      </c>
      <c r="C11" s="15">
        <v>48310460</v>
      </c>
      <c r="D11" s="15">
        <v>36748.410000000011</v>
      </c>
      <c r="E11" s="15">
        <f t="shared" si="0"/>
        <v>3678.8403068999987</v>
      </c>
      <c r="F11" s="16">
        <f t="shared" si="4"/>
        <v>1.6409687742515063E-3</v>
      </c>
      <c r="G11" s="16">
        <f t="shared" si="5"/>
        <v>5.8629051996141549E-3</v>
      </c>
      <c r="H11" s="16">
        <f t="shared" si="1"/>
        <v>7.0533399622795794E-3</v>
      </c>
      <c r="I11" s="17">
        <f t="shared" si="8"/>
        <v>9.9891288923509496</v>
      </c>
      <c r="J11" s="18">
        <f t="shared" si="9"/>
        <v>7.6149974703200896E-2</v>
      </c>
      <c r="K11" s="19">
        <f t="shared" si="6"/>
        <v>0.76067191245953791</v>
      </c>
      <c r="L11" s="20">
        <f t="shared" si="2"/>
        <v>688361.00516575668</v>
      </c>
      <c r="M11" s="19">
        <f t="shared" si="7"/>
        <v>57363.41709714639</v>
      </c>
      <c r="N11" s="19">
        <f t="shared" si="3"/>
        <v>1.5609768449069326</v>
      </c>
      <c r="P11" s="22"/>
      <c r="Q11" s="22"/>
      <c r="R11" s="22"/>
      <c r="S11" s="22"/>
      <c r="T11" s="22"/>
      <c r="U11" s="22"/>
      <c r="V11" s="66"/>
      <c r="W11" s="66"/>
      <c r="X11" s="66"/>
      <c r="Y11" s="66"/>
      <c r="Z11" s="22"/>
      <c r="AA11" s="66"/>
      <c r="AB11" s="66"/>
      <c r="AG11" s="136"/>
      <c r="AH11" s="136" t="s">
        <v>175</v>
      </c>
      <c r="AI11" s="137">
        <v>0</v>
      </c>
      <c r="AJ11" s="137">
        <v>26451.094200900006</v>
      </c>
      <c r="AK11" s="137">
        <v>15559.467177000002</v>
      </c>
      <c r="AL11" s="137">
        <v>42010.561377900012</v>
      </c>
    </row>
    <row r="12" spans="1:38" x14ac:dyDescent="0.25">
      <c r="A12" t="s">
        <v>35</v>
      </c>
      <c r="B12" s="14" t="s">
        <v>36</v>
      </c>
      <c r="C12" s="15">
        <v>2916045</v>
      </c>
      <c r="D12" s="15">
        <v>5178.5199999999995</v>
      </c>
      <c r="E12" s="15">
        <f t="shared" si="0"/>
        <v>65.594514799999999</v>
      </c>
      <c r="F12" s="16">
        <f t="shared" si="4"/>
        <v>2.9258826578335685E-5</v>
      </c>
      <c r="G12" s="16">
        <f t="shared" si="5"/>
        <v>8.2619008099414052E-4</v>
      </c>
      <c r="H12" s="16">
        <f t="shared" si="1"/>
        <v>1.2576257025275541E-4</v>
      </c>
      <c r="I12" s="17">
        <f t="shared" si="8"/>
        <v>78.947454917373662</v>
      </c>
      <c r="J12" s="18">
        <f t="shared" si="9"/>
        <v>2.2494342439845747E-2</v>
      </c>
      <c r="K12" s="19">
        <f t="shared" si="6"/>
        <v>1.7758710856656874</v>
      </c>
      <c r="L12" s="20">
        <f t="shared" si="2"/>
        <v>12273.624940011694</v>
      </c>
      <c r="M12" s="19">
        <f t="shared" si="7"/>
        <v>1022.8020783343078</v>
      </c>
      <c r="N12" s="19">
        <f t="shared" si="3"/>
        <v>0.19750856969448952</v>
      </c>
      <c r="P12" s="22"/>
      <c r="Q12" s="22"/>
      <c r="R12" s="22"/>
      <c r="S12" s="22"/>
      <c r="T12" s="22"/>
      <c r="U12" s="22"/>
      <c r="V12" s="66"/>
      <c r="W12" s="66"/>
      <c r="X12" s="66"/>
      <c r="Y12" s="66"/>
      <c r="Z12" s="22"/>
      <c r="AA12" s="66"/>
      <c r="AB12" s="66"/>
      <c r="AG12" s="136"/>
      <c r="AH12" s="136" t="s">
        <v>176</v>
      </c>
      <c r="AI12" s="137">
        <v>0</v>
      </c>
      <c r="AJ12" s="137">
        <v>-9437.4928512000042</v>
      </c>
      <c r="AK12" s="137">
        <v>-5767.3567424000012</v>
      </c>
      <c r="AL12" s="137">
        <v>-15204.849593600005</v>
      </c>
    </row>
    <row r="13" spans="1:38" x14ac:dyDescent="0.25">
      <c r="A13" s="25" t="s">
        <v>37</v>
      </c>
      <c r="B13" s="26" t="s">
        <v>119</v>
      </c>
      <c r="C13" s="15">
        <v>268526475</v>
      </c>
      <c r="D13" s="15">
        <v>356493.39999999985</v>
      </c>
      <c r="E13" s="15">
        <f t="shared" si="0"/>
        <v>66386.972782000041</v>
      </c>
      <c r="F13" s="16">
        <f t="shared" si="4"/>
        <v>2.9612307212145587E-2</v>
      </c>
      <c r="G13" s="16">
        <f t="shared" si="5"/>
        <v>5.6875576616461157E-2</v>
      </c>
      <c r="H13" s="24">
        <f t="shared" si="1"/>
        <v>0.12728192828044274</v>
      </c>
      <c r="I13" s="17">
        <f t="shared" si="8"/>
        <v>5.3699300489366246</v>
      </c>
      <c r="J13" s="18">
        <f t="shared" si="9"/>
        <v>0.24722691787467152</v>
      </c>
      <c r="K13" s="19">
        <f t="shared" si="6"/>
        <v>1.3275912552011859</v>
      </c>
      <c r="L13" s="20">
        <f t="shared" si="2"/>
        <v>12421904.595428659</v>
      </c>
      <c r="M13" s="19">
        <f t="shared" si="7"/>
        <v>1035158.7162857215</v>
      </c>
      <c r="N13" s="19">
        <f t="shared" si="3"/>
        <v>2.9037247710216287</v>
      </c>
      <c r="P13" s="22"/>
      <c r="Q13" s="22"/>
      <c r="R13" s="22"/>
      <c r="S13" s="22"/>
      <c r="T13" s="22"/>
      <c r="U13" s="22"/>
      <c r="V13" s="66"/>
      <c r="W13" s="66"/>
      <c r="X13" s="66"/>
      <c r="Y13" s="66"/>
      <c r="Z13" s="22"/>
      <c r="AA13" s="66"/>
      <c r="AB13" s="66"/>
      <c r="AG13" s="136"/>
      <c r="AH13" s="136" t="s">
        <v>177</v>
      </c>
      <c r="AI13" s="137">
        <v>0</v>
      </c>
      <c r="AJ13" s="137">
        <v>50543.115925400009</v>
      </c>
      <c r="AK13" s="137">
        <v>29731.244661999994</v>
      </c>
      <c r="AL13" s="137">
        <v>80274.360587400006</v>
      </c>
    </row>
    <row r="14" spans="1:38" x14ac:dyDescent="0.25">
      <c r="A14" t="s">
        <v>38</v>
      </c>
      <c r="B14" s="27" t="s">
        <v>120</v>
      </c>
      <c r="C14" s="15">
        <v>122589995</v>
      </c>
      <c r="D14" s="15">
        <v>790877.28000000073</v>
      </c>
      <c r="E14" s="15">
        <f t="shared" si="0"/>
        <v>45849.744373399997</v>
      </c>
      <c r="F14" s="16">
        <f t="shared" si="4"/>
        <v>2.0451553355835369E-2</v>
      </c>
      <c r="G14" s="16">
        <f t="shared" si="5"/>
        <v>0.1261779357846694</v>
      </c>
      <c r="H14" s="24">
        <f t="shared" si="1"/>
        <v>8.7906461621248155E-2</v>
      </c>
      <c r="I14" s="17">
        <f>(D14/E14)</f>
        <v>17.249328012804209</v>
      </c>
      <c r="J14" s="18">
        <f t="shared" si="9"/>
        <v>0.37400886078345946</v>
      </c>
      <c r="K14" s="19">
        <f t="shared" si="6"/>
        <v>6.4514015193491172</v>
      </c>
      <c r="L14" s="20">
        <f t="shared" si="2"/>
        <v>8579110.1245332025</v>
      </c>
      <c r="M14" s="19">
        <f t="shared" si="7"/>
        <v>714925.84371110017</v>
      </c>
      <c r="N14" s="19">
        <f t="shared" si="3"/>
        <v>0.90396558579998598</v>
      </c>
      <c r="P14" s="22"/>
      <c r="Q14" s="22"/>
      <c r="R14" s="22"/>
      <c r="S14" s="22"/>
      <c r="T14" s="22"/>
      <c r="U14" s="22"/>
      <c r="V14" s="66"/>
      <c r="W14" s="66"/>
      <c r="X14" s="66"/>
      <c r="Y14" s="66"/>
      <c r="Z14" s="22"/>
      <c r="AA14" s="66"/>
      <c r="AB14" s="66"/>
      <c r="AG14" s="136"/>
      <c r="AH14" s="136" t="s">
        <v>178</v>
      </c>
      <c r="AI14" s="137">
        <v>0</v>
      </c>
      <c r="AJ14" s="137">
        <v>19800.041681400005</v>
      </c>
      <c r="AK14" s="137">
        <v>11647.083342000004</v>
      </c>
      <c r="AL14" s="137">
        <v>31447.125023400011</v>
      </c>
    </row>
    <row r="15" spans="1:38" x14ac:dyDescent="0.25">
      <c r="A15" t="s">
        <v>39</v>
      </c>
      <c r="B15" s="14" t="s">
        <v>112</v>
      </c>
      <c r="C15" s="15"/>
      <c r="D15" s="15">
        <v>162571.5166666666</v>
      </c>
      <c r="E15" s="15">
        <f t="shared" si="0"/>
        <v>7251.6210319000011</v>
      </c>
      <c r="F15" s="16">
        <f t="shared" si="4"/>
        <v>3.2346290361488245E-3</v>
      </c>
      <c r="G15" s="16">
        <f t="shared" si="5"/>
        <v>2.5936942315984791E-2</v>
      </c>
      <c r="H15" s="16">
        <f t="shared" si="1"/>
        <v>1.3903334787235631E-2</v>
      </c>
      <c r="I15" s="17">
        <f t="shared" si="8"/>
        <v>22.418644872851438</v>
      </c>
      <c r="J15" s="18"/>
      <c r="K15" s="19"/>
      <c r="L15" s="20">
        <f t="shared" si="2"/>
        <v>1356876.8215454684</v>
      </c>
      <c r="M15" s="19">
        <f t="shared" si="7"/>
        <v>113073.06846212236</v>
      </c>
      <c r="N15" s="19">
        <f t="shared" si="3"/>
        <v>0.69552816373095128</v>
      </c>
      <c r="P15" s="22"/>
      <c r="Q15" s="22"/>
      <c r="R15" s="22"/>
      <c r="S15" s="22"/>
      <c r="T15" s="22"/>
      <c r="U15" s="22"/>
      <c r="V15" s="66"/>
      <c r="W15" s="66"/>
      <c r="X15" s="66"/>
      <c r="Y15" s="66"/>
      <c r="Z15" s="22"/>
      <c r="AA15" s="66"/>
      <c r="AB15" s="66"/>
      <c r="AG15" s="136"/>
      <c r="AH15" s="136" t="s">
        <v>179</v>
      </c>
      <c r="AI15" s="137">
        <v>7865.6297759999998</v>
      </c>
      <c r="AJ15" s="137">
        <v>0</v>
      </c>
      <c r="AK15" s="137">
        <v>0</v>
      </c>
      <c r="AL15" s="137">
        <v>7865.6297759999998</v>
      </c>
    </row>
    <row r="16" spans="1:38" x14ac:dyDescent="0.25">
      <c r="A16" t="s">
        <v>41</v>
      </c>
      <c r="B16" s="14" t="s">
        <v>42</v>
      </c>
      <c r="C16" s="15">
        <v>14364892</v>
      </c>
      <c r="D16" s="15">
        <v>14912.920000000002</v>
      </c>
      <c r="E16" s="15">
        <f t="shared" si="0"/>
        <v>921.9384623000002</v>
      </c>
      <c r="F16" s="16">
        <f t="shared" si="4"/>
        <v>4.1123617830820782E-4</v>
      </c>
      <c r="G16" s="16">
        <f t="shared" si="5"/>
        <v>2.3792331752429535E-3</v>
      </c>
      <c r="H16" s="16">
        <f t="shared" si="1"/>
        <v>1.7676074133217167E-3</v>
      </c>
      <c r="I16" s="17">
        <f t="shared" si="8"/>
        <v>16.175613242988135</v>
      </c>
      <c r="J16" s="18">
        <f t="shared" si="9"/>
        <v>6.4179978679965027E-2</v>
      </c>
      <c r="K16" s="19">
        <f t="shared" si="6"/>
        <v>1.0381505130703386</v>
      </c>
      <c r="L16" s="20">
        <f t="shared" si="2"/>
        <v>172507.21250919771</v>
      </c>
      <c r="M16" s="19">
        <f t="shared" si="7"/>
        <v>14375.601042433142</v>
      </c>
      <c r="N16" s="19">
        <f t="shared" si="3"/>
        <v>0.96396956749135243</v>
      </c>
      <c r="P16" s="22"/>
      <c r="Q16" s="22"/>
      <c r="R16" s="22"/>
      <c r="S16" s="22"/>
      <c r="T16" s="22"/>
      <c r="U16" s="22"/>
      <c r="V16" s="66"/>
      <c r="W16" s="66"/>
      <c r="X16" s="66"/>
      <c r="Y16" s="66"/>
      <c r="Z16" s="22"/>
      <c r="AA16" s="66"/>
      <c r="AB16" s="66"/>
      <c r="AG16" s="136"/>
      <c r="AH16" s="136" t="s">
        <v>86</v>
      </c>
      <c r="AI16" s="137">
        <v>5980.6057963000003</v>
      </c>
      <c r="AJ16" s="137">
        <v>0</v>
      </c>
      <c r="AK16" s="137">
        <v>0</v>
      </c>
      <c r="AL16" s="137">
        <v>5980.6057963000003</v>
      </c>
    </row>
    <row r="17" spans="1:38" x14ac:dyDescent="0.25">
      <c r="A17" t="s">
        <v>43</v>
      </c>
      <c r="B17" s="14" t="s">
        <v>127</v>
      </c>
      <c r="C17" s="15"/>
      <c r="D17" s="15">
        <v>56874.710000000006</v>
      </c>
      <c r="E17" s="15">
        <f t="shared" si="0"/>
        <v>6378.0461206</v>
      </c>
      <c r="F17" s="16">
        <f t="shared" si="4"/>
        <v>2.8449657097130033E-3</v>
      </c>
      <c r="G17" s="16">
        <f t="shared" si="5"/>
        <v>9.0738900808374334E-3</v>
      </c>
      <c r="H17" s="16">
        <f t="shared" si="1"/>
        <v>1.222845348826746E-2</v>
      </c>
      <c r="I17" s="17">
        <f t="shared" si="8"/>
        <v>8.9172622656810852</v>
      </c>
      <c r="J17" s="18"/>
      <c r="K17" s="19"/>
      <c r="L17" s="20">
        <f t="shared" si="2"/>
        <v>1193419.0865352813</v>
      </c>
      <c r="M17" s="19">
        <f t="shared" si="7"/>
        <v>99451.590544606777</v>
      </c>
      <c r="N17" s="19">
        <f t="shared" si="3"/>
        <v>1.7486083101717225</v>
      </c>
      <c r="P17" s="22"/>
      <c r="Q17" s="22"/>
      <c r="R17" s="22"/>
      <c r="S17" s="22"/>
      <c r="T17" s="22"/>
      <c r="U17" s="22"/>
      <c r="V17" s="66"/>
      <c r="W17" s="66"/>
      <c r="X17" s="66"/>
      <c r="Y17" s="66"/>
      <c r="Z17" s="22"/>
      <c r="AA17" s="66"/>
      <c r="AB17" s="66"/>
      <c r="AG17" s="136"/>
      <c r="AH17" s="136" t="s">
        <v>87</v>
      </c>
      <c r="AI17" s="137">
        <v>1498.4853418</v>
      </c>
      <c r="AJ17" s="137">
        <v>2247.7280126999999</v>
      </c>
      <c r="AK17" s="137">
        <v>0</v>
      </c>
      <c r="AL17" s="137">
        <v>3746.2133544999997</v>
      </c>
    </row>
    <row r="18" spans="1:38" x14ac:dyDescent="0.25">
      <c r="A18" t="s">
        <v>106</v>
      </c>
      <c r="B18" s="14" t="s">
        <v>122</v>
      </c>
      <c r="C18" s="30">
        <v>389196187</v>
      </c>
      <c r="D18" s="30">
        <v>1813104.195022872</v>
      </c>
      <c r="E18" s="15">
        <f t="shared" si="0"/>
        <v>192926.82368029997</v>
      </c>
      <c r="F18" s="24">
        <f t="shared" si="4"/>
        <v>8.6056166336198642E-2</v>
      </c>
      <c r="G18" s="16">
        <f t="shared" si="5"/>
        <v>0.28926579442326428</v>
      </c>
      <c r="H18" s="16">
        <f t="shared" si="1"/>
        <v>0.36989332554274307</v>
      </c>
      <c r="I18" s="17">
        <f t="shared" si="8"/>
        <v>9.3978854802864333</v>
      </c>
      <c r="J18" s="18">
        <f t="shared" si="9"/>
        <v>0.4957058422576478</v>
      </c>
      <c r="K18" s="19">
        <f>D18/C18*1000</f>
        <v>4.6585867374463046</v>
      </c>
      <c r="L18" s="20">
        <f t="shared" si="2"/>
        <v>36099229.972805113</v>
      </c>
      <c r="M18" s="19">
        <f t="shared" si="7"/>
        <v>3008269.1644004262</v>
      </c>
      <c r="N18" s="19">
        <f t="shared" si="3"/>
        <v>1.6591816248941378</v>
      </c>
      <c r="P18" s="22"/>
      <c r="Q18" s="22"/>
      <c r="R18" s="22"/>
      <c r="S18" s="22"/>
      <c r="T18" s="22"/>
      <c r="U18" s="22"/>
      <c r="V18" s="66"/>
      <c r="W18" s="66"/>
      <c r="X18" s="66"/>
      <c r="Y18" s="66"/>
      <c r="Z18" s="22"/>
      <c r="AA18" s="66"/>
      <c r="AB18" s="66"/>
      <c r="AG18" s="136"/>
      <c r="AH18" s="136" t="s">
        <v>88</v>
      </c>
      <c r="AI18" s="137">
        <v>1518.4804541000001</v>
      </c>
      <c r="AJ18" s="137">
        <v>0</v>
      </c>
      <c r="AK18" s="137">
        <v>0</v>
      </c>
      <c r="AL18" s="137">
        <v>1518.4804541000001</v>
      </c>
    </row>
    <row r="19" spans="1:38" x14ac:dyDescent="0.25">
      <c r="A19" t="s">
        <v>107</v>
      </c>
      <c r="B19" s="14" t="s">
        <v>123</v>
      </c>
      <c r="C19" s="15">
        <v>7844206</v>
      </c>
      <c r="D19" s="15">
        <v>23750.000000000004</v>
      </c>
      <c r="E19" s="15">
        <f t="shared" si="0"/>
        <v>351.56557260000005</v>
      </c>
      <c r="F19" s="16">
        <f t="shared" si="4"/>
        <v>1.5681793136179559E-4</v>
      </c>
      <c r="G19" s="16">
        <f t="shared" si="5"/>
        <v>3.7891162771623633E-3</v>
      </c>
      <c r="H19" s="16">
        <f t="shared" si="1"/>
        <v>6.7404706258392328E-4</v>
      </c>
      <c r="I19" s="17">
        <f t="shared" si="8"/>
        <v>67.554965135969056</v>
      </c>
      <c r="J19" s="18">
        <f t="shared" si="9"/>
        <v>4.4818503313146039E-2</v>
      </c>
      <c r="K19" s="19">
        <f t="shared" si="6"/>
        <v>3.027712428765895</v>
      </c>
      <c r="L19" s="20">
        <f t="shared" si="2"/>
        <v>65782.695291967495</v>
      </c>
      <c r="M19" s="19">
        <f t="shared" si="7"/>
        <v>5481.8912743306246</v>
      </c>
      <c r="N19" s="19">
        <f t="shared" si="3"/>
        <v>0.23081647470865785</v>
      </c>
      <c r="Q19" s="22"/>
      <c r="R19" s="22"/>
      <c r="S19" s="22"/>
      <c r="T19" s="22"/>
      <c r="U19" s="22"/>
      <c r="AG19" s="136"/>
      <c r="AH19" s="136" t="s">
        <v>89</v>
      </c>
      <c r="AI19" s="137">
        <v>5299.8890739999997</v>
      </c>
      <c r="AJ19" s="137">
        <v>5299.8890739999997</v>
      </c>
      <c r="AK19" s="137">
        <v>0</v>
      </c>
      <c r="AL19" s="137">
        <v>10599.778147999999</v>
      </c>
    </row>
    <row r="20" spans="1:38" x14ac:dyDescent="0.25">
      <c r="A20" t="s">
        <v>108</v>
      </c>
      <c r="B20" s="14" t="s">
        <v>124</v>
      </c>
      <c r="C20" s="15">
        <v>22222262</v>
      </c>
      <c r="D20" s="15">
        <v>48744.526039780809</v>
      </c>
      <c r="E20" s="15">
        <f t="shared" si="0"/>
        <v>10806.744643400003</v>
      </c>
      <c r="F20" s="16">
        <f t="shared" si="4"/>
        <v>4.8204132367116589E-3</v>
      </c>
      <c r="G20" s="16">
        <f t="shared" si="5"/>
        <v>7.7767864016799202E-3</v>
      </c>
      <c r="H20" s="16">
        <f t="shared" si="1"/>
        <v>2.0719476111121123E-2</v>
      </c>
      <c r="I20" s="17">
        <f t="shared" si="8"/>
        <v>4.5105651746430899</v>
      </c>
      <c r="J20" s="18">
        <f t="shared" si="9"/>
        <v>0.4863026384712773</v>
      </c>
      <c r="K20" s="19">
        <f t="shared" si="6"/>
        <v>2.193499745425592</v>
      </c>
      <c r="L20" s="20">
        <f t="shared" si="2"/>
        <v>2022088.7520852897</v>
      </c>
      <c r="M20" s="19">
        <f t="shared" si="7"/>
        <v>168507.39600710748</v>
      </c>
      <c r="N20" s="19">
        <f t="shared" si="3"/>
        <v>3.4569501377362295</v>
      </c>
      <c r="P20" s="22"/>
      <c r="Q20" s="22"/>
      <c r="R20" s="22"/>
      <c r="S20" s="22"/>
      <c r="T20" s="22"/>
      <c r="U20" s="22"/>
      <c r="AG20" s="136"/>
      <c r="AH20" s="136" t="s">
        <v>90</v>
      </c>
      <c r="AI20" s="137">
        <v>973.01871040000003</v>
      </c>
      <c r="AJ20" s="137">
        <v>486.50935520000002</v>
      </c>
      <c r="AK20" s="137">
        <v>0</v>
      </c>
      <c r="AL20" s="137">
        <v>1459.5280656</v>
      </c>
    </row>
    <row r="21" spans="1:38" x14ac:dyDescent="0.25">
      <c r="A21" t="s">
        <v>109</v>
      </c>
      <c r="B21" s="14" t="s">
        <v>125</v>
      </c>
      <c r="C21" s="15">
        <v>35374916</v>
      </c>
      <c r="D21" s="15">
        <v>201011.04463999972</v>
      </c>
      <c r="E21" s="15">
        <f t="shared" si="0"/>
        <v>5060.2438422000005</v>
      </c>
      <c r="F21" s="16">
        <f t="shared" si="4"/>
        <v>2.2571521029532923E-3</v>
      </c>
      <c r="G21" s="16">
        <f t="shared" si="5"/>
        <v>3.2069651416203507E-2</v>
      </c>
      <c r="H21" s="16">
        <f t="shared" si="1"/>
        <v>9.7018672009561158E-3</v>
      </c>
      <c r="I21" s="17">
        <f>(D21/E21)</f>
        <v>39.723588607265178</v>
      </c>
      <c r="J21" s="18">
        <f t="shared" si="9"/>
        <v>0.14304610199498427</v>
      </c>
      <c r="K21" s="19">
        <f t="shared" si="6"/>
        <v>5.6823045075216498</v>
      </c>
      <c r="L21" s="20">
        <f t="shared" si="2"/>
        <v>946840.37550296087</v>
      </c>
      <c r="M21" s="19">
        <f t="shared" si="7"/>
        <v>78903.364625246744</v>
      </c>
      <c r="N21" s="19">
        <f t="shared" si="3"/>
        <v>0.3925324838073378</v>
      </c>
      <c r="Q21" s="22"/>
      <c r="R21" s="22"/>
      <c r="S21" s="22"/>
      <c r="T21" s="22"/>
      <c r="U21" s="22"/>
      <c r="AG21" s="136"/>
      <c r="AH21" s="136" t="s">
        <v>180</v>
      </c>
      <c r="AI21" s="137">
        <v>0</v>
      </c>
      <c r="AJ21" s="137">
        <v>-3005.6892219000001</v>
      </c>
      <c r="AK21" s="137">
        <v>-2003.7928146000002</v>
      </c>
      <c r="AL21" s="137">
        <v>-5009.4820365000005</v>
      </c>
    </row>
    <row r="22" spans="1:38" x14ac:dyDescent="0.25">
      <c r="A22" t="s">
        <v>110</v>
      </c>
      <c r="B22" s="14" t="s">
        <v>126</v>
      </c>
      <c r="C22" s="15">
        <v>43123935</v>
      </c>
      <c r="D22" s="15">
        <v>61173.456449437668</v>
      </c>
      <c r="E22" s="15">
        <f t="shared" si="0"/>
        <v>4944.9803321000018</v>
      </c>
      <c r="F22" s="67">
        <f t="shared" si="4"/>
        <v>2.2057381232461642E-3</v>
      </c>
      <c r="G22" s="16">
        <f>D22/$D$23</f>
        <v>9.7597195605409349E-3</v>
      </c>
      <c r="H22" s="16">
        <f t="shared" si="1"/>
        <v>9.4808756236766951E-3</v>
      </c>
      <c r="I22" s="17">
        <f>(D22/E22)</f>
        <v>12.370818960054169</v>
      </c>
      <c r="J22" s="18">
        <f>E22/C22*1000</f>
        <v>0.11466904242620721</v>
      </c>
      <c r="K22" s="19">
        <f>D22/C22*1000</f>
        <v>1.4185499641773802</v>
      </c>
      <c r="L22" s="20">
        <f t="shared" si="2"/>
        <v>925273.00669857068</v>
      </c>
      <c r="M22" s="19">
        <f>L22/12</f>
        <v>77106.083891547562</v>
      </c>
      <c r="N22" s="19">
        <f t="shared" si="3"/>
        <v>1.2604500116039521</v>
      </c>
      <c r="Q22" s="22"/>
      <c r="R22" s="22"/>
      <c r="S22" s="22"/>
      <c r="T22" s="22"/>
      <c r="U22" s="22"/>
      <c r="AG22" s="136"/>
      <c r="AH22" s="136" t="s">
        <v>181</v>
      </c>
      <c r="AI22" s="137">
        <v>0</v>
      </c>
      <c r="AJ22" s="137">
        <v>5896.1989970999994</v>
      </c>
      <c r="AK22" s="137">
        <v>3930.7993314</v>
      </c>
      <c r="AL22" s="137">
        <v>9826.9983284999998</v>
      </c>
    </row>
    <row r="23" spans="1:38" x14ac:dyDescent="0.25">
      <c r="B23" s="31" t="s">
        <v>50</v>
      </c>
      <c r="C23" s="32">
        <f t="shared" ref="C23:H23" si="10">SUM(C4:C22)</f>
        <v>1537256563</v>
      </c>
      <c r="D23" s="32">
        <f>SUM(D4:D22)</f>
        <v>6267952.2777237585</v>
      </c>
      <c r="E23" s="32">
        <f t="shared" si="10"/>
        <v>521574.22250650014</v>
      </c>
      <c r="F23" s="33">
        <f>SUM(F4:F22)</f>
        <v>0.23265130888730889</v>
      </c>
      <c r="G23" s="44">
        <f t="shared" si="10"/>
        <v>0.99999999999999967</v>
      </c>
      <c r="H23" s="44">
        <f t="shared" si="10"/>
        <v>0.99999999999999989</v>
      </c>
      <c r="I23" s="49">
        <f>AVERAGE(I4:I22)</f>
        <v>23.446307425003305</v>
      </c>
      <c r="J23" s="34"/>
      <c r="K23" s="34">
        <f>D23/C23*1000</f>
        <v>4.0773625096722119</v>
      </c>
      <c r="L23" s="32">
        <f t="shared" ref="L23:M23" si="11">SUM(L4:L22)</f>
        <v>97593623.566569731</v>
      </c>
      <c r="M23" s="32">
        <f t="shared" si="11"/>
        <v>8132801.9638808109</v>
      </c>
      <c r="N23" s="35"/>
      <c r="Q23" s="22"/>
      <c r="R23" s="22"/>
      <c r="S23" s="22"/>
      <c r="T23" s="22"/>
      <c r="U23" s="22"/>
      <c r="AG23" s="136"/>
      <c r="AH23" s="136" t="s">
        <v>182</v>
      </c>
      <c r="AI23" s="137">
        <v>0</v>
      </c>
      <c r="AJ23" s="137">
        <v>-7305.9215489999997</v>
      </c>
      <c r="AK23" s="137">
        <v>-4870.6143659999998</v>
      </c>
      <c r="AL23" s="137">
        <v>-12176.535915</v>
      </c>
    </row>
    <row r="24" spans="1:38" x14ac:dyDescent="0.25">
      <c r="B24" s="36"/>
      <c r="C24" s="11"/>
      <c r="D24" s="11"/>
      <c r="E24" s="11"/>
      <c r="F24" s="37"/>
      <c r="G24" s="37"/>
      <c r="H24" s="37"/>
      <c r="K24" s="38"/>
      <c r="AG24" s="136"/>
      <c r="AH24" s="136" t="s">
        <v>183</v>
      </c>
      <c r="AI24" s="137">
        <v>0</v>
      </c>
      <c r="AJ24" s="137">
        <v>-3771.4350528000004</v>
      </c>
      <c r="AK24" s="137">
        <v>-2514.2900352000001</v>
      </c>
      <c r="AL24" s="137">
        <v>-6285.7250880000011</v>
      </c>
    </row>
    <row r="25" spans="1:38" x14ac:dyDescent="0.25">
      <c r="E25" s="11"/>
      <c r="F25" s="39"/>
      <c r="K25" s="40"/>
      <c r="AG25" s="136"/>
      <c r="AH25" s="136" t="s">
        <v>91</v>
      </c>
      <c r="AI25" s="137">
        <v>0</v>
      </c>
      <c r="AJ25" s="137">
        <v>-225833.2726009</v>
      </c>
      <c r="AK25" s="137">
        <v>-117135.10119930007</v>
      </c>
      <c r="AL25" s="137">
        <v>-342968.37380020006</v>
      </c>
    </row>
    <row r="26" spans="1:38" ht="15" hidden="1" customHeight="1" x14ac:dyDescent="0.25">
      <c r="C26" s="11">
        <f>SUM(C4:C22)</f>
        <v>1537256563</v>
      </c>
      <c r="D26" s="11">
        <f>SUM(D4:D22)</f>
        <v>6267952.2777237585</v>
      </c>
      <c r="AG26" s="136"/>
      <c r="AH26" s="136" t="s">
        <v>184</v>
      </c>
      <c r="AI26" s="137">
        <v>52547.680904299967</v>
      </c>
      <c r="AJ26" s="137">
        <v>19931.878963700001</v>
      </c>
      <c r="AK26" s="137">
        <v>0</v>
      </c>
      <c r="AL26" s="137">
        <v>72479.559867999968</v>
      </c>
    </row>
    <row r="27" spans="1:38" ht="15.75" x14ac:dyDescent="0.25">
      <c r="B27" s="130" t="s">
        <v>51</v>
      </c>
      <c r="C27" s="130"/>
      <c r="D27" s="130"/>
      <c r="E27" s="130"/>
      <c r="F27" s="130"/>
      <c r="G27" s="130"/>
      <c r="H27" s="130"/>
      <c r="I27" s="130"/>
      <c r="J27" s="130"/>
      <c r="K27" s="130"/>
      <c r="L27" s="53"/>
      <c r="M27" s="53"/>
      <c r="N27" s="41"/>
      <c r="O27" s="53" t="s">
        <v>52</v>
      </c>
      <c r="P27" s="53"/>
      <c r="AG27" s="136"/>
      <c r="AH27" s="136" t="s">
        <v>185</v>
      </c>
      <c r="AI27" s="137">
        <v>-10370.966152499997</v>
      </c>
      <c r="AJ27" s="137">
        <v>-3576.1952250000008</v>
      </c>
      <c r="AK27" s="137">
        <v>0</v>
      </c>
      <c r="AL27" s="137">
        <v>-13947.161377499999</v>
      </c>
    </row>
    <row r="28" spans="1:38" x14ac:dyDescent="0.25">
      <c r="A28" s="41" t="s">
        <v>143</v>
      </c>
      <c r="B28" s="14" t="s">
        <v>54</v>
      </c>
      <c r="C28" s="14" t="s">
        <v>55</v>
      </c>
      <c r="D28" s="15">
        <v>2916023.0999999996</v>
      </c>
      <c r="E28" s="15">
        <f>IFERROR(VLOOKUP(A28,$AH$3:$AL$89,5,FALSE),0)</f>
        <v>21928.448244199997</v>
      </c>
      <c r="F28" s="16">
        <f>E28/$F$2</f>
        <v>9.7813158046114144E-3</v>
      </c>
      <c r="G28" s="16">
        <f t="shared" ref="G28:G41" si="12">D28/SUM($D$47)</f>
        <v>0.14869168439410568</v>
      </c>
      <c r="H28" s="16">
        <f t="shared" ref="H28:H44" si="13">E28/SUM($E$47)</f>
        <v>4.1408111894980205E-2</v>
      </c>
      <c r="I28" s="17">
        <f>IFERROR(D28/E28,0)</f>
        <v>132.97899913055991</v>
      </c>
      <c r="J28" s="17" t="s">
        <v>55</v>
      </c>
      <c r="K28" s="17" t="s">
        <v>55</v>
      </c>
      <c r="L28" s="20">
        <f t="shared" ref="L28:L44" si="14">E28*$L$2</f>
        <v>4103110.6043910966</v>
      </c>
      <c r="M28" s="19">
        <f>L28/12</f>
        <v>341925.88369925803</v>
      </c>
      <c r="N28" s="19">
        <f t="shared" ref="N28:N44" si="15">M28/D28</f>
        <v>0.11725760461199984</v>
      </c>
      <c r="O28" s="54">
        <v>162397</v>
      </c>
      <c r="P28" s="55">
        <f>O28/$F$2</f>
        <v>7.243815545140643E-2</v>
      </c>
      <c r="AG28" s="136"/>
      <c r="AH28" s="136" t="s">
        <v>186</v>
      </c>
      <c r="AI28" s="137">
        <v>121633.85930159999</v>
      </c>
      <c r="AJ28" s="137">
        <v>46136.981114399998</v>
      </c>
      <c r="AK28" s="137">
        <v>0</v>
      </c>
      <c r="AL28" s="137">
        <v>167770.84041599999</v>
      </c>
    </row>
    <row r="29" spans="1:38" x14ac:dyDescent="0.25">
      <c r="A29" s="41" t="s">
        <v>145</v>
      </c>
      <c r="B29" s="14" t="s">
        <v>57</v>
      </c>
      <c r="C29" s="14" t="s">
        <v>55</v>
      </c>
      <c r="D29" s="15">
        <v>2422377.6999999983</v>
      </c>
      <c r="E29" s="15">
        <f t="shared" ref="E29:E46" si="16">IFERROR(VLOOKUP(A29,$AH$3:$AL$89,5,FALSE),0)</f>
        <v>43669.759547300055</v>
      </c>
      <c r="F29" s="16">
        <f t="shared" ref="F29:F31" si="17">E29/$F$2</f>
        <v>1.9479158054723066E-2</v>
      </c>
      <c r="G29" s="16">
        <f t="shared" si="12"/>
        <v>0.12352008475231879</v>
      </c>
      <c r="H29" s="16">
        <f t="shared" si="13"/>
        <v>8.2462847786767837E-2</v>
      </c>
      <c r="I29" s="17">
        <f t="shared" ref="I29:I46" si="18">IFERROR(D29/E29,0)</f>
        <v>55.470369544312391</v>
      </c>
      <c r="J29" s="17" t="s">
        <v>55</v>
      </c>
      <c r="K29" s="17" t="s">
        <v>55</v>
      </c>
      <c r="L29" s="20">
        <f t="shared" si="14"/>
        <v>8171205.3445062721</v>
      </c>
      <c r="M29" s="19">
        <f t="shared" ref="M29:M44" si="19">L29/12</f>
        <v>680933.77870885597</v>
      </c>
      <c r="N29" s="19">
        <f t="shared" si="15"/>
        <v>0.28110140656795862</v>
      </c>
      <c r="O29" s="54">
        <v>173713</v>
      </c>
      <c r="P29" s="55">
        <f>O29/$F$2</f>
        <v>7.7485725093013824E-2</v>
      </c>
      <c r="AG29" s="136"/>
      <c r="AH29" s="136" t="s">
        <v>187</v>
      </c>
      <c r="AI29" s="137">
        <v>68300.08647819997</v>
      </c>
      <c r="AJ29" s="137">
        <v>25906.929353800006</v>
      </c>
      <c r="AK29" s="137">
        <v>0</v>
      </c>
      <c r="AL29" s="137">
        <v>94207.015831999975</v>
      </c>
    </row>
    <row r="30" spans="1:38" x14ac:dyDescent="0.25">
      <c r="A30" s="41" t="s">
        <v>142</v>
      </c>
      <c r="B30" s="14" t="s">
        <v>59</v>
      </c>
      <c r="C30" s="14" t="s">
        <v>55</v>
      </c>
      <c r="D30" s="15">
        <v>2120647.5999999992</v>
      </c>
      <c r="E30" s="15">
        <f t="shared" si="16"/>
        <v>13147.176432000011</v>
      </c>
      <c r="F30" s="16">
        <f t="shared" si="17"/>
        <v>5.8643768673576719E-3</v>
      </c>
      <c r="G30" s="16">
        <f t="shared" si="12"/>
        <v>0.1081344875664111</v>
      </c>
      <c r="H30" s="16">
        <f t="shared" si="13"/>
        <v>2.4826186820733887E-2</v>
      </c>
      <c r="I30" s="17">
        <f t="shared" si="18"/>
        <v>161.30061165364586</v>
      </c>
      <c r="J30" s="17" t="s">
        <v>55</v>
      </c>
      <c r="K30" s="17" t="s">
        <v>55</v>
      </c>
      <c r="L30" s="20">
        <f t="shared" si="14"/>
        <v>2460015.3387601441</v>
      </c>
      <c r="M30" s="19">
        <f t="shared" si="19"/>
        <v>205001.27823001202</v>
      </c>
      <c r="N30" s="19">
        <f t="shared" si="15"/>
        <v>9.6669186445693334E-2</v>
      </c>
      <c r="O30" s="54">
        <v>145430</v>
      </c>
      <c r="P30" s="55">
        <f t="shared" ref="P30:P39" si="20">O30/$F$2</f>
        <v>6.4869923380961703E-2</v>
      </c>
      <c r="V30" s="22"/>
      <c r="W30" s="22"/>
      <c r="Y30" s="91"/>
      <c r="AG30" s="136" t="s">
        <v>137</v>
      </c>
      <c r="AH30" s="136" t="s">
        <v>141</v>
      </c>
      <c r="AI30" s="137">
        <v>0</v>
      </c>
      <c r="AJ30" s="137">
        <v>0</v>
      </c>
      <c r="AK30" s="137">
        <v>1065.1076469</v>
      </c>
      <c r="AL30" s="137">
        <v>1065.1076469</v>
      </c>
    </row>
    <row r="31" spans="1:38" x14ac:dyDescent="0.25">
      <c r="A31" s="41" t="s">
        <v>144</v>
      </c>
      <c r="B31" s="14" t="s">
        <v>61</v>
      </c>
      <c r="C31" s="14" t="s">
        <v>55</v>
      </c>
      <c r="D31" s="15">
        <v>2007666.9999999998</v>
      </c>
      <c r="E31" s="15">
        <f t="shared" si="16"/>
        <v>48226.997623200012</v>
      </c>
      <c r="F31" s="16">
        <f t="shared" si="17"/>
        <v>2.1511941420001422E-2</v>
      </c>
      <c r="G31" s="16">
        <f t="shared" si="12"/>
        <v>0.10237346471379495</v>
      </c>
      <c r="H31" s="16">
        <f t="shared" si="13"/>
        <v>9.1068409934962347E-2</v>
      </c>
      <c r="I31" s="17">
        <f t="shared" si="18"/>
        <v>41.62952493302619</v>
      </c>
      <c r="J31" s="17" t="s">
        <v>55</v>
      </c>
      <c r="K31" s="17" t="s">
        <v>55</v>
      </c>
      <c r="L31" s="20">
        <f t="shared" si="14"/>
        <v>9023926.5068851821</v>
      </c>
      <c r="M31" s="19">
        <f t="shared" si="19"/>
        <v>751993.87557376514</v>
      </c>
      <c r="N31" s="19">
        <f t="shared" si="15"/>
        <v>0.37456105797115019</v>
      </c>
      <c r="O31" s="54">
        <v>99503</v>
      </c>
      <c r="P31" s="55">
        <f t="shared" si="20"/>
        <v>4.4383909689718989E-2</v>
      </c>
      <c r="Q31" s="139" t="s">
        <v>224</v>
      </c>
      <c r="R31" s="140">
        <f>SUM(F28:F33)</f>
        <v>7.1849058266064358E-2</v>
      </c>
      <c r="V31" s="22"/>
      <c r="W31" s="22"/>
      <c r="Y31" s="91"/>
      <c r="AG31" s="136"/>
      <c r="AH31" s="136" t="s">
        <v>142</v>
      </c>
      <c r="AI31" s="137">
        <v>2444.0263879999998</v>
      </c>
      <c r="AJ31" s="137">
        <v>5562.2669520000054</v>
      </c>
      <c r="AK31" s="137">
        <v>5140.8830920000046</v>
      </c>
      <c r="AL31" s="137">
        <v>13147.176432000011</v>
      </c>
    </row>
    <row r="32" spans="1:38" x14ac:dyDescent="0.25">
      <c r="A32" s="41" t="s">
        <v>141</v>
      </c>
      <c r="B32" s="14" t="s">
        <v>63</v>
      </c>
      <c r="C32" s="14" t="s">
        <v>55</v>
      </c>
      <c r="D32" s="15">
        <v>141182.79999999999</v>
      </c>
      <c r="E32" s="15">
        <f>IFERROR(VLOOKUP(A32,$AH$3:$AL$89,5,FALSE),0)</f>
        <v>1065.1076469</v>
      </c>
      <c r="F32" s="16">
        <f>E32/$F$2</f>
        <v>4.750976514259741E-4</v>
      </c>
      <c r="G32" s="16">
        <f t="shared" si="12"/>
        <v>7.1990884912661165E-3</v>
      </c>
      <c r="H32" s="16">
        <f t="shared" si="13"/>
        <v>2.0112730336356408E-3</v>
      </c>
      <c r="I32" s="17">
        <f t="shared" si="18"/>
        <v>132.55261138243921</v>
      </c>
      <c r="J32" s="17" t="s">
        <v>55</v>
      </c>
      <c r="K32" s="17" t="s">
        <v>55</v>
      </c>
      <c r="L32" s="20">
        <f t="shared" si="14"/>
        <v>199296.11216194267</v>
      </c>
      <c r="M32" s="19">
        <f t="shared" si="19"/>
        <v>16608.009346828556</v>
      </c>
      <c r="N32" s="19">
        <f t="shared" si="15"/>
        <v>0.11763479224684988</v>
      </c>
      <c r="O32" s="54">
        <v>9380</v>
      </c>
      <c r="P32" s="55">
        <f t="shared" si="20"/>
        <v>4.1840052349131594E-3</v>
      </c>
      <c r="Q32" s="139" t="s">
        <v>225</v>
      </c>
      <c r="R32" s="140">
        <f>SUM(F34:F40)</f>
        <v>3.7802285122828225E-2</v>
      </c>
      <c r="V32" s="22"/>
      <c r="W32" s="22"/>
      <c r="Y32" s="91"/>
      <c r="AG32" s="136"/>
      <c r="AH32" s="136" t="s">
        <v>143</v>
      </c>
      <c r="AI32" s="137">
        <v>7465.0036575999993</v>
      </c>
      <c r="AJ32" s="137">
        <v>6765.1595646999995</v>
      </c>
      <c r="AK32" s="137">
        <v>7698.2850218999993</v>
      </c>
      <c r="AL32" s="137">
        <v>21928.448244199997</v>
      </c>
    </row>
    <row r="33" spans="1:38" x14ac:dyDescent="0.25">
      <c r="A33" t="s">
        <v>146</v>
      </c>
      <c r="B33" s="14" t="s">
        <v>65</v>
      </c>
      <c r="C33" s="14" t="s">
        <v>55</v>
      </c>
      <c r="D33" s="15">
        <v>1796344.4999999998</v>
      </c>
      <c r="E33" s="15">
        <f t="shared" si="16"/>
        <v>33038.830610399884</v>
      </c>
      <c r="F33" s="16">
        <f t="shared" ref="F33:F46" si="21">E33/$F$2</f>
        <v>1.4737168467944803E-2</v>
      </c>
      <c r="G33" s="16">
        <f t="shared" si="12"/>
        <v>9.15978647278506E-2</v>
      </c>
      <c r="H33" s="16">
        <f t="shared" si="13"/>
        <v>6.2388162607748002E-2</v>
      </c>
      <c r="I33" s="17">
        <f t="shared" si="18"/>
        <v>54.370704616723046</v>
      </c>
      <c r="J33" s="17" t="s">
        <v>55</v>
      </c>
      <c r="K33" s="17" t="s">
        <v>55</v>
      </c>
      <c r="L33" s="20">
        <f t="shared" si="14"/>
        <v>6182014.0998836355</v>
      </c>
      <c r="M33" s="19">
        <f t="shared" si="19"/>
        <v>515167.84165696963</v>
      </c>
      <c r="N33" s="19">
        <f t="shared" si="15"/>
        <v>0.28678677261347679</v>
      </c>
      <c r="O33" s="54">
        <v>164911.80000000002</v>
      </c>
      <c r="P33" s="55">
        <f t="shared" si="20"/>
        <v>7.3559897068118552E-2</v>
      </c>
      <c r="Q33" s="139" t="s">
        <v>226</v>
      </c>
      <c r="R33" s="140">
        <f>SUM(F42:F46)</f>
        <v>0.1265660390751743</v>
      </c>
      <c r="V33" s="66"/>
      <c r="AG33" s="136"/>
      <c r="AH33" s="136" t="s">
        <v>144</v>
      </c>
      <c r="AI33" s="137">
        <v>26305.635067200008</v>
      </c>
      <c r="AJ33" s="137">
        <v>21921.362556000004</v>
      </c>
      <c r="AK33" s="137">
        <v>0</v>
      </c>
      <c r="AL33" s="137">
        <v>48226.997623200012</v>
      </c>
    </row>
    <row r="34" spans="1:38" x14ac:dyDescent="0.25">
      <c r="A34" s="29" t="s">
        <v>147</v>
      </c>
      <c r="B34" s="29" t="s">
        <v>66</v>
      </c>
      <c r="C34" s="14" t="s">
        <v>55</v>
      </c>
      <c r="D34" s="15">
        <v>71590</v>
      </c>
      <c r="E34" s="15">
        <f t="shared" si="16"/>
        <v>0</v>
      </c>
      <c r="F34" s="16">
        <f t="shared" si="21"/>
        <v>0</v>
      </c>
      <c r="G34" s="16">
        <f t="shared" si="12"/>
        <v>3.650464115244501E-3</v>
      </c>
      <c r="H34" s="16">
        <f t="shared" si="13"/>
        <v>0</v>
      </c>
      <c r="I34" s="17">
        <f t="shared" si="18"/>
        <v>0</v>
      </c>
      <c r="J34" s="17" t="s">
        <v>55</v>
      </c>
      <c r="K34" s="17" t="s">
        <v>55</v>
      </c>
      <c r="L34" s="20">
        <f t="shared" si="14"/>
        <v>0</v>
      </c>
      <c r="M34" s="19">
        <f t="shared" si="19"/>
        <v>0</v>
      </c>
      <c r="N34" s="19">
        <f t="shared" si="15"/>
        <v>0</v>
      </c>
      <c r="O34" s="54">
        <v>7159</v>
      </c>
      <c r="P34" s="55">
        <f t="shared" si="20"/>
        <v>3.1933148695888389E-3</v>
      </c>
      <c r="AG34" s="136"/>
      <c r="AH34" s="136" t="s">
        <v>145</v>
      </c>
      <c r="AI34" s="137">
        <v>20406.429695000024</v>
      </c>
      <c r="AJ34" s="137">
        <v>23263.32985230003</v>
      </c>
      <c r="AK34" s="137">
        <v>0</v>
      </c>
      <c r="AL34" s="137">
        <v>43669.759547300055</v>
      </c>
    </row>
    <row r="35" spans="1:38" x14ac:dyDescent="0.25">
      <c r="A35" s="29" t="s">
        <v>188</v>
      </c>
      <c r="B35" s="29" t="s">
        <v>67</v>
      </c>
      <c r="C35" s="14" t="s">
        <v>55</v>
      </c>
      <c r="D35" s="15">
        <v>104286</v>
      </c>
      <c r="E35" s="15">
        <f t="shared" si="16"/>
        <v>0</v>
      </c>
      <c r="F35" s="16">
        <f t="shared" si="21"/>
        <v>0</v>
      </c>
      <c r="G35" s="16">
        <f t="shared" si="12"/>
        <v>5.317674266271658E-3</v>
      </c>
      <c r="H35" s="16">
        <f t="shared" si="13"/>
        <v>0</v>
      </c>
      <c r="I35" s="17">
        <f t="shared" si="18"/>
        <v>0</v>
      </c>
      <c r="J35" s="17" t="s">
        <v>55</v>
      </c>
      <c r="K35" s="17" t="s">
        <v>55</v>
      </c>
      <c r="L35" s="20">
        <f t="shared" si="14"/>
        <v>0</v>
      </c>
      <c r="M35" s="19">
        <f t="shared" si="19"/>
        <v>0</v>
      </c>
      <c r="N35" s="19">
        <f t="shared" si="15"/>
        <v>0</v>
      </c>
      <c r="O35" s="54">
        <v>14898</v>
      </c>
      <c r="P35" s="55">
        <f t="shared" si="20"/>
        <v>6.6453422163897926E-3</v>
      </c>
      <c r="Q35" s="139" t="s">
        <v>227</v>
      </c>
      <c r="R35" s="140">
        <f>SUM(R31:R33)</f>
        <v>0.23621738246406687</v>
      </c>
      <c r="AG35" s="136"/>
      <c r="AH35" s="136" t="s">
        <v>146</v>
      </c>
      <c r="AI35" s="137">
        <v>6303.4611033000019</v>
      </c>
      <c r="AJ35" s="137">
        <v>15577.518818499913</v>
      </c>
      <c r="AK35" s="137">
        <v>11157.850688599967</v>
      </c>
      <c r="AL35" s="137">
        <v>33038.830610399884</v>
      </c>
    </row>
    <row r="36" spans="1:38" x14ac:dyDescent="0.25">
      <c r="A36" s="29" t="s">
        <v>148</v>
      </c>
      <c r="B36" s="29" t="s">
        <v>68</v>
      </c>
      <c r="C36" s="14" t="s">
        <v>55</v>
      </c>
      <c r="D36" s="15">
        <v>166470</v>
      </c>
      <c r="E36" s="15">
        <f t="shared" si="16"/>
        <v>23834.123279999971</v>
      </c>
      <c r="F36" s="16">
        <f t="shared" si="21"/>
        <v>1.0631353579220201E-2</v>
      </c>
      <c r="G36" s="16">
        <f t="shared" si="12"/>
        <v>8.4885146146773584E-3</v>
      </c>
      <c r="H36" s="16">
        <f t="shared" si="13"/>
        <v>4.5006652212977734E-2</v>
      </c>
      <c r="I36" s="17">
        <f t="shared" si="18"/>
        <v>6.9845237454020674</v>
      </c>
      <c r="J36" s="17" t="s">
        <v>55</v>
      </c>
      <c r="K36" s="17" t="s">
        <v>55</v>
      </c>
      <c r="L36" s="20">
        <f t="shared" si="14"/>
        <v>4459688.2956548827</v>
      </c>
      <c r="M36" s="19">
        <f t="shared" si="19"/>
        <v>371640.69130457356</v>
      </c>
      <c r="N36" s="19">
        <f t="shared" si="15"/>
        <v>2.2324784724249027</v>
      </c>
      <c r="O36" s="54">
        <v>16647</v>
      </c>
      <c r="P36" s="55">
        <f t="shared" si="20"/>
        <v>7.4254941519828754E-3</v>
      </c>
      <c r="AG36" s="136" t="s">
        <v>5</v>
      </c>
      <c r="AH36" s="136" t="s">
        <v>29</v>
      </c>
      <c r="AI36" s="137">
        <v>0</v>
      </c>
      <c r="AJ36" s="137">
        <v>1098.0835824999999</v>
      </c>
      <c r="AK36" s="137">
        <v>6289.7314278000013</v>
      </c>
      <c r="AL36" s="137">
        <v>7387.8150103000007</v>
      </c>
    </row>
    <row r="37" spans="1:38" x14ac:dyDescent="0.25">
      <c r="A37" s="29" t="s">
        <v>149</v>
      </c>
      <c r="B37" s="29" t="s">
        <v>69</v>
      </c>
      <c r="C37" s="14" t="s">
        <v>55</v>
      </c>
      <c r="D37" s="30">
        <v>136398</v>
      </c>
      <c r="E37" s="15">
        <f t="shared" si="16"/>
        <v>12624.733202400001</v>
      </c>
      <c r="F37" s="24">
        <f>E37/$F$2</f>
        <v>5.6313379326464368E-3</v>
      </c>
      <c r="G37" s="16">
        <f t="shared" si="12"/>
        <v>6.9551055229937061E-3</v>
      </c>
      <c r="H37" s="16">
        <f t="shared" si="13"/>
        <v>2.383964242556566E-2</v>
      </c>
      <c r="I37" s="17">
        <f t="shared" si="18"/>
        <v>10.804030296186403</v>
      </c>
      <c r="J37" s="17" t="s">
        <v>55</v>
      </c>
      <c r="K37" s="17" t="s">
        <v>55</v>
      </c>
      <c r="L37" s="20">
        <f t="shared" si="14"/>
        <v>2362259.1121593351</v>
      </c>
      <c r="M37" s="19">
        <f t="shared" si="19"/>
        <v>196854.92601327793</v>
      </c>
      <c r="N37" s="19">
        <f t="shared" si="15"/>
        <v>1.4432390945122211</v>
      </c>
      <c r="O37" s="54">
        <v>13167</v>
      </c>
      <c r="P37" s="55">
        <f>O37/$F$2</f>
        <v>5.8732192887101893E-3</v>
      </c>
      <c r="AG37" s="136"/>
      <c r="AH37" s="136" t="s">
        <v>31</v>
      </c>
      <c r="AI37" s="137">
        <v>11060.710388000005</v>
      </c>
      <c r="AJ37" s="137">
        <v>12243.412852699999</v>
      </c>
      <c r="AK37" s="137">
        <v>6090.2147559000005</v>
      </c>
      <c r="AL37" s="137">
        <v>29394.337996600007</v>
      </c>
    </row>
    <row r="38" spans="1:38" x14ac:dyDescent="0.25">
      <c r="A38" s="29" t="s">
        <v>150</v>
      </c>
      <c r="B38" s="29" t="s">
        <v>70</v>
      </c>
      <c r="C38" s="14" t="s">
        <v>55</v>
      </c>
      <c r="D38" s="30">
        <v>161510</v>
      </c>
      <c r="E38" s="15">
        <f t="shared" si="16"/>
        <v>20037.504545800017</v>
      </c>
      <c r="F38" s="24">
        <f t="shared" si="21"/>
        <v>8.9378490313671115E-3</v>
      </c>
      <c r="G38" s="16">
        <f t="shared" si="12"/>
        <v>8.2355979781134139E-3</v>
      </c>
      <c r="H38" s="16">
        <f t="shared" si="13"/>
        <v>3.7837389179971669E-2</v>
      </c>
      <c r="I38" s="17">
        <f t="shared" si="18"/>
        <v>8.06038494618101</v>
      </c>
      <c r="J38" s="17" t="s">
        <v>55</v>
      </c>
      <c r="K38" s="17" t="s">
        <v>55</v>
      </c>
      <c r="L38" s="20">
        <f t="shared" si="14"/>
        <v>3749289.3465068941</v>
      </c>
      <c r="M38" s="19">
        <f t="shared" si="19"/>
        <v>312440.77887557453</v>
      </c>
      <c r="N38" s="19">
        <f t="shared" si="15"/>
        <v>1.9344980426944123</v>
      </c>
      <c r="O38" s="54">
        <v>16151</v>
      </c>
      <c r="P38" s="55">
        <f t="shared" si="20"/>
        <v>7.204250378366998E-3</v>
      </c>
      <c r="AG38" s="136"/>
      <c r="AH38" s="136" t="s">
        <v>106</v>
      </c>
      <c r="AI38" s="137">
        <v>88027.763917199991</v>
      </c>
      <c r="AJ38" s="137">
        <v>91731.347533399981</v>
      </c>
      <c r="AK38" s="137">
        <v>13167.712229699999</v>
      </c>
      <c r="AL38" s="137">
        <v>192926.82368029997</v>
      </c>
    </row>
    <row r="39" spans="1:38" x14ac:dyDescent="0.25">
      <c r="A39" s="29" t="s">
        <v>151</v>
      </c>
      <c r="B39" s="29" t="s">
        <v>71</v>
      </c>
      <c r="C39" s="14" t="s">
        <v>55</v>
      </c>
      <c r="D39" s="15">
        <v>115496</v>
      </c>
      <c r="E39" s="15">
        <f t="shared" si="16"/>
        <v>6825.7513307999989</v>
      </c>
      <c r="F39" s="24">
        <f t="shared" si="21"/>
        <v>3.0446673028019892E-3</v>
      </c>
      <c r="G39" s="16">
        <f t="shared" si="12"/>
        <v>5.8892862614091197E-3</v>
      </c>
      <c r="H39" s="16">
        <f t="shared" si="13"/>
        <v>1.2889260185012597E-2</v>
      </c>
      <c r="I39" s="17">
        <f t="shared" si="18"/>
        <v>16.920628133469304</v>
      </c>
      <c r="J39" s="17" t="s">
        <v>55</v>
      </c>
      <c r="K39" s="17" t="s">
        <v>55</v>
      </c>
      <c r="L39" s="20">
        <f t="shared" si="14"/>
        <v>1277190.8142542564</v>
      </c>
      <c r="M39" s="19">
        <f t="shared" si="19"/>
        <v>106432.56785452137</v>
      </c>
      <c r="N39" s="19">
        <f t="shared" si="15"/>
        <v>0.92152600829917375</v>
      </c>
      <c r="O39" s="54">
        <v>14437</v>
      </c>
      <c r="P39" s="55">
        <f t="shared" si="20"/>
        <v>6.439710402605681E-3</v>
      </c>
      <c r="AG39" s="136"/>
      <c r="AH39" s="136" t="s">
        <v>107</v>
      </c>
      <c r="AI39" s="137">
        <v>0</v>
      </c>
      <c r="AJ39" s="137">
        <v>342.97806620000006</v>
      </c>
      <c r="AK39" s="137">
        <v>8.5875063999999988</v>
      </c>
      <c r="AL39" s="137">
        <v>351.56557260000005</v>
      </c>
    </row>
    <row r="40" spans="1:38" x14ac:dyDescent="0.25">
      <c r="A40" s="29" t="s">
        <v>193</v>
      </c>
      <c r="B40" s="29" t="s">
        <v>72</v>
      </c>
      <c r="C40" s="14" t="s">
        <v>55</v>
      </c>
      <c r="D40" s="15">
        <v>107560</v>
      </c>
      <c r="E40" s="15">
        <f t="shared" si="16"/>
        <v>21425.734391600046</v>
      </c>
      <c r="F40" s="24">
        <f t="shared" si="21"/>
        <v>9.5570772767924854E-3</v>
      </c>
      <c r="G40" s="16">
        <f t="shared" si="12"/>
        <v>5.4846196429068099E-3</v>
      </c>
      <c r="H40" s="16">
        <f t="shared" si="13"/>
        <v>4.0458823042992184E-2</v>
      </c>
      <c r="I40" s="17">
        <f t="shared" si="18"/>
        <v>5.0201313072455926</v>
      </c>
      <c r="J40" s="17" t="s">
        <v>55</v>
      </c>
      <c r="K40" s="17" t="s">
        <v>55</v>
      </c>
      <c r="L40" s="20">
        <f t="shared" si="14"/>
        <v>4009046.0122865122</v>
      </c>
      <c r="M40" s="19">
        <f t="shared" si="19"/>
        <v>334087.1676905427</v>
      </c>
      <c r="N40" s="19">
        <f t="shared" si="15"/>
        <v>3.1060539948916204</v>
      </c>
      <c r="O40" s="54">
        <v>11319</v>
      </c>
      <c r="P40" s="55">
        <f>O40/$F$2</f>
        <v>5.0489078095929691E-3</v>
      </c>
      <c r="AG40" s="136"/>
      <c r="AH40" s="136" t="s">
        <v>108</v>
      </c>
      <c r="AI40" s="137">
        <v>1016.3352048</v>
      </c>
      <c r="AJ40" s="137">
        <v>9790.4094386000033</v>
      </c>
      <c r="AK40" s="137">
        <v>0</v>
      </c>
      <c r="AL40" s="137">
        <v>10806.744643400003</v>
      </c>
    </row>
    <row r="41" spans="1:38" x14ac:dyDescent="0.25">
      <c r="A41" s="57" t="s">
        <v>195</v>
      </c>
      <c r="B41" s="57" t="s">
        <v>195</v>
      </c>
      <c r="C41" s="110"/>
      <c r="D41" s="11">
        <v>113980</v>
      </c>
      <c r="E41" s="15">
        <f t="shared" si="16"/>
        <v>0</v>
      </c>
      <c r="F41" s="24">
        <f t="shared" si="21"/>
        <v>0</v>
      </c>
      <c r="G41" s="16">
        <f t="shared" si="12"/>
        <v>5.8119835152335266E-3</v>
      </c>
      <c r="H41" s="16">
        <f t="shared" si="13"/>
        <v>0</v>
      </c>
      <c r="I41" s="17">
        <f t="shared" si="18"/>
        <v>0</v>
      </c>
      <c r="J41" s="17" t="s">
        <v>55</v>
      </c>
      <c r="K41" s="17" t="s">
        <v>55</v>
      </c>
      <c r="L41" s="20">
        <f t="shared" si="14"/>
        <v>0</v>
      </c>
      <c r="M41" s="19">
        <f t="shared" si="19"/>
        <v>0</v>
      </c>
      <c r="N41" s="19">
        <f t="shared" si="15"/>
        <v>0</v>
      </c>
      <c r="O41" s="54">
        <v>11398</v>
      </c>
      <c r="P41" s="55">
        <f>O41/$F$2</f>
        <v>5.0841462332132398E-3</v>
      </c>
      <c r="AG41" s="136"/>
      <c r="AH41" s="136" t="s">
        <v>109</v>
      </c>
      <c r="AI41" s="137">
        <v>3573.1881322000008</v>
      </c>
      <c r="AJ41" s="137">
        <v>1401.0965845999999</v>
      </c>
      <c r="AK41" s="137">
        <v>85.959125400000005</v>
      </c>
      <c r="AL41" s="137">
        <v>5060.2438422000005</v>
      </c>
    </row>
    <row r="42" spans="1:38" x14ac:dyDescent="0.25">
      <c r="A42" s="29" t="s">
        <v>189</v>
      </c>
      <c r="B42" s="29" t="s">
        <v>189</v>
      </c>
      <c r="C42" s="110" t="s">
        <v>55</v>
      </c>
      <c r="D42" s="129">
        <v>355911</v>
      </c>
      <c r="E42" s="15">
        <f t="shared" si="16"/>
        <v>73658.626900199961</v>
      </c>
      <c r="F42" s="24">
        <f t="shared" si="21"/>
        <v>3.2855872126540717E-2</v>
      </c>
      <c r="G42" s="16">
        <f t="shared" ref="G42:G46" si="22">D42/SUM($D$47)</f>
        <v>1.8148349402441481E-2</v>
      </c>
      <c r="H42" s="16">
        <f t="shared" si="13"/>
        <v>0.13909167811364906</v>
      </c>
      <c r="I42" s="17">
        <f>IFERROR(D45/E42,0)</f>
        <v>51.579532673849677</v>
      </c>
      <c r="J42" s="17" t="s">
        <v>55</v>
      </c>
      <c r="K42" s="17" t="s">
        <v>55</v>
      </c>
      <c r="L42" s="20">
        <f t="shared" si="14"/>
        <v>13782529.8796068</v>
      </c>
      <c r="M42" s="19">
        <f t="shared" si="19"/>
        <v>1148544.1566339</v>
      </c>
      <c r="N42" s="19">
        <f>M42/D45</f>
        <v>0.30230593596781585</v>
      </c>
      <c r="O42" s="54">
        <v>328004</v>
      </c>
      <c r="P42" s="55">
        <f t="shared" ref="P42:P44" si="23">O42/$F$2</f>
        <v>0.14630815064738337</v>
      </c>
      <c r="Q42" t="s">
        <v>196</v>
      </c>
      <c r="AG42" s="136"/>
      <c r="AH42" s="136" t="s">
        <v>110</v>
      </c>
      <c r="AI42" s="137">
        <v>0</v>
      </c>
      <c r="AJ42" s="137">
        <v>2403.1845976000004</v>
      </c>
      <c r="AK42" s="137">
        <v>2541.7957345000009</v>
      </c>
      <c r="AL42" s="137">
        <v>4944.9803321000018</v>
      </c>
    </row>
    <row r="43" spans="1:38" x14ac:dyDescent="0.25">
      <c r="A43" s="57" t="s">
        <v>190</v>
      </c>
      <c r="B43" s="57" t="s">
        <v>190</v>
      </c>
      <c r="C43" s="110" t="s">
        <v>55</v>
      </c>
      <c r="D43" s="129">
        <v>1510629.8354746639</v>
      </c>
      <c r="E43" s="15">
        <f t="shared" si="16"/>
        <v>47996.147628000028</v>
      </c>
      <c r="F43" s="24">
        <f t="shared" si="21"/>
        <v>2.1408969395652126E-2</v>
      </c>
      <c r="G43" s="16">
        <f t="shared" si="22"/>
        <v>7.7028914734152326E-2</v>
      </c>
      <c r="H43" s="16">
        <f t="shared" si="13"/>
        <v>9.0632489329648888E-2</v>
      </c>
      <c r="I43" s="17">
        <f t="shared" si="18"/>
        <v>31.473980936615661</v>
      </c>
      <c r="J43" s="17" t="s">
        <v>55</v>
      </c>
      <c r="K43" s="17" t="s">
        <v>55</v>
      </c>
      <c r="L43" s="20">
        <f t="shared" si="14"/>
        <v>8980731.3362656999</v>
      </c>
      <c r="M43" s="19">
        <f t="shared" si="19"/>
        <v>748394.27802214166</v>
      </c>
      <c r="N43" s="19">
        <f t="shared" si="15"/>
        <v>0.49541870579233216</v>
      </c>
      <c r="O43" s="54">
        <v>351057</v>
      </c>
      <c r="P43" s="55">
        <f t="shared" si="23"/>
        <v>0.15659107950457452</v>
      </c>
      <c r="AG43" s="136"/>
      <c r="AH43" s="136" t="s">
        <v>21</v>
      </c>
      <c r="AI43" s="137">
        <v>34185.23639670002</v>
      </c>
      <c r="AJ43" s="137">
        <v>53485.46942590001</v>
      </c>
      <c r="AK43" s="137">
        <v>19986.285300500007</v>
      </c>
      <c r="AL43" s="137">
        <v>107656.99112310003</v>
      </c>
    </row>
    <row r="44" spans="1:38" x14ac:dyDescent="0.25">
      <c r="A44" s="57" t="s">
        <v>191</v>
      </c>
      <c r="B44" s="57" t="s">
        <v>191</v>
      </c>
      <c r="C44" s="110" t="s">
        <v>55</v>
      </c>
      <c r="D44" s="129">
        <v>680409.17707034945</v>
      </c>
      <c r="E44" s="15">
        <f t="shared" si="16"/>
        <v>18277.106476800014</v>
      </c>
      <c r="F44" s="24">
        <f t="shared" si="21"/>
        <v>8.1526129187629512E-3</v>
      </c>
      <c r="G44" s="16">
        <f t="shared" si="22"/>
        <v>3.4694919466103535E-2</v>
      </c>
      <c r="H44" s="16">
        <f t="shared" si="13"/>
        <v>3.4513179486285767E-2</v>
      </c>
      <c r="I44" s="17">
        <f t="shared" si="18"/>
        <v>37.22740128116147</v>
      </c>
      <c r="J44" s="17" t="s">
        <v>55</v>
      </c>
      <c r="K44" s="17" t="s">
        <v>55</v>
      </c>
      <c r="L44" s="20">
        <f t="shared" si="14"/>
        <v>3419894.9495835272</v>
      </c>
      <c r="M44" s="19">
        <f t="shared" si="19"/>
        <v>284991.24579862726</v>
      </c>
      <c r="N44" s="19">
        <f t="shared" si="15"/>
        <v>0.41885273656319483</v>
      </c>
      <c r="O44" s="54">
        <v>188986</v>
      </c>
      <c r="P44" s="55">
        <f t="shared" si="23"/>
        <v>8.4298338307601112E-2</v>
      </c>
      <c r="AG44" s="136"/>
      <c r="AH44" s="136" t="s">
        <v>25</v>
      </c>
      <c r="AI44" s="137">
        <v>0</v>
      </c>
      <c r="AJ44" s="137">
        <v>4064.2000874000005</v>
      </c>
      <c r="AK44" s="137">
        <v>1308.5426737</v>
      </c>
      <c r="AL44" s="137">
        <v>5372.7427611000003</v>
      </c>
    </row>
    <row r="45" spans="1:38" x14ac:dyDescent="0.25">
      <c r="A45" s="57" t="s">
        <v>192</v>
      </c>
      <c r="B45" s="57" t="s">
        <v>192</v>
      </c>
      <c r="C45" s="110" t="s">
        <v>55</v>
      </c>
      <c r="D45" s="129">
        <v>3799277.5529097668</v>
      </c>
      <c r="E45" s="15">
        <f t="shared" si="16"/>
        <v>114389.73018770007</v>
      </c>
      <c r="F45" s="24">
        <f t="shared" si="21"/>
        <v>5.1024224938767695E-2</v>
      </c>
      <c r="G45" s="16">
        <f t="shared" si="22"/>
        <v>0.19372993952718318</v>
      </c>
      <c r="H45" s="41"/>
      <c r="I45" s="17">
        <f>IFERROR(#REF!/E45,0)</f>
        <v>0</v>
      </c>
      <c r="J45" s="41"/>
      <c r="K45" s="41"/>
      <c r="L45" s="111" t="s">
        <v>55</v>
      </c>
      <c r="M45" s="56" t="s">
        <v>55</v>
      </c>
      <c r="N45" s="41"/>
      <c r="O45" s="56" t="s">
        <v>55</v>
      </c>
      <c r="P45" s="56" t="s">
        <v>55</v>
      </c>
      <c r="AG45" s="136"/>
      <c r="AH45" s="136" t="s">
        <v>27</v>
      </c>
      <c r="AI45" s="137">
        <v>5055.8647001999952</v>
      </c>
      <c r="AJ45" s="137">
        <v>3614.2049438000017</v>
      </c>
      <c r="AK45" s="137">
        <v>0</v>
      </c>
      <c r="AL45" s="137">
        <v>8670.0696439999974</v>
      </c>
    </row>
    <row r="46" spans="1:38" x14ac:dyDescent="0.25">
      <c r="A46" s="57" t="s">
        <v>194</v>
      </c>
      <c r="B46" s="57" t="s">
        <v>194</v>
      </c>
      <c r="C46" s="110" t="s">
        <v>55</v>
      </c>
      <c r="D46" s="129">
        <v>883444.70463025128</v>
      </c>
      <c r="E46" s="15">
        <f t="shared" si="16"/>
        <v>29423.121394800019</v>
      </c>
      <c r="F46" s="24">
        <f t="shared" si="21"/>
        <v>1.3124359695450817E-2</v>
      </c>
      <c r="G46" s="16">
        <f t="shared" si="22"/>
        <v>4.5047956307522133E-2</v>
      </c>
      <c r="H46" s="41"/>
      <c r="I46" s="17">
        <f t="shared" si="18"/>
        <v>30.025526278336446</v>
      </c>
      <c r="J46" s="41"/>
      <c r="K46" s="41"/>
      <c r="AG46" s="138"/>
      <c r="AH46" s="136" t="s">
        <v>23</v>
      </c>
      <c r="AI46" s="137">
        <v>0</v>
      </c>
      <c r="AJ46" s="137">
        <v>769.28243310000005</v>
      </c>
      <c r="AK46" s="137">
        <v>50.473365000000001</v>
      </c>
      <c r="AL46" s="137">
        <v>819.75579809999999</v>
      </c>
    </row>
    <row r="47" spans="1:38" x14ac:dyDescent="0.25">
      <c r="B47" s="31" t="s">
        <v>50</v>
      </c>
      <c r="C47" s="31"/>
      <c r="D47" s="32">
        <f>SUM(D28:D46)</f>
        <v>19611204.970085029</v>
      </c>
      <c r="E47" s="32">
        <f>SUM(E28:E46)</f>
        <v>529568.89944209997</v>
      </c>
      <c r="F47" s="33">
        <f>SUM(F28:F46)</f>
        <v>0.2362173824640669</v>
      </c>
      <c r="G47" s="45">
        <f>SUM(G28:G46)</f>
        <v>1</v>
      </c>
      <c r="H47" s="45">
        <f>SUM(H28:H44)</f>
        <v>0.72843410605493131</v>
      </c>
      <c r="I47" s="49">
        <f>AVERAGE(I28:I46)</f>
        <v>40.86310320311339</v>
      </c>
      <c r="J47" s="31"/>
      <c r="K47" s="31"/>
      <c r="AG47" s="138"/>
      <c r="AH47" s="136" t="s">
        <v>39</v>
      </c>
      <c r="AI47" s="137">
        <v>2305.1616092999971</v>
      </c>
      <c r="AJ47" s="137">
        <v>4693.4551560000045</v>
      </c>
      <c r="AK47" s="137">
        <v>253.00426660000005</v>
      </c>
      <c r="AL47" s="137">
        <v>7251.6210319000011</v>
      </c>
    </row>
    <row r="48" spans="1:38" x14ac:dyDescent="0.25">
      <c r="AG48" s="138"/>
      <c r="AH48" s="136" t="s">
        <v>43</v>
      </c>
      <c r="AI48" s="137">
        <v>0</v>
      </c>
      <c r="AJ48" s="137">
        <v>1593.2265264000002</v>
      </c>
      <c r="AK48" s="137">
        <v>4784.8195942000002</v>
      </c>
      <c r="AL48" s="137">
        <v>6378.0461206</v>
      </c>
    </row>
    <row r="49" spans="1:38" x14ac:dyDescent="0.25">
      <c r="AG49" s="138"/>
      <c r="AH49" s="136" t="s">
        <v>37</v>
      </c>
      <c r="AI49" s="137">
        <v>0</v>
      </c>
      <c r="AJ49" s="137">
        <v>66386.972782000041</v>
      </c>
      <c r="AK49" s="137">
        <v>0</v>
      </c>
      <c r="AL49" s="137">
        <v>66386.972782000041</v>
      </c>
    </row>
    <row r="50" spans="1:38" x14ac:dyDescent="0.25">
      <c r="AG50" s="138"/>
      <c r="AH50" s="138" t="s">
        <v>38</v>
      </c>
      <c r="AI50" s="138">
        <v>0</v>
      </c>
      <c r="AJ50" s="138">
        <v>0</v>
      </c>
      <c r="AK50" s="138">
        <v>45849.744373399997</v>
      </c>
      <c r="AL50" s="138">
        <v>45849.744373399997</v>
      </c>
    </row>
    <row r="51" spans="1:38" ht="15.75" x14ac:dyDescent="0.25">
      <c r="B51" s="130" t="s">
        <v>98</v>
      </c>
      <c r="C51" s="130"/>
      <c r="D51" s="130"/>
      <c r="E51" s="130"/>
      <c r="F51" s="130"/>
      <c r="G51" s="130"/>
      <c r="H51" s="130"/>
      <c r="I51" s="130"/>
      <c r="J51" s="130"/>
      <c r="K51" s="130"/>
      <c r="AG51" s="138"/>
      <c r="AH51" s="138" t="s">
        <v>35</v>
      </c>
      <c r="AI51" s="138">
        <v>0</v>
      </c>
      <c r="AJ51" s="138">
        <v>0</v>
      </c>
      <c r="AK51" s="138">
        <v>65.594514799999999</v>
      </c>
      <c r="AL51" s="138">
        <v>65.594514799999999</v>
      </c>
    </row>
    <row r="52" spans="1:38" x14ac:dyDescent="0.25">
      <c r="A52" t="s">
        <v>96</v>
      </c>
      <c r="B52" s="57" t="s">
        <v>99</v>
      </c>
      <c r="C52" s="14" t="s">
        <v>55</v>
      </c>
      <c r="D52" s="14" t="s">
        <v>55</v>
      </c>
      <c r="E52" s="15">
        <f t="shared" ref="E52:E53" si="24">IFERROR(VLOOKUP(A52,$AH$3:$AL$89,5,FALSE),0)</f>
        <v>7331.8900281999995</v>
      </c>
      <c r="F52" s="24">
        <f t="shared" ref="F52:F53" si="25">E52/$F$2</f>
        <v>3.2704335031765877E-3</v>
      </c>
      <c r="G52" s="14" t="s">
        <v>55</v>
      </c>
      <c r="H52" s="41"/>
      <c r="I52" s="41"/>
      <c r="J52" s="41"/>
      <c r="K52" s="41"/>
      <c r="AG52" s="138"/>
      <c r="AH52" s="138" t="s">
        <v>19</v>
      </c>
      <c r="AI52" s="138">
        <v>0</v>
      </c>
      <c r="AJ52" s="138">
        <v>10968.782204400004</v>
      </c>
      <c r="AK52" s="138">
        <v>6680.6123063999994</v>
      </c>
      <c r="AL52" s="138">
        <v>17649.394510800004</v>
      </c>
    </row>
    <row r="53" spans="1:38" x14ac:dyDescent="0.25">
      <c r="A53" t="s">
        <v>97</v>
      </c>
      <c r="B53" s="57" t="s">
        <v>100</v>
      </c>
      <c r="C53" s="14" t="s">
        <v>55</v>
      </c>
      <c r="D53" s="14" t="s">
        <v>55</v>
      </c>
      <c r="E53" s="15">
        <f t="shared" si="24"/>
        <v>4483.4421040000016</v>
      </c>
      <c r="F53" s="24">
        <f t="shared" si="25"/>
        <v>1.999866229591266E-3</v>
      </c>
      <c r="G53" s="14" t="s">
        <v>55</v>
      </c>
      <c r="H53" s="41"/>
      <c r="I53" s="41"/>
      <c r="J53" s="41"/>
      <c r="K53" s="41"/>
      <c r="AG53" s="138"/>
      <c r="AH53" s="138" t="s">
        <v>33</v>
      </c>
      <c r="AI53" s="138">
        <v>0</v>
      </c>
      <c r="AJ53" s="138">
        <v>3678.8403068999987</v>
      </c>
      <c r="AK53" s="138">
        <v>0</v>
      </c>
      <c r="AL53" s="138">
        <v>3678.8403068999987</v>
      </c>
    </row>
    <row r="54" spans="1:38" x14ac:dyDescent="0.25">
      <c r="B54" s="58" t="s">
        <v>50</v>
      </c>
      <c r="C54" s="59"/>
      <c r="D54" s="59"/>
      <c r="E54" s="60">
        <f>SUM(E52:E53)</f>
        <v>11815.332132200001</v>
      </c>
      <c r="F54" s="61">
        <f>SUM(F52:F53)</f>
        <v>5.2702997327678542E-3</v>
      </c>
      <c r="G54" s="59"/>
      <c r="H54" s="59"/>
      <c r="I54" s="59"/>
      <c r="J54" s="59"/>
      <c r="K54" s="59"/>
      <c r="AG54" s="138"/>
      <c r="AH54" s="138" t="s">
        <v>41</v>
      </c>
      <c r="AI54" s="138">
        <v>0</v>
      </c>
      <c r="AJ54" s="138">
        <v>921.9384623000002</v>
      </c>
      <c r="AK54" s="138">
        <v>0</v>
      </c>
      <c r="AL54" s="138">
        <v>921.9384623000002</v>
      </c>
    </row>
    <row r="55" spans="1:38" x14ac:dyDescent="0.25">
      <c r="AG55" s="138" t="s">
        <v>101</v>
      </c>
      <c r="AH55" s="138" t="s">
        <v>193</v>
      </c>
      <c r="AI55" s="138">
        <v>8280.0646852000227</v>
      </c>
      <c r="AJ55" s="138">
        <v>8792.2336348000263</v>
      </c>
      <c r="AK55" s="138">
        <v>4353.4360715999956</v>
      </c>
      <c r="AL55" s="138">
        <v>21425.734391600046</v>
      </c>
    </row>
    <row r="56" spans="1:38" x14ac:dyDescent="0.25">
      <c r="AG56" s="138"/>
      <c r="AH56" s="138" t="s">
        <v>148</v>
      </c>
      <c r="AI56" s="138">
        <v>15167.169359999963</v>
      </c>
      <c r="AJ56" s="138">
        <v>8666.9539200000072</v>
      </c>
      <c r="AK56" s="138">
        <v>0</v>
      </c>
      <c r="AL56" s="138">
        <v>23834.123279999971</v>
      </c>
    </row>
    <row r="57" spans="1:38" x14ac:dyDescent="0.25">
      <c r="AG57" s="138"/>
      <c r="AH57" s="138" t="s">
        <v>149</v>
      </c>
      <c r="AI57" s="138">
        <v>0</v>
      </c>
      <c r="AJ57" s="138">
        <v>10329.327165600002</v>
      </c>
      <c r="AK57" s="138">
        <v>2295.4060367999991</v>
      </c>
      <c r="AL57" s="138">
        <v>12624.733202400001</v>
      </c>
    </row>
    <row r="58" spans="1:38" x14ac:dyDescent="0.25">
      <c r="AG58" s="138"/>
      <c r="AH58" s="138" t="s">
        <v>150</v>
      </c>
      <c r="AI58" s="138">
        <v>13699.110250700014</v>
      </c>
      <c r="AJ58" s="138">
        <v>6338.3942951000026</v>
      </c>
      <c r="AK58" s="138">
        <v>0</v>
      </c>
      <c r="AL58" s="138">
        <v>20037.504545800017</v>
      </c>
    </row>
    <row r="59" spans="1:38" x14ac:dyDescent="0.25">
      <c r="AG59" s="138"/>
      <c r="AH59" s="138" t="s">
        <v>151</v>
      </c>
      <c r="AI59" s="138">
        <v>5064.2671163999994</v>
      </c>
      <c r="AJ59" s="138">
        <v>1761.4842143999997</v>
      </c>
      <c r="AK59" s="138">
        <v>0</v>
      </c>
      <c r="AL59" s="138">
        <v>6825.7513307999989</v>
      </c>
    </row>
    <row r="60" spans="1:38" x14ac:dyDescent="0.25">
      <c r="AG60" s="138"/>
      <c r="AH60" s="138" t="s">
        <v>96</v>
      </c>
      <c r="AI60" s="138">
        <v>2182.3555140999997</v>
      </c>
      <c r="AJ60" s="138">
        <v>4639.1104392999996</v>
      </c>
      <c r="AK60" s="138">
        <v>510.42407479999997</v>
      </c>
      <c r="AL60" s="138">
        <v>7331.8900281999995</v>
      </c>
    </row>
    <row r="61" spans="1:38" x14ac:dyDescent="0.25">
      <c r="AG61" s="138"/>
      <c r="AH61" s="138" t="s">
        <v>97</v>
      </c>
      <c r="AI61" s="138">
        <v>105.29305919999999</v>
      </c>
      <c r="AJ61" s="138">
        <v>2692.0830196000011</v>
      </c>
      <c r="AK61" s="138">
        <v>1686.0660252000009</v>
      </c>
      <c r="AL61" s="138">
        <v>4483.4421040000016</v>
      </c>
    </row>
    <row r="62" spans="1:38" x14ac:dyDescent="0.25">
      <c r="AG62" s="138"/>
      <c r="AH62" s="138" t="s">
        <v>189</v>
      </c>
      <c r="AI62" s="138">
        <v>73658.626900199961</v>
      </c>
      <c r="AJ62" s="138">
        <v>0</v>
      </c>
      <c r="AK62" s="138">
        <v>0</v>
      </c>
      <c r="AL62" s="138">
        <v>73658.626900199961</v>
      </c>
    </row>
    <row r="63" spans="1:38" x14ac:dyDescent="0.25">
      <c r="AG63" s="138"/>
      <c r="AH63" s="138" t="s">
        <v>190</v>
      </c>
      <c r="AI63" s="138">
        <v>27597.784886100035</v>
      </c>
      <c r="AJ63" s="138">
        <v>9599.2295255999979</v>
      </c>
      <c r="AK63" s="138">
        <v>10799.133216299997</v>
      </c>
      <c r="AL63" s="138">
        <v>47996.147628000028</v>
      </c>
    </row>
    <row r="64" spans="1:38" x14ac:dyDescent="0.25">
      <c r="AG64" s="138"/>
      <c r="AH64" s="138" t="s">
        <v>191</v>
      </c>
      <c r="AI64" s="138">
        <v>0</v>
      </c>
      <c r="AJ64" s="138">
        <v>3712.5372530999989</v>
      </c>
      <c r="AK64" s="138">
        <v>14564.569223700015</v>
      </c>
      <c r="AL64" s="138">
        <v>18277.106476800014</v>
      </c>
    </row>
    <row r="65" spans="33:38" x14ac:dyDescent="0.25">
      <c r="AG65" s="138"/>
      <c r="AH65" s="138" t="s">
        <v>192</v>
      </c>
      <c r="AI65" s="138">
        <v>33457.865746600022</v>
      </c>
      <c r="AJ65" s="138">
        <v>80931.864441100057</v>
      </c>
      <c r="AK65" s="138">
        <v>0</v>
      </c>
      <c r="AL65" s="138">
        <v>114389.73018770007</v>
      </c>
    </row>
    <row r="66" spans="33:38" x14ac:dyDescent="0.25">
      <c r="AG66" s="138"/>
      <c r="AH66" s="138" t="s">
        <v>194</v>
      </c>
      <c r="AI66" s="138">
        <v>2101.6515282</v>
      </c>
      <c r="AJ66" s="138">
        <v>17361.469146000029</v>
      </c>
      <c r="AK66" s="138">
        <v>9960.00072059999</v>
      </c>
      <c r="AL66" s="138">
        <v>29423.121394800019</v>
      </c>
    </row>
    <row r="67" spans="33:38" x14ac:dyDescent="0.25">
      <c r="AG67" s="138"/>
      <c r="AH67" s="138"/>
      <c r="AI67" s="138"/>
      <c r="AJ67" s="138"/>
      <c r="AK67" s="138"/>
      <c r="AL67" s="138"/>
    </row>
    <row r="68" spans="33:38" x14ac:dyDescent="0.25">
      <c r="AG68" s="138"/>
      <c r="AH68" s="138"/>
      <c r="AI68" s="138"/>
      <c r="AJ68" s="138"/>
      <c r="AK68" s="138"/>
      <c r="AL68" s="138"/>
    </row>
    <row r="69" spans="33:38" x14ac:dyDescent="0.25">
      <c r="AG69" s="138"/>
      <c r="AH69" s="138"/>
      <c r="AI69" s="138"/>
      <c r="AJ69" s="138"/>
      <c r="AK69" s="138"/>
      <c r="AL69" s="138"/>
    </row>
    <row r="70" spans="33:38" x14ac:dyDescent="0.25">
      <c r="AG70" s="138"/>
      <c r="AH70" s="138"/>
      <c r="AI70" s="138"/>
      <c r="AJ70" s="138"/>
      <c r="AK70" s="138"/>
      <c r="AL70" s="138"/>
    </row>
    <row r="71" spans="33:38" x14ac:dyDescent="0.25">
      <c r="AG71" s="138"/>
      <c r="AH71" s="138"/>
      <c r="AI71" s="138"/>
      <c r="AJ71" s="138"/>
      <c r="AK71" s="138"/>
      <c r="AL71" s="138"/>
    </row>
    <row r="72" spans="33:38" x14ac:dyDescent="0.25">
      <c r="AG72" s="138"/>
      <c r="AH72" s="138"/>
      <c r="AI72" s="138"/>
      <c r="AJ72" s="138"/>
      <c r="AK72" s="138"/>
      <c r="AL72" s="138"/>
    </row>
    <row r="73" spans="33:38" x14ac:dyDescent="0.25">
      <c r="AG73" s="138"/>
      <c r="AH73" s="138"/>
      <c r="AI73" s="138"/>
      <c r="AJ73" s="138"/>
      <c r="AK73" s="138"/>
      <c r="AL73" s="138"/>
    </row>
    <row r="74" spans="33:38" x14ac:dyDescent="0.25">
      <c r="AG74" s="138"/>
      <c r="AH74" s="138"/>
      <c r="AI74" s="138"/>
      <c r="AJ74" s="138"/>
      <c r="AK74" s="138"/>
      <c r="AL74" s="138"/>
    </row>
    <row r="75" spans="33:38" x14ac:dyDescent="0.25">
      <c r="AG75" s="138"/>
      <c r="AH75" s="138"/>
      <c r="AI75" s="138"/>
      <c r="AJ75" s="138"/>
      <c r="AK75" s="138"/>
      <c r="AL75" s="138"/>
    </row>
    <row r="76" spans="33:38" x14ac:dyDescent="0.25">
      <c r="AG76" s="138"/>
      <c r="AH76" s="138"/>
      <c r="AI76" s="138"/>
      <c r="AJ76" s="138"/>
      <c r="AK76" s="138"/>
      <c r="AL76" s="138"/>
    </row>
    <row r="77" spans="33:38" x14ac:dyDescent="0.25">
      <c r="AG77" s="138"/>
      <c r="AH77" s="138"/>
      <c r="AI77" s="138"/>
      <c r="AJ77" s="138"/>
      <c r="AK77" s="138"/>
      <c r="AL77" s="138"/>
    </row>
    <row r="78" spans="33:38" x14ac:dyDescent="0.25">
      <c r="AG78" s="138"/>
      <c r="AH78" s="138"/>
      <c r="AI78" s="138"/>
      <c r="AJ78" s="138"/>
      <c r="AK78" s="138"/>
      <c r="AL78" s="138"/>
    </row>
    <row r="79" spans="33:38" x14ac:dyDescent="0.25">
      <c r="AG79" s="138"/>
      <c r="AH79" s="138"/>
      <c r="AI79" s="138"/>
      <c r="AJ79" s="138"/>
      <c r="AK79" s="138"/>
      <c r="AL79" s="138"/>
    </row>
  </sheetData>
  <mergeCells count="3">
    <mergeCell ref="B27:K27"/>
    <mergeCell ref="B51:K51"/>
    <mergeCell ref="B1:N1"/>
  </mergeCells>
  <conditionalFormatting sqref="G4:H22 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8A2D-D443-4971-971D-77E7ED6DA01D}">
  <dimension ref="A1:AN54"/>
  <sheetViews>
    <sheetView showGridLines="0" zoomScale="80" zoomScaleNormal="80" workbookViewId="0">
      <pane xSplit="2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F4" sqref="F4:F23"/>
    </sheetView>
  </sheetViews>
  <sheetFormatPr defaultRowHeight="15" x14ac:dyDescent="0.25"/>
  <cols>
    <col min="1" max="1" width="34.28515625" hidden="1" customWidth="1"/>
    <col min="2" max="2" width="39" customWidth="1"/>
    <col min="3" max="3" width="27.7109375" customWidth="1"/>
    <col min="4" max="4" width="13.5703125" bestFit="1" customWidth="1"/>
    <col min="5" max="5" width="18.140625" bestFit="1" customWidth="1"/>
    <col min="6" max="6" width="14.140625" bestFit="1" customWidth="1"/>
    <col min="7" max="7" width="8.7109375" bestFit="1" customWidth="1"/>
    <col min="8" max="8" width="13.42578125" hidden="1" customWidth="1"/>
    <col min="9" max="9" width="11" bestFit="1" customWidth="1"/>
    <col min="10" max="11" width="11" customWidth="1"/>
    <col min="12" max="12" width="15" hidden="1" customWidth="1"/>
    <col min="13" max="13" width="14.140625" hidden="1" customWidth="1"/>
    <col min="14" max="14" width="16.42578125" hidden="1" customWidth="1"/>
    <col min="15" max="15" width="14.28515625" hidden="1" customWidth="1"/>
    <col min="16" max="16" width="16.42578125" hidden="1" customWidth="1"/>
    <col min="17" max="17" width="14.28515625" bestFit="1" customWidth="1"/>
    <col min="18" max="18" width="13" bestFit="1" customWidth="1"/>
    <col min="19" max="21" width="13" customWidth="1"/>
    <col min="22" max="22" width="22" bestFit="1" customWidth="1"/>
    <col min="23" max="23" width="10.28515625" bestFit="1" customWidth="1"/>
    <col min="28" max="28" width="15.28515625" bestFit="1" customWidth="1"/>
    <col min="32" max="33" width="9.140625" style="51"/>
    <col min="34" max="34" width="34.28515625" style="51" bestFit="1" customWidth="1"/>
    <col min="35" max="40" width="9.140625" style="51"/>
  </cols>
  <sheetData>
    <row r="1" spans="1:38" ht="15.75" x14ac:dyDescent="0.25">
      <c r="B1" s="131" t="s">
        <v>5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AG1" s="79"/>
      <c r="AH1" s="79"/>
      <c r="AI1" s="79" t="s">
        <v>77</v>
      </c>
      <c r="AJ1" s="79" t="s">
        <v>78</v>
      </c>
      <c r="AK1" s="79" t="s">
        <v>79</v>
      </c>
      <c r="AL1" s="79" t="s">
        <v>80</v>
      </c>
    </row>
    <row r="2" spans="1:38" ht="7.5" customHeight="1" x14ac:dyDescent="0.25">
      <c r="F2" s="11">
        <v>2241871</v>
      </c>
      <c r="L2">
        <v>187.113586821008</v>
      </c>
      <c r="AG2" s="80"/>
      <c r="AH2" s="80"/>
      <c r="AI2" s="80"/>
      <c r="AJ2" s="80"/>
      <c r="AK2" s="80"/>
      <c r="AL2" s="80"/>
    </row>
    <row r="3" spans="1:38" ht="30" x14ac:dyDescent="0.25">
      <c r="B3" s="12" t="s">
        <v>6</v>
      </c>
      <c r="C3" s="12" t="s">
        <v>7</v>
      </c>
      <c r="D3" s="12" t="s">
        <v>8</v>
      </c>
      <c r="E3" s="13" t="s">
        <v>121</v>
      </c>
      <c r="F3" s="12" t="s">
        <v>10</v>
      </c>
      <c r="G3" s="12" t="s">
        <v>11</v>
      </c>
      <c r="H3" s="13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V3" s="90"/>
      <c r="AG3" s="79" t="s">
        <v>81</v>
      </c>
      <c r="AH3" s="79" t="s">
        <v>82</v>
      </c>
      <c r="AI3" s="79"/>
      <c r="AJ3" s="79"/>
      <c r="AK3" s="79"/>
      <c r="AL3" s="79"/>
    </row>
    <row r="4" spans="1:38" x14ac:dyDescent="0.25">
      <c r="A4" t="s">
        <v>19</v>
      </c>
      <c r="B4" s="14" t="s">
        <v>20</v>
      </c>
      <c r="C4" s="15">
        <v>94317672</v>
      </c>
      <c r="D4" s="15">
        <v>190545.17000000016</v>
      </c>
      <c r="E4" s="15">
        <f t="shared" ref="E4:E22" si="0">VLOOKUP(A4,$AH$3:$AL$49,5,FALSE)</f>
        <v>6912.2919989000002</v>
      </c>
      <c r="F4" s="16">
        <f>E4/$F$2</f>
        <v>3.0832692866360287E-3</v>
      </c>
      <c r="G4" s="16">
        <f>D4/$D$23</f>
        <v>3.0399907586596636E-2</v>
      </c>
      <c r="H4" s="16">
        <f t="shared" ref="H4:H22" si="1">E4/SUM($E$4:$E$22)</f>
        <v>1.3384136776281173E-2</v>
      </c>
      <c r="I4" s="17">
        <f>(D4/E4)</f>
        <v>27.5661343632941</v>
      </c>
      <c r="J4" s="18">
        <f>E4/C4*1000</f>
        <v>7.3287347453826049E-2</v>
      </c>
      <c r="K4" s="19">
        <f>D4/C4*1000</f>
        <v>2.0202488670415883</v>
      </c>
      <c r="L4" s="20">
        <f t="shared" ref="L4:L22" si="2">E4*$L$2</f>
        <v>1293383.749068334</v>
      </c>
      <c r="M4" s="19">
        <f>L4/12</f>
        <v>107781.97908902784</v>
      </c>
      <c r="N4" s="19">
        <f t="shared" ref="N4:N22" si="3">M4/D4</f>
        <v>0.56565054411522342</v>
      </c>
      <c r="V4" s="66"/>
      <c r="AG4" s="79" t="s">
        <v>83</v>
      </c>
      <c r="AH4" s="79" t="s">
        <v>84</v>
      </c>
      <c r="AI4" s="81">
        <v>10645.116959699999</v>
      </c>
      <c r="AJ4" s="81">
        <v>15152.800833000014</v>
      </c>
      <c r="AK4" s="81">
        <v>5671.7092170000005</v>
      </c>
      <c r="AL4" s="81">
        <v>31469.627009700012</v>
      </c>
    </row>
    <row r="5" spans="1:38" x14ac:dyDescent="0.25">
      <c r="A5" t="s">
        <v>21</v>
      </c>
      <c r="B5" s="14" t="s">
        <v>22</v>
      </c>
      <c r="C5" s="15">
        <v>468917223</v>
      </c>
      <c r="D5" s="15">
        <v>1962899.73</v>
      </c>
      <c r="E5" s="15">
        <f t="shared" si="0"/>
        <v>36410.100181700014</v>
      </c>
      <c r="F5" s="16">
        <f t="shared" ref="F5:F22" si="4">E5/$F$2</f>
        <v>1.6240943471635974E-2</v>
      </c>
      <c r="G5" s="16">
        <f t="shared" ref="G5:G21" si="5">D5/$D$23</f>
        <v>0.31316443441602554</v>
      </c>
      <c r="H5" s="16">
        <f t="shared" si="1"/>
        <v>7.0500169979439975E-2</v>
      </c>
      <c r="I5" s="17">
        <f>(D5/E5)</f>
        <v>53.910857707185542</v>
      </c>
      <c r="J5" s="18">
        <f>E5/C5*1000</f>
        <v>7.764718034615678E-2</v>
      </c>
      <c r="K5" s="19">
        <f t="shared" ref="K5:K21" si="6">D5/C5*1000</f>
        <v>4.1860260910058322</v>
      </c>
      <c r="L5" s="20">
        <f t="shared" si="2"/>
        <v>6812824.4415101251</v>
      </c>
      <c r="M5" s="19">
        <f t="shared" ref="M5:M21" si="7">L5/12</f>
        <v>567735.37012584379</v>
      </c>
      <c r="N5" s="19">
        <f t="shared" si="3"/>
        <v>0.28923299618867632</v>
      </c>
      <c r="Q5" s="22"/>
      <c r="R5" s="22"/>
      <c r="S5" s="22"/>
      <c r="T5" s="22"/>
      <c r="U5" s="22"/>
      <c r="V5" s="90"/>
      <c r="AG5" s="79" t="s">
        <v>85</v>
      </c>
      <c r="AH5" s="79" t="s">
        <v>86</v>
      </c>
      <c r="AI5" s="81">
        <v>3285.1754392000003</v>
      </c>
      <c r="AJ5" s="81">
        <v>3285.1754392000003</v>
      </c>
      <c r="AK5" s="81">
        <v>0</v>
      </c>
      <c r="AL5" s="81">
        <v>6570.3508784000005</v>
      </c>
    </row>
    <row r="6" spans="1:38" x14ac:dyDescent="0.25">
      <c r="A6" t="s">
        <v>23</v>
      </c>
      <c r="B6" s="14" t="s">
        <v>24</v>
      </c>
      <c r="C6" s="15">
        <v>14335313</v>
      </c>
      <c r="D6" s="15">
        <v>58906.359999999993</v>
      </c>
      <c r="E6" s="15">
        <f t="shared" si="0"/>
        <v>3552.2771812999995</v>
      </c>
      <c r="F6" s="16">
        <f t="shared" si="4"/>
        <v>1.5845145333072239E-3</v>
      </c>
      <c r="G6" s="16">
        <f t="shared" si="5"/>
        <v>9.398023052816248E-3</v>
      </c>
      <c r="H6" s="16">
        <f t="shared" si="1"/>
        <v>6.8782053289050534E-3</v>
      </c>
      <c r="I6" s="17">
        <f t="shared" ref="I6:I20" si="8">(D6/E6)</f>
        <v>16.582703711888406</v>
      </c>
      <c r="J6" s="18">
        <f t="shared" ref="J6:J21" si="9">E6/C6*1000</f>
        <v>0.24779906663356421</v>
      </c>
      <c r="K6" s="19">
        <f>D6/C6*1000</f>
        <v>4.1091785020668885</v>
      </c>
      <c r="L6" s="20">
        <f t="shared" si="2"/>
        <v>664679.32477546297</v>
      </c>
      <c r="M6" s="19">
        <f t="shared" si="7"/>
        <v>55389.943731288578</v>
      </c>
      <c r="N6" s="19">
        <f t="shared" si="3"/>
        <v>0.94030498118180417</v>
      </c>
      <c r="Q6" s="22"/>
      <c r="R6" s="22"/>
      <c r="S6" s="22"/>
      <c r="T6" s="22"/>
      <c r="U6" s="22"/>
      <c r="V6" s="66"/>
      <c r="AG6" s="79"/>
      <c r="AH6" s="79" t="s">
        <v>87</v>
      </c>
      <c r="AI6" s="81">
        <v>3346.1816776000001</v>
      </c>
      <c r="AJ6" s="81">
        <v>5019.2725164000003</v>
      </c>
      <c r="AK6" s="81">
        <v>0</v>
      </c>
      <c r="AL6" s="81">
        <v>8365.4541939999999</v>
      </c>
    </row>
    <row r="7" spans="1:38" x14ac:dyDescent="0.25">
      <c r="A7" t="s">
        <v>25</v>
      </c>
      <c r="B7" s="14" t="s">
        <v>26</v>
      </c>
      <c r="C7" s="15">
        <v>1828637</v>
      </c>
      <c r="D7" s="15">
        <v>168799.1399999999</v>
      </c>
      <c r="E7" s="15">
        <f t="shared" si="0"/>
        <v>1535.0692185999987</v>
      </c>
      <c r="F7" s="52">
        <f t="shared" si="4"/>
        <v>6.8472682799322474E-4</v>
      </c>
      <c r="G7" s="16">
        <f>D7/$D$23</f>
        <v>2.6930508166105604E-2</v>
      </c>
      <c r="H7" s="16">
        <f t="shared" si="1"/>
        <v>2.9723247203779879E-3</v>
      </c>
      <c r="I7" s="17">
        <f t="shared" si="8"/>
        <v>109.96190787666677</v>
      </c>
      <c r="J7" s="18">
        <f t="shared" si="9"/>
        <v>0.83946087637951039</v>
      </c>
      <c r="K7" s="19">
        <f>D7/C7*1000</f>
        <v>92.308719554509665</v>
      </c>
      <c r="L7" s="20">
        <f t="shared" si="2"/>
        <v>287232.30751076777</v>
      </c>
      <c r="M7" s="19">
        <f t="shared" si="7"/>
        <v>23936.025625897313</v>
      </c>
      <c r="N7" s="19">
        <f t="shared" si="3"/>
        <v>0.14180182212952819</v>
      </c>
      <c r="Q7" s="22"/>
      <c r="R7" s="22"/>
      <c r="S7" s="22"/>
      <c r="T7" s="22"/>
      <c r="U7" s="22"/>
      <c r="AG7" s="79"/>
      <c r="AH7" s="79" t="s">
        <v>88</v>
      </c>
      <c r="AI7" s="81">
        <v>1408.4858577</v>
      </c>
      <c r="AJ7" s="81">
        <v>1408.4858577</v>
      </c>
      <c r="AK7" s="81">
        <v>0</v>
      </c>
      <c r="AL7" s="81">
        <v>2816.9717154</v>
      </c>
    </row>
    <row r="8" spans="1:38" x14ac:dyDescent="0.25">
      <c r="A8" t="s">
        <v>27</v>
      </c>
      <c r="B8" s="14" t="s">
        <v>28</v>
      </c>
      <c r="C8" s="15">
        <v>1900040</v>
      </c>
      <c r="D8" s="15">
        <v>76016.818904999964</v>
      </c>
      <c r="E8" s="15">
        <f t="shared" si="0"/>
        <v>12385.793802700005</v>
      </c>
      <c r="F8" s="16">
        <f t="shared" si="4"/>
        <v>5.5247575809223657E-3</v>
      </c>
      <c r="G8" s="16">
        <f t="shared" si="5"/>
        <v>1.2127855404254272E-2</v>
      </c>
      <c r="H8" s="16">
        <f t="shared" si="1"/>
        <v>2.3982372035864976E-2</v>
      </c>
      <c r="I8" s="17">
        <f t="shared" si="8"/>
        <v>6.1374200245791997</v>
      </c>
      <c r="J8" s="18">
        <f t="shared" si="9"/>
        <v>6.5187016077029982</v>
      </c>
      <c r="K8" s="19">
        <f t="shared" si="6"/>
        <v>40.008009781373005</v>
      </c>
      <c r="L8" s="20">
        <f t="shared" si="2"/>
        <v>2317550.3040486104</v>
      </c>
      <c r="M8" s="19">
        <f t="shared" si="7"/>
        <v>193129.19200405086</v>
      </c>
      <c r="N8" s="19">
        <f t="shared" si="3"/>
        <v>2.5406113382014714</v>
      </c>
      <c r="Q8" s="22"/>
      <c r="R8" s="22"/>
      <c r="S8" s="22"/>
      <c r="T8" s="22"/>
      <c r="U8" s="22"/>
      <c r="AG8" s="79"/>
      <c r="AH8" s="79" t="s">
        <v>89</v>
      </c>
      <c r="AI8" s="81">
        <v>2540.4383802000002</v>
      </c>
      <c r="AJ8" s="81">
        <v>6097.0521124999996</v>
      </c>
      <c r="AK8" s="81">
        <v>3556.6137322999998</v>
      </c>
      <c r="AL8" s="81">
        <v>12194.104224999999</v>
      </c>
    </row>
    <row r="9" spans="1:38" x14ac:dyDescent="0.25">
      <c r="A9" t="s">
        <v>29</v>
      </c>
      <c r="B9" s="14" t="s">
        <v>30</v>
      </c>
      <c r="C9" s="15">
        <v>275593</v>
      </c>
      <c r="D9" s="15">
        <v>35911.79</v>
      </c>
      <c r="E9" s="15">
        <f t="shared" si="0"/>
        <v>14099.845636199998</v>
      </c>
      <c r="F9" s="16">
        <f t="shared" si="4"/>
        <v>6.2893206773271069E-3</v>
      </c>
      <c r="G9" s="16">
        <f t="shared" si="5"/>
        <v>5.7294293907804873E-3</v>
      </c>
      <c r="H9" s="24">
        <f t="shared" si="1"/>
        <v>2.7301257318033349E-2</v>
      </c>
      <c r="I9" s="17">
        <f t="shared" si="8"/>
        <v>2.5469633446056981</v>
      </c>
      <c r="J9" s="18">
        <f t="shared" si="9"/>
        <v>51.161842413268836</v>
      </c>
      <c r="K9" s="19">
        <f t="shared" si="6"/>
        <v>130.30733726908883</v>
      </c>
      <c r="L9" s="20">
        <f t="shared" si="2"/>
        <v>2638272.6906119189</v>
      </c>
      <c r="M9" s="19">
        <f t="shared" si="7"/>
        <v>219856.05755099325</v>
      </c>
      <c r="N9" s="19">
        <f t="shared" si="3"/>
        <v>6.1221135886290616</v>
      </c>
      <c r="P9" s="22"/>
      <c r="Q9" s="22"/>
      <c r="R9" s="22"/>
      <c r="S9" s="22"/>
      <c r="T9" s="22"/>
      <c r="U9" s="22"/>
      <c r="V9" s="66"/>
      <c r="W9" s="66"/>
      <c r="X9" s="66"/>
      <c r="Y9" s="66"/>
      <c r="Z9" s="22"/>
      <c r="AA9" s="66"/>
      <c r="AB9" s="66"/>
      <c r="AG9" s="79"/>
      <c r="AH9" s="79" t="s">
        <v>90</v>
      </c>
      <c r="AI9" s="81">
        <v>355.12377520000001</v>
      </c>
      <c r="AJ9" s="81">
        <v>1065.3713256000001</v>
      </c>
      <c r="AK9" s="81">
        <v>2485.8664264000004</v>
      </c>
      <c r="AL9" s="81">
        <v>3906.3615272000006</v>
      </c>
    </row>
    <row r="10" spans="1:38" x14ac:dyDescent="0.25">
      <c r="A10" t="s">
        <v>31</v>
      </c>
      <c r="B10" s="14" t="s">
        <v>32</v>
      </c>
      <c r="C10" s="15">
        <v>1212712</v>
      </c>
      <c r="D10" s="15">
        <v>203433.28999999992</v>
      </c>
      <c r="E10" s="15">
        <f t="shared" si="0"/>
        <v>54033.605525300009</v>
      </c>
      <c r="F10" s="16">
        <f t="shared" si="4"/>
        <v>2.4102013686469921E-2</v>
      </c>
      <c r="G10" s="16">
        <f t="shared" si="5"/>
        <v>3.2456100650765936E-2</v>
      </c>
      <c r="H10" s="16">
        <f t="shared" si="1"/>
        <v>0.10462422116735288</v>
      </c>
      <c r="I10" s="17">
        <f t="shared" si="8"/>
        <v>3.7649401335016761</v>
      </c>
      <c r="J10" s="18">
        <f t="shared" si="9"/>
        <v>44.556007960092757</v>
      </c>
      <c r="K10" s="19">
        <f t="shared" si="6"/>
        <v>167.75070255757339</v>
      </c>
      <c r="L10" s="20">
        <f t="shared" si="2"/>
        <v>10110421.738710321</v>
      </c>
      <c r="M10" s="19">
        <f t="shared" si="7"/>
        <v>842535.14489252679</v>
      </c>
      <c r="N10" s="19">
        <f t="shared" si="3"/>
        <v>4.1415795069357975</v>
      </c>
      <c r="P10" s="22"/>
      <c r="Q10" s="22"/>
      <c r="R10" s="22"/>
      <c r="S10" s="22"/>
      <c r="T10" s="22"/>
      <c r="U10" s="22"/>
      <c r="V10" s="66"/>
      <c r="W10" s="66"/>
      <c r="X10" s="66"/>
      <c r="Y10" s="66"/>
      <c r="Z10" s="22"/>
      <c r="AA10" s="66"/>
      <c r="AB10" s="66"/>
      <c r="AG10" s="79"/>
      <c r="AH10" s="79" t="s">
        <v>91</v>
      </c>
      <c r="AI10" s="81">
        <v>0</v>
      </c>
      <c r="AJ10" s="81">
        <v>-132348.17567020014</v>
      </c>
      <c r="AK10" s="81">
        <v>-68646.292781399985</v>
      </c>
      <c r="AL10" s="81">
        <v>-200994.46845160011</v>
      </c>
    </row>
    <row r="11" spans="1:38" x14ac:dyDescent="0.25">
      <c r="A11" t="s">
        <v>33</v>
      </c>
      <c r="B11" s="14" t="s">
        <v>34</v>
      </c>
      <c r="C11" s="15">
        <v>48310460</v>
      </c>
      <c r="D11" s="15">
        <v>36748.410000000011</v>
      </c>
      <c r="E11" s="15">
        <f t="shared" si="0"/>
        <v>3678.8424360999984</v>
      </c>
      <c r="F11" s="16">
        <f t="shared" si="4"/>
        <v>1.6409697239939311E-3</v>
      </c>
      <c r="G11" s="16">
        <f t="shared" si="5"/>
        <v>5.8629051996141549E-3</v>
      </c>
      <c r="H11" s="16">
        <f t="shared" si="1"/>
        <v>7.1232711741612484E-3</v>
      </c>
      <c r="I11" s="17">
        <f t="shared" si="8"/>
        <v>9.9891231109526952</v>
      </c>
      <c r="J11" s="18">
        <f t="shared" si="9"/>
        <v>7.615001877647197E-2</v>
      </c>
      <c r="K11" s="19">
        <f t="shared" si="6"/>
        <v>0.76067191245953791</v>
      </c>
      <c r="L11" s="20">
        <f t="shared" si="2"/>
        <v>688361.40356800565</v>
      </c>
      <c r="M11" s="19">
        <f t="shared" si="7"/>
        <v>57363.450297333802</v>
      </c>
      <c r="N11" s="19">
        <f t="shared" si="3"/>
        <v>1.5609777483524807</v>
      </c>
      <c r="P11" s="22"/>
      <c r="Q11" s="22"/>
      <c r="R11" s="22"/>
      <c r="S11" s="22"/>
      <c r="T11" s="22"/>
      <c r="U11" s="22"/>
      <c r="V11" s="66"/>
      <c r="W11" s="66"/>
      <c r="X11" s="66"/>
      <c r="Y11" s="66"/>
      <c r="Z11" s="22"/>
      <c r="AA11" s="66"/>
      <c r="AB11" s="66"/>
      <c r="AG11" s="79"/>
      <c r="AH11" s="79" t="s">
        <v>128</v>
      </c>
      <c r="AI11" s="81">
        <v>15171.2624712</v>
      </c>
      <c r="AJ11" s="81">
        <v>0</v>
      </c>
      <c r="AK11" s="81">
        <v>0</v>
      </c>
      <c r="AL11" s="81">
        <v>15171.2624712</v>
      </c>
    </row>
    <row r="12" spans="1:38" x14ac:dyDescent="0.25">
      <c r="A12" t="s">
        <v>35</v>
      </c>
      <c r="B12" s="14" t="s">
        <v>36</v>
      </c>
      <c r="C12" s="15">
        <v>2916045</v>
      </c>
      <c r="D12" s="15">
        <v>5178.5199999999995</v>
      </c>
      <c r="E12" s="15">
        <f t="shared" si="0"/>
        <v>26.236150299999998</v>
      </c>
      <c r="F12" s="16">
        <f t="shared" si="4"/>
        <v>1.1702792132107511E-5</v>
      </c>
      <c r="G12" s="16">
        <f t="shared" si="5"/>
        <v>8.2619008099414052E-4</v>
      </c>
      <c r="H12" s="16">
        <f t="shared" si="1"/>
        <v>5.0800548378765088E-5</v>
      </c>
      <c r="I12" s="17">
        <f t="shared" si="8"/>
        <v>197.38109214902613</v>
      </c>
      <c r="J12" s="18">
        <f t="shared" si="9"/>
        <v>8.9971692137809939E-3</v>
      </c>
      <c r="K12" s="19">
        <f t="shared" si="6"/>
        <v>1.7758710856656874</v>
      </c>
      <c r="L12" s="20">
        <f t="shared" si="2"/>
        <v>4909.1401870080645</v>
      </c>
      <c r="M12" s="19">
        <f t="shared" si="7"/>
        <v>409.09501558400535</v>
      </c>
      <c r="N12" s="19">
        <f t="shared" si="3"/>
        <v>7.8998442717997691E-2</v>
      </c>
      <c r="P12" s="22"/>
      <c r="Q12" s="22"/>
      <c r="R12" s="22"/>
      <c r="S12" s="22"/>
      <c r="T12" s="22"/>
      <c r="U12" s="22"/>
      <c r="V12" s="66"/>
      <c r="W12" s="66"/>
      <c r="X12" s="66"/>
      <c r="Y12" s="66"/>
      <c r="Z12" s="22"/>
      <c r="AA12" s="66"/>
      <c r="AB12" s="66"/>
      <c r="AG12" s="79"/>
      <c r="AH12" s="79" t="s">
        <v>129</v>
      </c>
      <c r="AI12" s="81">
        <v>101345.94377309995</v>
      </c>
      <c r="AJ12" s="81">
        <v>0</v>
      </c>
      <c r="AK12" s="81">
        <v>0</v>
      </c>
      <c r="AL12" s="81">
        <v>101345.94377309995</v>
      </c>
    </row>
    <row r="13" spans="1:38" x14ac:dyDescent="0.25">
      <c r="A13" s="25" t="s">
        <v>37</v>
      </c>
      <c r="B13" s="26" t="s">
        <v>119</v>
      </c>
      <c r="C13" s="15">
        <v>268526475</v>
      </c>
      <c r="D13" s="15">
        <v>356493.39999999985</v>
      </c>
      <c r="E13" s="15">
        <f t="shared" si="0"/>
        <v>113282.78174760015</v>
      </c>
      <c r="F13" s="16">
        <f t="shared" si="4"/>
        <v>5.0530463950691253E-2</v>
      </c>
      <c r="G13" s="16">
        <f t="shared" si="5"/>
        <v>5.6875576616461157E-2</v>
      </c>
      <c r="H13" s="24">
        <f t="shared" si="1"/>
        <v>0.2193472506006359</v>
      </c>
      <c r="I13" s="17">
        <f t="shared" si="8"/>
        <v>3.1469336690043983</v>
      </c>
      <c r="J13" s="18">
        <f t="shared" si="9"/>
        <v>0.42186820404803715</v>
      </c>
      <c r="K13" s="19">
        <f t="shared" si="6"/>
        <v>1.3275912552011859</v>
      </c>
      <c r="L13" s="20">
        <f t="shared" si="2"/>
        <v>21196747.617854882</v>
      </c>
      <c r="M13" s="19">
        <f t="shared" si="7"/>
        <v>1766395.6348212401</v>
      </c>
      <c r="N13" s="19">
        <f t="shared" si="3"/>
        <v>4.9549181971426144</v>
      </c>
      <c r="P13" s="22"/>
      <c r="Q13" s="22"/>
      <c r="R13" s="22"/>
      <c r="S13" s="22"/>
      <c r="T13" s="22"/>
      <c r="U13" s="22"/>
      <c r="V13" s="66"/>
      <c r="W13" s="66"/>
      <c r="X13" s="66"/>
      <c r="Y13" s="66"/>
      <c r="Z13" s="22"/>
      <c r="AA13" s="66"/>
      <c r="AB13" s="66"/>
      <c r="AG13" s="79"/>
      <c r="AH13" s="79" t="s">
        <v>130</v>
      </c>
      <c r="AI13" s="81">
        <v>136217.9664755</v>
      </c>
      <c r="AJ13" s="81">
        <v>0</v>
      </c>
      <c r="AK13" s="81">
        <v>0</v>
      </c>
      <c r="AL13" s="81">
        <v>136217.9664755</v>
      </c>
    </row>
    <row r="14" spans="1:38" x14ac:dyDescent="0.25">
      <c r="A14" t="s">
        <v>38</v>
      </c>
      <c r="B14" s="27" t="s">
        <v>120</v>
      </c>
      <c r="C14" s="15">
        <v>122589995</v>
      </c>
      <c r="D14" s="15">
        <v>790877.28000000073</v>
      </c>
      <c r="E14" s="15">
        <f t="shared" si="0"/>
        <v>44537.277468700013</v>
      </c>
      <c r="F14" s="16">
        <f t="shared" si="4"/>
        <v>1.9866119624501147E-2</v>
      </c>
      <c r="G14" s="16">
        <f t="shared" si="5"/>
        <v>0.1261779357846694</v>
      </c>
      <c r="H14" s="24">
        <f t="shared" si="1"/>
        <v>8.6236665548724931E-2</v>
      </c>
      <c r="I14" s="17">
        <f>(D14/E14)</f>
        <v>17.757647636989372</v>
      </c>
      <c r="J14" s="18">
        <f t="shared" si="9"/>
        <v>0.36330271054093782</v>
      </c>
      <c r="K14" s="19">
        <f t="shared" si="6"/>
        <v>6.4514015193491172</v>
      </c>
      <c r="L14" s="20">
        <f t="shared" si="2"/>
        <v>8333529.734410923</v>
      </c>
      <c r="M14" s="19">
        <f t="shared" si="7"/>
        <v>694460.81120091025</v>
      </c>
      <c r="N14" s="19">
        <f t="shared" si="3"/>
        <v>0.87808921657341021</v>
      </c>
      <c r="P14" s="22"/>
      <c r="Q14" s="22"/>
      <c r="R14" s="22"/>
      <c r="S14" s="22"/>
      <c r="T14" s="22"/>
      <c r="U14" s="22"/>
      <c r="V14" s="66"/>
      <c r="W14" s="66"/>
      <c r="X14" s="66"/>
      <c r="Y14" s="66"/>
      <c r="Z14" s="22"/>
      <c r="AA14" s="66"/>
      <c r="AB14" s="66"/>
      <c r="AG14" s="79"/>
      <c r="AH14" s="79" t="s">
        <v>131</v>
      </c>
      <c r="AI14" s="81">
        <v>0</v>
      </c>
      <c r="AJ14" s="81">
        <v>100850.83626200001</v>
      </c>
      <c r="AK14" s="81">
        <v>0</v>
      </c>
      <c r="AL14" s="81">
        <v>100850.83626200001</v>
      </c>
    </row>
    <row r="15" spans="1:38" x14ac:dyDescent="0.25">
      <c r="A15" t="s">
        <v>39</v>
      </c>
      <c r="B15" s="14" t="s">
        <v>112</v>
      </c>
      <c r="C15" s="15"/>
      <c r="D15" s="15">
        <v>162571.5166666666</v>
      </c>
      <c r="E15" s="15">
        <f t="shared" si="0"/>
        <v>25898.669955100006</v>
      </c>
      <c r="F15" s="16">
        <f t="shared" si="4"/>
        <v>1.1552257001004967E-2</v>
      </c>
      <c r="G15" s="16">
        <f t="shared" si="5"/>
        <v>2.5936942315984791E-2</v>
      </c>
      <c r="H15" s="16">
        <f t="shared" si="1"/>
        <v>5.014709174004571E-2</v>
      </c>
      <c r="I15" s="17">
        <f t="shared" si="8"/>
        <v>6.2772148897419644</v>
      </c>
      <c r="J15" s="18"/>
      <c r="K15" s="19"/>
      <c r="L15" s="20">
        <f t="shared" si="2"/>
        <v>4845993.0291922363</v>
      </c>
      <c r="M15" s="19">
        <f t="shared" si="7"/>
        <v>403832.75243268633</v>
      </c>
      <c r="N15" s="19">
        <f t="shared" si="3"/>
        <v>2.4840314017657654</v>
      </c>
      <c r="P15" s="22"/>
      <c r="Q15" s="22"/>
      <c r="R15" s="22"/>
      <c r="S15" s="22"/>
      <c r="T15" s="22"/>
      <c r="U15" s="22"/>
      <c r="V15" s="66"/>
      <c r="W15" s="66"/>
      <c r="X15" s="66"/>
      <c r="Y15" s="66"/>
      <c r="Z15" s="22"/>
      <c r="AA15" s="66"/>
      <c r="AB15" s="66"/>
      <c r="AG15" s="79"/>
      <c r="AH15" s="79" t="s">
        <v>132</v>
      </c>
      <c r="AI15" s="81">
        <v>0</v>
      </c>
      <c r="AJ15" s="81">
        <v>0</v>
      </c>
      <c r="AK15" s="81">
        <v>0</v>
      </c>
      <c r="AL15" s="81">
        <v>0</v>
      </c>
    </row>
    <row r="16" spans="1:38" x14ac:dyDescent="0.25">
      <c r="A16" t="s">
        <v>41</v>
      </c>
      <c r="B16" s="14" t="s">
        <v>42</v>
      </c>
      <c r="C16" s="15">
        <v>14364892</v>
      </c>
      <c r="D16" s="15">
        <v>14912.920000000002</v>
      </c>
      <c r="E16" s="15">
        <f t="shared" si="0"/>
        <v>9953.6185557000063</v>
      </c>
      <c r="F16" s="16">
        <f t="shared" si="4"/>
        <v>4.4398712306372694E-3</v>
      </c>
      <c r="G16" s="16">
        <f t="shared" si="5"/>
        <v>2.3792331752429535E-3</v>
      </c>
      <c r="H16" s="16">
        <f t="shared" si="1"/>
        <v>1.9272998332480664E-2</v>
      </c>
      <c r="I16" s="17">
        <f t="shared" si="8"/>
        <v>1.4982410584199068</v>
      </c>
      <c r="J16" s="18">
        <f t="shared" si="9"/>
        <v>0.69291287088688214</v>
      </c>
      <c r="K16" s="19">
        <f t="shared" si="6"/>
        <v>1.0381505130703386</v>
      </c>
      <c r="L16" s="20">
        <f t="shared" si="2"/>
        <v>1862457.2698051694</v>
      </c>
      <c r="M16" s="19">
        <f t="shared" si="7"/>
        <v>155204.77248376413</v>
      </c>
      <c r="N16" s="19">
        <f t="shared" si="3"/>
        <v>10.407403277410737</v>
      </c>
      <c r="P16" s="22"/>
      <c r="Q16" s="22"/>
      <c r="R16" s="22"/>
      <c r="S16" s="22"/>
      <c r="T16" s="22"/>
      <c r="U16" s="22"/>
      <c r="V16" s="66"/>
      <c r="W16" s="66"/>
      <c r="X16" s="66"/>
      <c r="Y16" s="66"/>
      <c r="Z16" s="22"/>
      <c r="AA16" s="66"/>
      <c r="AB16" s="66"/>
      <c r="AG16" s="79"/>
      <c r="AH16" s="79" t="s">
        <v>133</v>
      </c>
      <c r="AI16" s="81">
        <v>0</v>
      </c>
      <c r="AJ16" s="81">
        <v>66672.105929999976</v>
      </c>
      <c r="AK16" s="81">
        <v>0</v>
      </c>
      <c r="AL16" s="81">
        <v>66672.105929999976</v>
      </c>
    </row>
    <row r="17" spans="1:38" x14ac:dyDescent="0.25">
      <c r="A17" t="s">
        <v>43</v>
      </c>
      <c r="B17" s="14" t="s">
        <v>127</v>
      </c>
      <c r="C17" s="15"/>
      <c r="D17" s="15">
        <v>56874.710000000006</v>
      </c>
      <c r="E17" s="15">
        <f t="shared" si="0"/>
        <v>19793.956894499992</v>
      </c>
      <c r="F17" s="16">
        <f t="shared" si="4"/>
        <v>8.8292131413894876E-3</v>
      </c>
      <c r="G17" s="16">
        <f t="shared" si="5"/>
        <v>9.0738900808374334E-3</v>
      </c>
      <c r="H17" s="16">
        <f t="shared" si="1"/>
        <v>3.8326654380625255E-2</v>
      </c>
      <c r="I17" s="17">
        <f t="shared" si="8"/>
        <v>2.8733370645968912</v>
      </c>
      <c r="J17" s="18"/>
      <c r="K17" s="19"/>
      <c r="L17" s="20">
        <f t="shared" si="2"/>
        <v>3703718.271910314</v>
      </c>
      <c r="M17" s="19">
        <f t="shared" si="7"/>
        <v>308643.18932585948</v>
      </c>
      <c r="N17" s="19">
        <f t="shared" si="3"/>
        <v>5.4267211090106562</v>
      </c>
      <c r="P17" s="22"/>
      <c r="Q17" s="22"/>
      <c r="R17" s="22"/>
      <c r="S17" s="22"/>
      <c r="T17" s="22"/>
      <c r="U17" s="22"/>
      <c r="V17" s="66"/>
      <c r="W17" s="66"/>
      <c r="X17" s="66"/>
      <c r="Y17" s="66"/>
      <c r="Z17" s="22"/>
      <c r="AA17" s="66"/>
      <c r="AB17" s="66"/>
      <c r="AG17" s="79"/>
      <c r="AH17" s="79" t="s">
        <v>134</v>
      </c>
      <c r="AI17" s="81">
        <v>0</v>
      </c>
      <c r="AJ17" s="81">
        <v>39464.730487600013</v>
      </c>
      <c r="AK17" s="81">
        <v>0</v>
      </c>
      <c r="AL17" s="81">
        <v>39464.730487600013</v>
      </c>
    </row>
    <row r="18" spans="1:38" x14ac:dyDescent="0.25">
      <c r="A18" t="s">
        <v>106</v>
      </c>
      <c r="B18" s="14" t="s">
        <v>122</v>
      </c>
      <c r="C18" s="30">
        <v>389196187</v>
      </c>
      <c r="D18" s="30">
        <v>1813104.195022872</v>
      </c>
      <c r="E18" s="15">
        <f t="shared" si="0"/>
        <v>104839.81536229998</v>
      </c>
      <c r="F18" s="24">
        <f t="shared" si="4"/>
        <v>4.6764428177312606E-2</v>
      </c>
      <c r="G18" s="16">
        <f t="shared" si="5"/>
        <v>0.28926579442326428</v>
      </c>
      <c r="H18" s="16">
        <f t="shared" si="1"/>
        <v>0.2029992987322275</v>
      </c>
      <c r="I18" s="17">
        <f t="shared" si="8"/>
        <v>17.294042237266833</v>
      </c>
      <c r="J18" s="18">
        <f t="shared" si="9"/>
        <v>0.26937523764152388</v>
      </c>
      <c r="K18" s="19">
        <f>D18/C18*1000</f>
        <v>4.6585867374463046</v>
      </c>
      <c r="L18" s="20">
        <f t="shared" si="2"/>
        <v>19616953.894092165</v>
      </c>
      <c r="M18" s="19">
        <f t="shared" si="7"/>
        <v>1634746.1578410137</v>
      </c>
      <c r="N18" s="19">
        <f t="shared" si="3"/>
        <v>0.90162835777917982</v>
      </c>
      <c r="P18" s="22"/>
      <c r="Q18" s="22"/>
      <c r="R18" s="22"/>
      <c r="S18" s="22"/>
      <c r="T18" s="22"/>
      <c r="U18" s="22"/>
      <c r="V18" s="66"/>
      <c r="W18" s="66"/>
      <c r="X18" s="66"/>
      <c r="Y18" s="66"/>
      <c r="Z18" s="22"/>
      <c r="AA18" s="66"/>
      <c r="AB18" s="66"/>
      <c r="AG18" s="79"/>
      <c r="AH18" s="79" t="s">
        <v>135</v>
      </c>
      <c r="AI18" s="81">
        <v>0</v>
      </c>
      <c r="AJ18" s="81">
        <v>0</v>
      </c>
      <c r="AK18" s="81">
        <v>0</v>
      </c>
      <c r="AL18" s="81">
        <v>0</v>
      </c>
    </row>
    <row r="19" spans="1:38" x14ac:dyDescent="0.25">
      <c r="A19" t="s">
        <v>107</v>
      </c>
      <c r="B19" s="14" t="s">
        <v>123</v>
      </c>
      <c r="C19" s="15">
        <v>7844206</v>
      </c>
      <c r="D19" s="15">
        <v>23750.000000000004</v>
      </c>
      <c r="E19" s="15">
        <f t="shared" si="0"/>
        <v>2285.1775420000008</v>
      </c>
      <c r="F19" s="16">
        <f t="shared" si="4"/>
        <v>1.0193171426901909E-3</v>
      </c>
      <c r="G19" s="16">
        <f t="shared" si="5"/>
        <v>3.7891162771623633E-3</v>
      </c>
      <c r="H19" s="16">
        <f t="shared" si="1"/>
        <v>4.4247449015581575E-3</v>
      </c>
      <c r="I19" s="17">
        <f t="shared" si="8"/>
        <v>10.393065555516472</v>
      </c>
      <c r="J19" s="18">
        <f t="shared" si="9"/>
        <v>0.29132043982526734</v>
      </c>
      <c r="K19" s="19">
        <f t="shared" si="6"/>
        <v>3.027712428765895</v>
      </c>
      <c r="L19" s="20">
        <f t="shared" si="2"/>
        <v>427587.76640643482</v>
      </c>
      <c r="M19" s="19">
        <f t="shared" si="7"/>
        <v>35632.313867202902</v>
      </c>
      <c r="N19" s="19">
        <f t="shared" si="3"/>
        <v>1.5003079523032798</v>
      </c>
      <c r="Q19" s="22"/>
      <c r="R19" s="22"/>
      <c r="S19" s="22"/>
      <c r="T19" s="22"/>
      <c r="U19" s="22"/>
      <c r="AG19" s="79"/>
      <c r="AH19" s="79" t="s">
        <v>136</v>
      </c>
      <c r="AI19" s="81">
        <v>0</v>
      </c>
      <c r="AJ19" s="81">
        <v>0</v>
      </c>
      <c r="AK19" s="81">
        <v>59374.560137000008</v>
      </c>
      <c r="AL19" s="81">
        <v>59374.560137000008</v>
      </c>
    </row>
    <row r="20" spans="1:38" x14ac:dyDescent="0.25">
      <c r="A20" t="s">
        <v>108</v>
      </c>
      <c r="B20" s="14" t="s">
        <v>124</v>
      </c>
      <c r="C20" s="15">
        <v>22222262</v>
      </c>
      <c r="D20" s="15">
        <v>48744.526039780809</v>
      </c>
      <c r="E20" s="15">
        <f t="shared" si="0"/>
        <v>29512.948995199993</v>
      </c>
      <c r="F20" s="16">
        <f t="shared" si="4"/>
        <v>1.3164427835143053E-2</v>
      </c>
      <c r="G20" s="16">
        <f t="shared" si="5"/>
        <v>7.7767864016799202E-3</v>
      </c>
      <c r="H20" s="16">
        <f t="shared" si="1"/>
        <v>5.714535006420831E-2</v>
      </c>
      <c r="I20" s="17">
        <f t="shared" si="8"/>
        <v>1.6516318327832522</v>
      </c>
      <c r="J20" s="18">
        <f t="shared" si="9"/>
        <v>1.3280803275202133</v>
      </c>
      <c r="K20" s="19">
        <f t="shared" si="6"/>
        <v>2.193499745425592</v>
      </c>
      <c r="L20" s="20">
        <f t="shared" si="2"/>
        <v>5522273.7441573348</v>
      </c>
      <c r="M20" s="19">
        <f t="shared" si="7"/>
        <v>460189.47867977788</v>
      </c>
      <c r="N20" s="19">
        <f t="shared" si="3"/>
        <v>9.4408442561163373</v>
      </c>
      <c r="P20" s="22"/>
      <c r="Q20" s="22"/>
      <c r="R20" s="22"/>
      <c r="S20" s="22"/>
      <c r="T20" s="22"/>
      <c r="U20" s="22"/>
      <c r="AG20" s="79" t="s">
        <v>137</v>
      </c>
      <c r="AH20" s="79" t="s">
        <v>138</v>
      </c>
      <c r="AI20" s="81">
        <v>176158.35613520013</v>
      </c>
      <c r="AJ20" s="81">
        <v>0</v>
      </c>
      <c r="AK20" s="81">
        <v>0</v>
      </c>
      <c r="AL20" s="81">
        <v>176158.35613520013</v>
      </c>
    </row>
    <row r="21" spans="1:38" x14ac:dyDescent="0.25">
      <c r="A21" t="s">
        <v>109</v>
      </c>
      <c r="B21" s="14" t="s">
        <v>125</v>
      </c>
      <c r="C21" s="15">
        <v>35374916</v>
      </c>
      <c r="D21" s="15">
        <v>201011.04463999972</v>
      </c>
      <c r="E21" s="15">
        <f t="shared" si="0"/>
        <v>32891.604009600022</v>
      </c>
      <c r="F21" s="16">
        <f t="shared" si="4"/>
        <v>1.4671497160006094E-2</v>
      </c>
      <c r="G21" s="16">
        <f t="shared" si="5"/>
        <v>3.2069651416203507E-2</v>
      </c>
      <c r="H21" s="16">
        <f t="shared" si="1"/>
        <v>6.3687374162697555E-2</v>
      </c>
      <c r="I21" s="17">
        <f>(D21/E21)</f>
        <v>6.1113177874004236</v>
      </c>
      <c r="J21" s="18">
        <f t="shared" si="9"/>
        <v>0.92980020106902928</v>
      </c>
      <c r="K21" s="19">
        <f t="shared" si="6"/>
        <v>5.6823045075216498</v>
      </c>
      <c r="L21" s="20">
        <f t="shared" si="2"/>
        <v>6154466.0025325082</v>
      </c>
      <c r="M21" s="19">
        <f t="shared" si="7"/>
        <v>512872.16687770904</v>
      </c>
      <c r="N21" s="19">
        <f t="shared" si="3"/>
        <v>2.5514626213511615</v>
      </c>
      <c r="Q21" s="22"/>
      <c r="R21" s="22"/>
      <c r="S21" s="22"/>
      <c r="T21" s="22"/>
      <c r="U21" s="22"/>
      <c r="AG21" s="79"/>
      <c r="AH21" s="79" t="s">
        <v>139</v>
      </c>
      <c r="AI21" s="81">
        <v>0</v>
      </c>
      <c r="AJ21" s="81">
        <v>8382.7376753999633</v>
      </c>
      <c r="AK21" s="81">
        <v>0</v>
      </c>
      <c r="AL21" s="81">
        <v>8382.7376753999633</v>
      </c>
    </row>
    <row r="22" spans="1:38" x14ac:dyDescent="0.25">
      <c r="A22" t="s">
        <v>110</v>
      </c>
      <c r="B22" s="14" t="s">
        <v>126</v>
      </c>
      <c r="C22" s="15">
        <v>43123935</v>
      </c>
      <c r="D22" s="15">
        <v>61173.456449437668</v>
      </c>
      <c r="E22" s="15">
        <f t="shared" si="0"/>
        <v>824.16386479999983</v>
      </c>
      <c r="F22" s="67">
        <f t="shared" si="4"/>
        <v>3.6762323291572075E-4</v>
      </c>
      <c r="G22" s="16">
        <f>D22/$D$23</f>
        <v>9.7597195605409349E-3</v>
      </c>
      <c r="H22" s="16">
        <f t="shared" si="1"/>
        <v>1.5958124880006653E-3</v>
      </c>
      <c r="I22" s="17">
        <f>(D22/E22)</f>
        <v>74.224870880844378</v>
      </c>
      <c r="J22" s="18">
        <f>E22/C22*1000</f>
        <v>1.9111518111693652E-2</v>
      </c>
      <c r="K22" s="19">
        <f>D22/C22*1000</f>
        <v>1.4185499641773802</v>
      </c>
      <c r="L22" s="20">
        <f t="shared" si="2"/>
        <v>154212.25687099228</v>
      </c>
      <c r="M22" s="19">
        <f>L22/12</f>
        <v>12851.021405916023</v>
      </c>
      <c r="N22" s="19">
        <f t="shared" si="3"/>
        <v>0.21007512329367739</v>
      </c>
      <c r="Q22" s="22"/>
      <c r="R22" s="22"/>
      <c r="S22" s="22"/>
      <c r="T22" s="22"/>
      <c r="U22" s="22"/>
      <c r="AG22" s="79"/>
      <c r="AH22" s="79" t="s">
        <v>140</v>
      </c>
      <c r="AI22" s="81">
        <v>0</v>
      </c>
      <c r="AJ22" s="81">
        <v>0</v>
      </c>
      <c r="AK22" s="81">
        <v>68416.795308400076</v>
      </c>
      <c r="AL22" s="81">
        <v>68416.795308400076</v>
      </c>
    </row>
    <row r="23" spans="1:38" x14ac:dyDescent="0.25">
      <c r="B23" s="31" t="s">
        <v>50</v>
      </c>
      <c r="C23" s="32">
        <f t="shared" ref="C23:H23" si="10">SUM(C4:C22)</f>
        <v>1537256563</v>
      </c>
      <c r="D23" s="32">
        <f>SUM(D4:D22)</f>
        <v>6267952.2777237585</v>
      </c>
      <c r="E23" s="32">
        <f t="shared" si="10"/>
        <v>516454.07652660017</v>
      </c>
      <c r="F23" s="33">
        <f>SUM(F4:F22)</f>
        <v>0.23036743707670965</v>
      </c>
      <c r="G23" s="44">
        <f t="shared" si="10"/>
        <v>0.99999999999999967</v>
      </c>
      <c r="H23" s="44">
        <f t="shared" si="10"/>
        <v>1</v>
      </c>
      <c r="I23" s="49">
        <f>AVERAGE(I4:I22)</f>
        <v>29.951023422856007</v>
      </c>
      <c r="J23" s="34"/>
      <c r="K23" s="34">
        <f>D23/C23*1000</f>
        <v>4.0773625096722119</v>
      </c>
      <c r="L23" s="32">
        <f t="shared" ref="L23:M23" si="11">SUM(L4:L22)</f>
        <v>96635574.687223524</v>
      </c>
      <c r="M23" s="32">
        <f t="shared" si="11"/>
        <v>8052964.5572686261</v>
      </c>
      <c r="N23" s="35"/>
      <c r="Q23" s="22"/>
      <c r="R23" s="22"/>
      <c r="S23" s="22"/>
      <c r="T23" s="22"/>
      <c r="U23" s="22"/>
      <c r="AG23" s="79"/>
      <c r="AH23" s="79" t="s">
        <v>141</v>
      </c>
      <c r="AI23" s="81">
        <v>0</v>
      </c>
      <c r="AJ23" s="81">
        <v>0</v>
      </c>
      <c r="AK23" s="81">
        <v>-35707.429315799985</v>
      </c>
      <c r="AL23" s="81">
        <v>-35707.429315799985</v>
      </c>
    </row>
    <row r="24" spans="1:38" x14ac:dyDescent="0.25">
      <c r="B24" s="36"/>
      <c r="C24" s="11"/>
      <c r="D24" s="11"/>
      <c r="E24" s="11"/>
      <c r="F24" s="37"/>
      <c r="G24" s="37"/>
      <c r="H24" s="37"/>
      <c r="K24" s="38"/>
      <c r="AG24" s="79"/>
      <c r="AH24" s="79" t="s">
        <v>142</v>
      </c>
      <c r="AI24" s="81">
        <v>10156.258588600002</v>
      </c>
      <c r="AJ24" s="81">
        <v>23114.243684399971</v>
      </c>
      <c r="AK24" s="81">
        <v>21363.16461739998</v>
      </c>
      <c r="AL24" s="81">
        <v>54633.666890399953</v>
      </c>
    </row>
    <row r="25" spans="1:38" x14ac:dyDescent="0.25">
      <c r="E25" s="11"/>
      <c r="F25" s="39"/>
      <c r="K25" s="40"/>
      <c r="AG25" s="79"/>
      <c r="AH25" s="79" t="s">
        <v>143</v>
      </c>
      <c r="AI25" s="81">
        <v>19232.47500480001</v>
      </c>
      <c r="AJ25" s="81">
        <v>17429.430473100008</v>
      </c>
      <c r="AK25" s="81">
        <v>19833.48984870001</v>
      </c>
      <c r="AL25" s="81">
        <v>56495.395326600024</v>
      </c>
    </row>
    <row r="26" spans="1:38" ht="15" hidden="1" customHeight="1" x14ac:dyDescent="0.25">
      <c r="C26" s="11">
        <f>SUM(C4:C22)</f>
        <v>1537256563</v>
      </c>
      <c r="D26" s="11">
        <f>SUM(D4:D22)</f>
        <v>6267952.2777237585</v>
      </c>
      <c r="AG26" s="79"/>
      <c r="AH26" s="79" t="s">
        <v>144</v>
      </c>
      <c r="AI26" s="81">
        <v>16742.502282600002</v>
      </c>
      <c r="AJ26" s="81">
        <v>13952.085235500002</v>
      </c>
      <c r="AK26" s="81">
        <v>0</v>
      </c>
      <c r="AL26" s="81">
        <v>30694.587518100005</v>
      </c>
    </row>
    <row r="27" spans="1:38" ht="15.75" x14ac:dyDescent="0.25">
      <c r="B27" s="130" t="s">
        <v>51</v>
      </c>
      <c r="C27" s="130"/>
      <c r="D27" s="130"/>
      <c r="E27" s="130"/>
      <c r="F27" s="130"/>
      <c r="G27" s="130"/>
      <c r="H27" s="130"/>
      <c r="I27" s="130"/>
      <c r="J27" s="130"/>
      <c r="K27" s="130"/>
      <c r="L27" s="53"/>
      <c r="M27" s="53"/>
      <c r="N27" s="41"/>
      <c r="O27" s="53" t="s">
        <v>52</v>
      </c>
      <c r="P27" s="53"/>
      <c r="AG27" s="79"/>
      <c r="AH27" s="79" t="s">
        <v>145</v>
      </c>
      <c r="AI27" s="81">
        <v>-7700.9377249999952</v>
      </c>
      <c r="AJ27" s="81">
        <v>-8779.0690064999981</v>
      </c>
      <c r="AK27" s="81">
        <v>0</v>
      </c>
      <c r="AL27" s="81">
        <v>-16480.006731499994</v>
      </c>
    </row>
    <row r="28" spans="1:38" x14ac:dyDescent="0.25">
      <c r="A28" s="41" t="s">
        <v>53</v>
      </c>
      <c r="B28" s="14" t="s">
        <v>54</v>
      </c>
      <c r="C28" s="14" t="s">
        <v>55</v>
      </c>
      <c r="D28" s="15">
        <v>2916023.0999999996</v>
      </c>
      <c r="E28" s="15" t="e">
        <f t="shared" ref="E28:E35" si="12">VLOOKUP(A28,$AH$3:$AL$49,5,FALSE)</f>
        <v>#N/A</v>
      </c>
      <c r="F28" s="16" t="e">
        <f>E28/$F$2</f>
        <v>#N/A</v>
      </c>
      <c r="G28" s="16">
        <f>D28/SUM($D$45)</f>
        <v>0.10751392221444835</v>
      </c>
      <c r="H28" s="16" t="e">
        <f t="shared" ref="H28:H44" si="13">E28/SUM($E$45)</f>
        <v>#N/A</v>
      </c>
      <c r="I28" s="17" t="e">
        <f>(D28/E28)</f>
        <v>#N/A</v>
      </c>
      <c r="J28" s="17" t="s">
        <v>55</v>
      </c>
      <c r="K28" s="17" t="s">
        <v>55</v>
      </c>
      <c r="L28" s="20" t="e">
        <f t="shared" ref="L28:L44" si="14">E28*$L$2</f>
        <v>#N/A</v>
      </c>
      <c r="M28" s="19" t="e">
        <f>L28/12</f>
        <v>#N/A</v>
      </c>
      <c r="N28" s="19" t="e">
        <f t="shared" ref="N28:N44" si="15">M28/D28</f>
        <v>#N/A</v>
      </c>
      <c r="O28" s="54">
        <v>162397</v>
      </c>
      <c r="P28" s="55">
        <f>O28/$F$2</f>
        <v>7.243815545140643E-2</v>
      </c>
      <c r="AG28" s="79"/>
      <c r="AH28" s="79" t="s">
        <v>146</v>
      </c>
      <c r="AI28" s="81">
        <v>-12725.343552899974</v>
      </c>
      <c r="AJ28" s="81">
        <v>-31447.68809049992</v>
      </c>
      <c r="AK28" s="81">
        <v>-22525.320771799947</v>
      </c>
      <c r="AL28" s="81">
        <v>-66698.352415199843</v>
      </c>
    </row>
    <row r="29" spans="1:38" x14ac:dyDescent="0.25">
      <c r="A29" s="41" t="s">
        <v>56</v>
      </c>
      <c r="B29" s="14" t="s">
        <v>57</v>
      </c>
      <c r="C29" s="14" t="s">
        <v>55</v>
      </c>
      <c r="D29" s="15">
        <v>2422377.6999999983</v>
      </c>
      <c r="E29" s="15" t="e">
        <f t="shared" si="12"/>
        <v>#N/A</v>
      </c>
      <c r="F29" s="16" t="e">
        <f t="shared" ref="F29:F31" si="16">E29/$F$2</f>
        <v>#N/A</v>
      </c>
      <c r="G29" s="16">
        <f t="shared" ref="G29:G44" si="17">D29/SUM($D$45)</f>
        <v>8.9313190835770176E-2</v>
      </c>
      <c r="H29" s="16" t="e">
        <f t="shared" si="13"/>
        <v>#N/A</v>
      </c>
      <c r="I29" s="17" t="e">
        <f t="shared" ref="I29:I31" si="18">(D29/E29)</f>
        <v>#N/A</v>
      </c>
      <c r="J29" s="17" t="s">
        <v>55</v>
      </c>
      <c r="K29" s="17" t="s">
        <v>55</v>
      </c>
      <c r="L29" s="20" t="e">
        <f t="shared" si="14"/>
        <v>#N/A</v>
      </c>
      <c r="M29" s="19" t="e">
        <f t="shared" ref="M29:M44" si="19">L29/12</f>
        <v>#N/A</v>
      </c>
      <c r="N29" s="19" t="e">
        <f t="shared" si="15"/>
        <v>#N/A</v>
      </c>
      <c r="O29" s="54">
        <v>173713</v>
      </c>
      <c r="P29" s="55">
        <f>O29/$F$2</f>
        <v>7.7485725093013824E-2</v>
      </c>
      <c r="AG29" s="79" t="s">
        <v>5</v>
      </c>
      <c r="AH29" s="79" t="s">
        <v>29</v>
      </c>
      <c r="AI29" s="81">
        <v>0</v>
      </c>
      <c r="AJ29" s="81">
        <v>2095.7223469</v>
      </c>
      <c r="AK29" s="81">
        <v>12004.123289299998</v>
      </c>
      <c r="AL29" s="81">
        <v>14099.845636199998</v>
      </c>
    </row>
    <row r="30" spans="1:38" x14ac:dyDescent="0.25">
      <c r="A30" s="41" t="s">
        <v>58</v>
      </c>
      <c r="B30" s="14" t="s">
        <v>59</v>
      </c>
      <c r="C30" s="14" t="s">
        <v>55</v>
      </c>
      <c r="D30" s="15">
        <v>2120647.5999999992</v>
      </c>
      <c r="E30" s="15" t="e">
        <f t="shared" si="12"/>
        <v>#N/A</v>
      </c>
      <c r="F30" s="16" t="e">
        <f t="shared" si="16"/>
        <v>#N/A</v>
      </c>
      <c r="G30" s="16">
        <f t="shared" si="17"/>
        <v>7.8188386474255467E-2</v>
      </c>
      <c r="H30" s="16" t="e">
        <f t="shared" si="13"/>
        <v>#N/A</v>
      </c>
      <c r="I30" s="17" t="e">
        <f t="shared" si="18"/>
        <v>#N/A</v>
      </c>
      <c r="J30" s="17" t="s">
        <v>55</v>
      </c>
      <c r="K30" s="17" t="s">
        <v>55</v>
      </c>
      <c r="L30" s="20" t="e">
        <f t="shared" si="14"/>
        <v>#N/A</v>
      </c>
      <c r="M30" s="19" t="e">
        <f t="shared" si="19"/>
        <v>#N/A</v>
      </c>
      <c r="N30" s="19" t="e">
        <f t="shared" si="15"/>
        <v>#N/A</v>
      </c>
      <c r="O30" s="54">
        <v>145430</v>
      </c>
      <c r="P30" s="55">
        <f t="shared" ref="P30:P39" si="20">O30/$F$2</f>
        <v>6.4869923380961703E-2</v>
      </c>
      <c r="V30" s="22"/>
      <c r="W30" s="22"/>
      <c r="Y30" s="91"/>
      <c r="AG30" s="79"/>
      <c r="AH30" s="79" t="s">
        <v>31</v>
      </c>
      <c r="AI30" s="81">
        <v>20332.149068300001</v>
      </c>
      <c r="AJ30" s="81">
        <v>22506.230297300001</v>
      </c>
      <c r="AK30" s="81">
        <v>11195.2261597</v>
      </c>
      <c r="AL30" s="81">
        <v>54033.605525300009</v>
      </c>
    </row>
    <row r="31" spans="1:38" x14ac:dyDescent="0.25">
      <c r="A31" s="41" t="s">
        <v>60</v>
      </c>
      <c r="B31" s="14" t="s">
        <v>61</v>
      </c>
      <c r="C31" s="14" t="s">
        <v>55</v>
      </c>
      <c r="D31" s="15">
        <v>2007666.9999999998</v>
      </c>
      <c r="E31" s="15" t="e">
        <f t="shared" si="12"/>
        <v>#N/A</v>
      </c>
      <c r="F31" s="16" t="e">
        <f t="shared" si="16"/>
        <v>#N/A</v>
      </c>
      <c r="G31" s="16">
        <f t="shared" si="17"/>
        <v>7.4022785920493855E-2</v>
      </c>
      <c r="H31" s="16" t="e">
        <f t="shared" si="13"/>
        <v>#N/A</v>
      </c>
      <c r="I31" s="17" t="e">
        <f t="shared" si="18"/>
        <v>#N/A</v>
      </c>
      <c r="J31" s="17" t="s">
        <v>55</v>
      </c>
      <c r="K31" s="17" t="s">
        <v>55</v>
      </c>
      <c r="L31" s="20" t="e">
        <f t="shared" si="14"/>
        <v>#N/A</v>
      </c>
      <c r="M31" s="19" t="e">
        <f t="shared" si="19"/>
        <v>#N/A</v>
      </c>
      <c r="N31" s="19" t="e">
        <f t="shared" si="15"/>
        <v>#N/A</v>
      </c>
      <c r="O31" s="54">
        <v>99503</v>
      </c>
      <c r="P31" s="55">
        <f t="shared" si="20"/>
        <v>4.4383909689718989E-2</v>
      </c>
      <c r="V31" s="22"/>
      <c r="W31" s="22"/>
      <c r="Y31" s="91"/>
      <c r="AG31" s="79"/>
      <c r="AH31" s="79" t="s">
        <v>106</v>
      </c>
      <c r="AI31" s="81">
        <v>47835.828837699999</v>
      </c>
      <c r="AJ31" s="81">
        <v>49848.421048599987</v>
      </c>
      <c r="AK31" s="81">
        <v>7155.5654759999979</v>
      </c>
      <c r="AL31" s="81">
        <v>104839.81536229998</v>
      </c>
    </row>
    <row r="32" spans="1:38" x14ac:dyDescent="0.25">
      <c r="A32" s="41" t="s">
        <v>62</v>
      </c>
      <c r="B32" s="14" t="s">
        <v>63</v>
      </c>
      <c r="C32" s="14" t="s">
        <v>55</v>
      </c>
      <c r="D32" s="15">
        <v>141182.79999999999</v>
      </c>
      <c r="E32" s="15" t="e">
        <f t="shared" si="12"/>
        <v>#N/A</v>
      </c>
      <c r="F32" s="16" t="e">
        <f>E32/$F$2</f>
        <v>#N/A</v>
      </c>
      <c r="G32" s="16">
        <f t="shared" si="17"/>
        <v>5.2054171234850706E-3</v>
      </c>
      <c r="H32" s="16" t="e">
        <f t="shared" si="13"/>
        <v>#N/A</v>
      </c>
      <c r="I32" s="17" t="e">
        <f>(D32/E32)</f>
        <v>#N/A</v>
      </c>
      <c r="J32" s="17" t="s">
        <v>55</v>
      </c>
      <c r="K32" s="17" t="s">
        <v>55</v>
      </c>
      <c r="L32" s="20" t="e">
        <f t="shared" si="14"/>
        <v>#N/A</v>
      </c>
      <c r="M32" s="19" t="e">
        <f t="shared" si="19"/>
        <v>#N/A</v>
      </c>
      <c r="N32" s="19" t="e">
        <f t="shared" si="15"/>
        <v>#N/A</v>
      </c>
      <c r="O32" s="54">
        <v>9380</v>
      </c>
      <c r="P32" s="55">
        <f t="shared" si="20"/>
        <v>4.1840052349131594E-3</v>
      </c>
      <c r="V32" s="22"/>
      <c r="W32" s="22"/>
      <c r="Y32" s="91"/>
      <c r="AG32" s="79"/>
      <c r="AH32" s="79" t="s">
        <v>107</v>
      </c>
      <c r="AI32" s="81">
        <v>0</v>
      </c>
      <c r="AJ32" s="81">
        <v>2229.3587178000007</v>
      </c>
      <c r="AK32" s="81">
        <v>55.818824200000002</v>
      </c>
      <c r="AL32" s="81">
        <v>2285.1775420000008</v>
      </c>
    </row>
    <row r="33" spans="1:38" x14ac:dyDescent="0.25">
      <c r="A33" t="s">
        <v>64</v>
      </c>
      <c r="B33" s="14" t="s">
        <v>65</v>
      </c>
      <c r="C33" s="14" t="s">
        <v>55</v>
      </c>
      <c r="D33" s="15">
        <v>1796344.4999999998</v>
      </c>
      <c r="E33" s="15" t="e">
        <f t="shared" si="12"/>
        <v>#N/A</v>
      </c>
      <c r="F33" s="16" t="e">
        <f t="shared" ref="F33:F44" si="21">E33/$F$2</f>
        <v>#N/A</v>
      </c>
      <c r="G33" s="16">
        <f t="shared" si="17"/>
        <v>6.6231314437581817E-2</v>
      </c>
      <c r="H33" s="16" t="e">
        <f t="shared" si="13"/>
        <v>#N/A</v>
      </c>
      <c r="I33" s="17" t="e">
        <f>(D33/E33)</f>
        <v>#N/A</v>
      </c>
      <c r="J33" s="17" t="s">
        <v>55</v>
      </c>
      <c r="K33" s="17" t="s">
        <v>55</v>
      </c>
      <c r="L33" s="20" t="e">
        <f t="shared" si="14"/>
        <v>#N/A</v>
      </c>
      <c r="M33" s="19" t="e">
        <f t="shared" si="19"/>
        <v>#N/A</v>
      </c>
      <c r="N33" s="19" t="e">
        <f t="shared" si="15"/>
        <v>#N/A</v>
      </c>
      <c r="O33" s="54">
        <v>164911.80000000002</v>
      </c>
      <c r="P33" s="55">
        <f t="shared" si="20"/>
        <v>7.3559897068118552E-2</v>
      </c>
      <c r="V33" s="66"/>
      <c r="AG33" s="79"/>
      <c r="AH33" s="79" t="s">
        <v>108</v>
      </c>
      <c r="AI33" s="81">
        <v>2775.5859930999995</v>
      </c>
      <c r="AJ33" s="81">
        <v>26737.363002099995</v>
      </c>
      <c r="AK33" s="81">
        <v>0</v>
      </c>
      <c r="AL33" s="81">
        <v>29512.948995199993</v>
      </c>
    </row>
    <row r="34" spans="1:38" x14ac:dyDescent="0.25">
      <c r="A34" s="29" t="s">
        <v>66</v>
      </c>
      <c r="B34" s="29" t="s">
        <v>66</v>
      </c>
      <c r="C34" s="14" t="s">
        <v>55</v>
      </c>
      <c r="D34" s="15">
        <v>71590</v>
      </c>
      <c r="E34" s="15" t="e">
        <f t="shared" si="12"/>
        <v>#N/A</v>
      </c>
      <c r="F34" s="16" t="e">
        <f t="shared" si="21"/>
        <v>#N/A</v>
      </c>
      <c r="G34" s="16">
        <f t="shared" si="17"/>
        <v>2.6395269952876428E-3</v>
      </c>
      <c r="H34" s="16" t="e">
        <f t="shared" si="13"/>
        <v>#N/A</v>
      </c>
      <c r="I34" s="17" t="e">
        <f t="shared" ref="I34:I37" si="22">(D34/E34)</f>
        <v>#N/A</v>
      </c>
      <c r="J34" s="17" t="s">
        <v>55</v>
      </c>
      <c r="K34" s="17" t="s">
        <v>55</v>
      </c>
      <c r="L34" s="20" t="e">
        <f t="shared" si="14"/>
        <v>#N/A</v>
      </c>
      <c r="M34" s="19" t="e">
        <f t="shared" si="19"/>
        <v>#N/A</v>
      </c>
      <c r="N34" s="19" t="e">
        <f t="shared" si="15"/>
        <v>#N/A</v>
      </c>
      <c r="O34" s="54">
        <v>7159</v>
      </c>
      <c r="P34" s="55">
        <f t="shared" si="20"/>
        <v>3.1933148695888389E-3</v>
      </c>
      <c r="AG34" s="79"/>
      <c r="AH34" s="79" t="s">
        <v>109</v>
      </c>
      <c r="AI34" s="81">
        <v>23225.736302200014</v>
      </c>
      <c r="AJ34" s="81">
        <v>9107.1330680000065</v>
      </c>
      <c r="AK34" s="81">
        <v>558.73463939999999</v>
      </c>
      <c r="AL34" s="81">
        <v>32891.604009600022</v>
      </c>
    </row>
    <row r="35" spans="1:38" x14ac:dyDescent="0.25">
      <c r="A35" s="29" t="s">
        <v>67</v>
      </c>
      <c r="B35" s="29" t="s">
        <v>67</v>
      </c>
      <c r="C35" s="14" t="s">
        <v>55</v>
      </c>
      <c r="D35" s="15">
        <v>104286</v>
      </c>
      <c r="E35" s="15" t="e">
        <f t="shared" si="12"/>
        <v>#N/A</v>
      </c>
      <c r="F35" s="16" t="e">
        <f t="shared" si="21"/>
        <v>#N/A</v>
      </c>
      <c r="G35" s="16">
        <f t="shared" si="17"/>
        <v>3.8450302029692292E-3</v>
      </c>
      <c r="H35" s="16" t="e">
        <f t="shared" si="13"/>
        <v>#N/A</v>
      </c>
      <c r="I35" s="17" t="e">
        <f t="shared" si="22"/>
        <v>#N/A</v>
      </c>
      <c r="J35" s="17" t="s">
        <v>55</v>
      </c>
      <c r="K35" s="17" t="s">
        <v>55</v>
      </c>
      <c r="L35" s="20" t="e">
        <f t="shared" si="14"/>
        <v>#N/A</v>
      </c>
      <c r="M35" s="19" t="e">
        <f t="shared" si="19"/>
        <v>#N/A</v>
      </c>
      <c r="N35" s="19" t="e">
        <f t="shared" si="15"/>
        <v>#N/A</v>
      </c>
      <c r="O35" s="54">
        <v>14898</v>
      </c>
      <c r="P35" s="55">
        <f t="shared" si="20"/>
        <v>6.6453422163897926E-3</v>
      </c>
      <c r="AG35" s="79"/>
      <c r="AH35" s="79" t="s">
        <v>110</v>
      </c>
      <c r="AI35" s="81">
        <v>0</v>
      </c>
      <c r="AJ35" s="81">
        <v>400.53099759999998</v>
      </c>
      <c r="AK35" s="81">
        <v>423.63286719999991</v>
      </c>
      <c r="AL35" s="81">
        <v>824.16386479999983</v>
      </c>
    </row>
    <row r="36" spans="1:38" x14ac:dyDescent="0.25">
      <c r="A36" s="29" t="s">
        <v>68</v>
      </c>
      <c r="B36" s="29" t="s">
        <v>68</v>
      </c>
      <c r="C36" s="14" t="s">
        <v>55</v>
      </c>
      <c r="D36" s="15">
        <v>166470</v>
      </c>
      <c r="E36" s="15"/>
      <c r="F36" s="16">
        <f t="shared" si="21"/>
        <v>0</v>
      </c>
      <c r="G36" s="16">
        <f t="shared" si="17"/>
        <v>6.1377574927438732E-3</v>
      </c>
      <c r="H36" s="16" t="e">
        <f t="shared" si="13"/>
        <v>#N/A</v>
      </c>
      <c r="I36" s="17"/>
      <c r="J36" s="17" t="s">
        <v>55</v>
      </c>
      <c r="K36" s="17" t="s">
        <v>55</v>
      </c>
      <c r="L36" s="20">
        <f t="shared" si="14"/>
        <v>0</v>
      </c>
      <c r="M36" s="19">
        <f t="shared" si="19"/>
        <v>0</v>
      </c>
      <c r="N36" s="19">
        <f t="shared" si="15"/>
        <v>0</v>
      </c>
      <c r="O36" s="54">
        <v>16647</v>
      </c>
      <c r="P36" s="55">
        <f t="shared" si="20"/>
        <v>7.4254941519828754E-3</v>
      </c>
      <c r="AG36" s="79"/>
      <c r="AH36" s="79" t="s">
        <v>21</v>
      </c>
      <c r="AI36" s="81">
        <v>11561.607554699996</v>
      </c>
      <c r="AJ36" s="81">
        <v>18089.037039600014</v>
      </c>
      <c r="AK36" s="81">
        <v>6759.4555874000016</v>
      </c>
      <c r="AL36" s="81">
        <v>36410.100181700014</v>
      </c>
    </row>
    <row r="37" spans="1:38" x14ac:dyDescent="0.25">
      <c r="A37" s="29" t="s">
        <v>69</v>
      </c>
      <c r="B37" s="29" t="s">
        <v>69</v>
      </c>
      <c r="C37" s="14" t="s">
        <v>55</v>
      </c>
      <c r="D37" s="30">
        <v>136398</v>
      </c>
      <c r="E37" s="15" t="e">
        <f>VLOOKUP(A37,$AH$3:$AL$49,5,FALSE)</f>
        <v>#N/A</v>
      </c>
      <c r="F37" s="24" t="e">
        <f>E37/$F$2</f>
        <v>#N/A</v>
      </c>
      <c r="G37" s="16">
        <f t="shared" si="17"/>
        <v>5.0290013005062709E-3</v>
      </c>
      <c r="H37" s="16" t="e">
        <f t="shared" si="13"/>
        <v>#N/A</v>
      </c>
      <c r="I37" s="17" t="e">
        <f t="shared" si="22"/>
        <v>#N/A</v>
      </c>
      <c r="J37" s="17" t="s">
        <v>55</v>
      </c>
      <c r="K37" s="17" t="s">
        <v>55</v>
      </c>
      <c r="L37" s="20" t="e">
        <f t="shared" si="14"/>
        <v>#N/A</v>
      </c>
      <c r="M37" s="19" t="e">
        <f t="shared" si="19"/>
        <v>#N/A</v>
      </c>
      <c r="N37" s="19" t="e">
        <f t="shared" si="15"/>
        <v>#N/A</v>
      </c>
      <c r="O37" s="54">
        <v>13167</v>
      </c>
      <c r="P37" s="55">
        <f>O37/$F$2</f>
        <v>5.8732192887101893E-3</v>
      </c>
      <c r="AG37" s="79"/>
      <c r="AH37" s="79" t="s">
        <v>25</v>
      </c>
      <c r="AI37" s="81">
        <v>0</v>
      </c>
      <c r="AJ37" s="81">
        <v>1161.1999171999989</v>
      </c>
      <c r="AK37" s="81">
        <v>373.86930139999987</v>
      </c>
      <c r="AL37" s="81">
        <v>1535.0692185999987</v>
      </c>
    </row>
    <row r="38" spans="1:38" x14ac:dyDescent="0.25">
      <c r="A38" s="29" t="s">
        <v>70</v>
      </c>
      <c r="B38" s="29" t="s">
        <v>70</v>
      </c>
      <c r="C38" s="14" t="s">
        <v>55</v>
      </c>
      <c r="D38" s="30">
        <v>161510</v>
      </c>
      <c r="E38" s="15" t="e">
        <f>VLOOKUP(A38,$AH$3:$AL$49,5,FALSE)</f>
        <v>#N/A</v>
      </c>
      <c r="F38" s="24" t="e">
        <f t="shared" si="21"/>
        <v>#N/A</v>
      </c>
      <c r="G38" s="16">
        <f t="shared" si="17"/>
        <v>5.9548820367217098E-3</v>
      </c>
      <c r="H38" s="16" t="e">
        <f t="shared" si="13"/>
        <v>#N/A</v>
      </c>
      <c r="I38" s="17" t="e">
        <f>(D38/E38)</f>
        <v>#N/A</v>
      </c>
      <c r="J38" s="17" t="s">
        <v>55</v>
      </c>
      <c r="K38" s="17" t="s">
        <v>55</v>
      </c>
      <c r="L38" s="20" t="e">
        <f t="shared" si="14"/>
        <v>#N/A</v>
      </c>
      <c r="M38" s="19" t="e">
        <f t="shared" si="19"/>
        <v>#N/A</v>
      </c>
      <c r="N38" s="19" t="e">
        <f t="shared" si="15"/>
        <v>#N/A</v>
      </c>
      <c r="O38" s="54">
        <v>16151</v>
      </c>
      <c r="P38" s="55">
        <f t="shared" si="20"/>
        <v>7.204250378366998E-3</v>
      </c>
      <c r="AG38" s="79"/>
      <c r="AH38" s="79" t="s">
        <v>27</v>
      </c>
      <c r="AI38" s="81">
        <v>7222.6522095000037</v>
      </c>
      <c r="AJ38" s="81">
        <v>5163.1415932000027</v>
      </c>
      <c r="AK38" s="81">
        <v>0</v>
      </c>
      <c r="AL38" s="81">
        <v>12385.793802700005</v>
      </c>
    </row>
    <row r="39" spans="1:38" x14ac:dyDescent="0.25">
      <c r="A39" s="29" t="s">
        <v>71</v>
      </c>
      <c r="B39" s="29" t="s">
        <v>71</v>
      </c>
      <c r="C39" s="14" t="s">
        <v>55</v>
      </c>
      <c r="D39" s="15">
        <v>115496</v>
      </c>
      <c r="E39" s="15" t="e">
        <f>VLOOKUP(A39,$AH$3:$AL$49,5,FALSE)</f>
        <v>#N/A</v>
      </c>
      <c r="F39" s="24" t="e">
        <f t="shared" si="21"/>
        <v>#N/A</v>
      </c>
      <c r="G39" s="16">
        <f t="shared" si="17"/>
        <v>4.258343481599966E-3</v>
      </c>
      <c r="H39" s="16" t="e">
        <f t="shared" si="13"/>
        <v>#N/A</v>
      </c>
      <c r="I39" s="17" t="e">
        <f>(D39/E39)</f>
        <v>#N/A</v>
      </c>
      <c r="J39" s="17" t="s">
        <v>55</v>
      </c>
      <c r="K39" s="17" t="s">
        <v>55</v>
      </c>
      <c r="L39" s="20" t="e">
        <f t="shared" si="14"/>
        <v>#N/A</v>
      </c>
      <c r="M39" s="19" t="e">
        <f t="shared" si="19"/>
        <v>#N/A</v>
      </c>
      <c r="N39" s="19" t="e">
        <f t="shared" si="15"/>
        <v>#N/A</v>
      </c>
      <c r="O39" s="54">
        <v>14437</v>
      </c>
      <c r="P39" s="55">
        <f t="shared" si="20"/>
        <v>6.439710402605681E-3</v>
      </c>
      <c r="AG39" s="79"/>
      <c r="AH39" s="79" t="s">
        <v>23</v>
      </c>
      <c r="AI39" s="81">
        <v>0</v>
      </c>
      <c r="AJ39" s="81">
        <v>3333.5591393999994</v>
      </c>
      <c r="AK39" s="81">
        <v>218.7180419</v>
      </c>
      <c r="AL39" s="81">
        <v>3552.2771812999995</v>
      </c>
    </row>
    <row r="40" spans="1:38" x14ac:dyDescent="0.25">
      <c r="A40" s="29" t="s">
        <v>72</v>
      </c>
      <c r="B40" s="29" t="s">
        <v>72</v>
      </c>
      <c r="C40" s="14" t="s">
        <v>55</v>
      </c>
      <c r="D40" s="15">
        <v>107560</v>
      </c>
      <c r="E40" s="15"/>
      <c r="F40" s="24">
        <f t="shared" si="21"/>
        <v>0</v>
      </c>
      <c r="G40" s="16">
        <f t="shared" si="17"/>
        <v>3.9657427519645041E-3</v>
      </c>
      <c r="H40" s="16" t="e">
        <f t="shared" si="13"/>
        <v>#N/A</v>
      </c>
      <c r="I40" s="17"/>
      <c r="J40" s="17" t="s">
        <v>55</v>
      </c>
      <c r="K40" s="17" t="s">
        <v>55</v>
      </c>
      <c r="L40" s="20">
        <f t="shared" si="14"/>
        <v>0</v>
      </c>
      <c r="M40" s="19">
        <f t="shared" si="19"/>
        <v>0</v>
      </c>
      <c r="N40" s="19">
        <f t="shared" si="15"/>
        <v>0</v>
      </c>
      <c r="O40" s="54">
        <v>11319</v>
      </c>
      <c r="P40" s="55">
        <f>O40/$F$2</f>
        <v>5.0489078095929691E-3</v>
      </c>
      <c r="AG40" s="79"/>
      <c r="AH40" s="79" t="s">
        <v>39</v>
      </c>
      <c r="AI40" s="81">
        <v>8232.7274738000124</v>
      </c>
      <c r="AJ40" s="81">
        <v>16762.354999799994</v>
      </c>
      <c r="AK40" s="81">
        <v>903.58748150000008</v>
      </c>
      <c r="AL40" s="81">
        <v>25898.669955100006</v>
      </c>
    </row>
    <row r="41" spans="1:38" x14ac:dyDescent="0.25">
      <c r="A41" s="42"/>
      <c r="B41" s="43" t="s">
        <v>73</v>
      </c>
      <c r="C41" s="14"/>
      <c r="D41" s="11">
        <v>113980</v>
      </c>
      <c r="E41" s="15"/>
      <c r="F41" s="24">
        <f t="shared" si="21"/>
        <v>0</v>
      </c>
      <c r="G41" s="16">
        <f t="shared" si="17"/>
        <v>4.202448483348031E-3</v>
      </c>
      <c r="H41" s="16" t="e">
        <f t="shared" si="13"/>
        <v>#N/A</v>
      </c>
      <c r="I41" s="17"/>
      <c r="J41" s="17" t="s">
        <v>55</v>
      </c>
      <c r="K41" s="17" t="s">
        <v>55</v>
      </c>
      <c r="L41" s="20">
        <f t="shared" si="14"/>
        <v>0</v>
      </c>
      <c r="M41" s="19">
        <f t="shared" si="19"/>
        <v>0</v>
      </c>
      <c r="N41" s="19">
        <f t="shared" si="15"/>
        <v>0</v>
      </c>
      <c r="O41" s="54">
        <v>11398</v>
      </c>
      <c r="P41" s="55">
        <f>O41/$F$2</f>
        <v>5.0841462332132398E-3</v>
      </c>
      <c r="AG41" s="79"/>
      <c r="AH41" s="79" t="s">
        <v>43</v>
      </c>
      <c r="AI41" s="81">
        <v>0</v>
      </c>
      <c r="AJ41" s="81">
        <v>4944.5012765999991</v>
      </c>
      <c r="AK41" s="81">
        <v>14849.455617899994</v>
      </c>
      <c r="AL41" s="81">
        <v>19793.956894499992</v>
      </c>
    </row>
    <row r="42" spans="1:38" x14ac:dyDescent="0.25">
      <c r="A42" t="s">
        <v>74</v>
      </c>
      <c r="B42" s="29" t="s">
        <v>74</v>
      </c>
      <c r="C42" s="14" t="s">
        <v>55</v>
      </c>
      <c r="D42" s="15">
        <v>6633221</v>
      </c>
      <c r="E42" s="15" t="e">
        <f>VLOOKUP(A42,$AH$3:$AL$49,5,FALSE)</f>
        <v>#N/A</v>
      </c>
      <c r="F42" s="24" t="e">
        <f t="shared" si="21"/>
        <v>#N/A</v>
      </c>
      <c r="G42" s="16">
        <f t="shared" si="17"/>
        <v>0.24456720065943419</v>
      </c>
      <c r="H42" s="16" t="e">
        <f t="shared" si="13"/>
        <v>#N/A</v>
      </c>
      <c r="I42" s="17" t="e">
        <f t="shared" ref="I42" si="23">(D42/E42)</f>
        <v>#N/A</v>
      </c>
      <c r="J42" s="17" t="s">
        <v>55</v>
      </c>
      <c r="K42" s="17" t="s">
        <v>55</v>
      </c>
      <c r="L42" s="20" t="e">
        <f t="shared" si="14"/>
        <v>#N/A</v>
      </c>
      <c r="M42" s="19" t="e">
        <f t="shared" si="19"/>
        <v>#N/A</v>
      </c>
      <c r="N42" s="19" t="e">
        <f t="shared" si="15"/>
        <v>#N/A</v>
      </c>
      <c r="O42" s="54">
        <v>328004</v>
      </c>
      <c r="P42" s="55">
        <f t="shared" ref="P42:P44" si="24">O42/$F$2</f>
        <v>0.14630815064738337</v>
      </c>
      <c r="AG42" s="79"/>
      <c r="AH42" s="79" t="s">
        <v>37</v>
      </c>
      <c r="AI42" s="81">
        <v>0</v>
      </c>
      <c r="AJ42" s="81">
        <v>113282.78174760015</v>
      </c>
      <c r="AK42" s="81">
        <v>0</v>
      </c>
      <c r="AL42" s="81">
        <v>113282.78174760015</v>
      </c>
    </row>
    <row r="43" spans="1:38" x14ac:dyDescent="0.25">
      <c r="A43" t="s">
        <v>75</v>
      </c>
      <c r="B43" s="29" t="s">
        <v>75</v>
      </c>
      <c r="C43" s="14" t="s">
        <v>55</v>
      </c>
      <c r="D43" s="15">
        <v>4696047</v>
      </c>
      <c r="E43" s="15" t="e">
        <f>VLOOKUP(A43,$AH$3:$AL$49,5,FALSE)</f>
        <v>#N/A</v>
      </c>
      <c r="F43" s="24" t="e">
        <f t="shared" si="21"/>
        <v>#N/A</v>
      </c>
      <c r="G43" s="16">
        <f t="shared" si="17"/>
        <v>0.1731434952876037</v>
      </c>
      <c r="H43" s="16" t="e">
        <f t="shared" si="13"/>
        <v>#N/A</v>
      </c>
      <c r="I43" s="17" t="e">
        <f>(D43/E43)</f>
        <v>#N/A</v>
      </c>
      <c r="J43" s="17" t="s">
        <v>55</v>
      </c>
      <c r="K43" s="17" t="s">
        <v>55</v>
      </c>
      <c r="L43" s="20" t="e">
        <f t="shared" si="14"/>
        <v>#N/A</v>
      </c>
      <c r="M43" s="19" t="e">
        <f t="shared" si="19"/>
        <v>#N/A</v>
      </c>
      <c r="N43" s="19" t="e">
        <f t="shared" si="15"/>
        <v>#N/A</v>
      </c>
      <c r="O43" s="54">
        <v>351057</v>
      </c>
      <c r="P43" s="55">
        <f t="shared" si="24"/>
        <v>0.15659107950457452</v>
      </c>
      <c r="AG43" s="79"/>
      <c r="AH43" s="79" t="s">
        <v>38</v>
      </c>
      <c r="AI43" s="81">
        <v>0</v>
      </c>
      <c r="AJ43" s="81">
        <v>0</v>
      </c>
      <c r="AK43" s="81">
        <v>44537.277468700013</v>
      </c>
      <c r="AL43" s="81">
        <v>44537.277468700013</v>
      </c>
    </row>
    <row r="44" spans="1:38" x14ac:dyDescent="0.25">
      <c r="A44" t="s">
        <v>76</v>
      </c>
      <c r="B44" s="29" t="s">
        <v>76</v>
      </c>
      <c r="C44" s="14" t="s">
        <v>55</v>
      </c>
      <c r="D44" s="15">
        <v>3411483</v>
      </c>
      <c r="E44" s="15" t="e">
        <f>VLOOKUP(A44,$AH$3:$AL$49,5,FALSE)</f>
        <v>#N/A</v>
      </c>
      <c r="F44" s="24" t="e">
        <f t="shared" si="21"/>
        <v>#N/A</v>
      </c>
      <c r="G44" s="16">
        <f t="shared" si="17"/>
        <v>0.1257815543017862</v>
      </c>
      <c r="H44" s="16" t="e">
        <f t="shared" si="13"/>
        <v>#N/A</v>
      </c>
      <c r="I44" s="17" t="e">
        <f>(D44/E44)</f>
        <v>#N/A</v>
      </c>
      <c r="J44" s="17" t="s">
        <v>55</v>
      </c>
      <c r="K44" s="17" t="s">
        <v>55</v>
      </c>
      <c r="L44" s="20" t="e">
        <f t="shared" si="14"/>
        <v>#N/A</v>
      </c>
      <c r="M44" s="19" t="e">
        <f t="shared" si="19"/>
        <v>#N/A</v>
      </c>
      <c r="N44" s="19" t="e">
        <f t="shared" si="15"/>
        <v>#N/A</v>
      </c>
      <c r="O44" s="54">
        <v>188986</v>
      </c>
      <c r="P44" s="55">
        <f t="shared" si="24"/>
        <v>8.4298338307601112E-2</v>
      </c>
      <c r="AG44" s="79"/>
      <c r="AH44" s="79" t="s">
        <v>35</v>
      </c>
      <c r="AI44" s="81">
        <v>0</v>
      </c>
      <c r="AJ44" s="81">
        <v>0</v>
      </c>
      <c r="AK44" s="81">
        <v>26.236150299999998</v>
      </c>
      <c r="AL44" s="81">
        <v>26.236150299999998</v>
      </c>
    </row>
    <row r="45" spans="1:38" x14ac:dyDescent="0.25">
      <c r="B45" s="31" t="s">
        <v>50</v>
      </c>
      <c r="C45" s="31"/>
      <c r="D45" s="32">
        <f>SUM(D28:D44)</f>
        <v>27122283.699999996</v>
      </c>
      <c r="E45" s="32" t="e">
        <f>SUM(E28:E44)</f>
        <v>#N/A</v>
      </c>
      <c r="F45" s="44" t="e">
        <f>SUM(F28:F44)</f>
        <v>#N/A</v>
      </c>
      <c r="G45" s="45">
        <f>SUM(G28:G44)</f>
        <v>1</v>
      </c>
      <c r="H45" s="45" t="e">
        <f>SUM(H28:H44)</f>
        <v>#N/A</v>
      </c>
      <c r="I45" s="49" t="e">
        <f>AVERAGE(I28:I44)</f>
        <v>#N/A</v>
      </c>
      <c r="J45" s="31"/>
      <c r="K45" s="31"/>
      <c r="L45" s="56" t="s">
        <v>55</v>
      </c>
      <c r="M45" s="56" t="s">
        <v>55</v>
      </c>
      <c r="N45" s="41"/>
      <c r="O45" s="56" t="s">
        <v>55</v>
      </c>
      <c r="P45" s="56" t="s">
        <v>55</v>
      </c>
      <c r="AG45" s="79"/>
      <c r="AH45" s="79" t="s">
        <v>19</v>
      </c>
      <c r="AI45" s="81">
        <v>0</v>
      </c>
      <c r="AJ45" s="81">
        <v>4295.8655280999983</v>
      </c>
      <c r="AK45" s="81">
        <v>2616.4264708000014</v>
      </c>
      <c r="AL45" s="81">
        <v>6912.2919989000002</v>
      </c>
    </row>
    <row r="46" spans="1:38" x14ac:dyDescent="0.25">
      <c r="AG46" s="80"/>
      <c r="AH46" s="79" t="s">
        <v>33</v>
      </c>
      <c r="AI46" s="81">
        <v>0</v>
      </c>
      <c r="AJ46" s="81">
        <v>3678.8424360999984</v>
      </c>
      <c r="AK46" s="81">
        <v>0</v>
      </c>
      <c r="AL46" s="81">
        <v>3678.8424360999984</v>
      </c>
    </row>
    <row r="47" spans="1:38" x14ac:dyDescent="0.25">
      <c r="AG47" s="80"/>
      <c r="AH47" s="79" t="s">
        <v>41</v>
      </c>
      <c r="AI47" s="81">
        <v>0</v>
      </c>
      <c r="AJ47" s="81">
        <v>9953.6185557000063</v>
      </c>
      <c r="AK47" s="81">
        <v>0</v>
      </c>
      <c r="AL47" s="81">
        <v>9953.6185557000063</v>
      </c>
    </row>
    <row r="48" spans="1:38" ht="15.75" x14ac:dyDescent="0.25">
      <c r="B48" s="130" t="s">
        <v>98</v>
      </c>
      <c r="C48" s="130"/>
      <c r="D48" s="130"/>
      <c r="E48" s="130"/>
      <c r="F48" s="130"/>
      <c r="G48" s="130"/>
      <c r="H48" s="130"/>
      <c r="I48" s="130"/>
      <c r="J48" s="130"/>
      <c r="K48" s="130"/>
      <c r="AG48" s="80" t="s">
        <v>101</v>
      </c>
      <c r="AH48" s="79" t="s">
        <v>147</v>
      </c>
      <c r="AI48" s="81">
        <v>-7926.8195355999769</v>
      </c>
      <c r="AJ48" s="81">
        <v>-11932.393237099948</v>
      </c>
      <c r="AK48" s="81">
        <v>-252.98360220000001</v>
      </c>
      <c r="AL48" s="81">
        <v>-20112.196374899926</v>
      </c>
    </row>
    <row r="49" spans="1:38" x14ac:dyDescent="0.25">
      <c r="A49" t="s">
        <v>96</v>
      </c>
      <c r="B49" s="57" t="s">
        <v>99</v>
      </c>
      <c r="C49" s="14" t="s">
        <v>55</v>
      </c>
      <c r="D49" s="14" t="s">
        <v>55</v>
      </c>
      <c r="E49" s="15" t="e">
        <f>VLOOKUP(A49,$AH$3:$AL$49,5,FALSE)</f>
        <v>#N/A</v>
      </c>
      <c r="F49" s="24" t="e">
        <f t="shared" ref="F49:F50" si="25">E49/$F$2</f>
        <v>#N/A</v>
      </c>
      <c r="G49" s="14" t="s">
        <v>55</v>
      </c>
      <c r="H49" s="41"/>
      <c r="I49" s="41"/>
      <c r="J49" s="41"/>
      <c r="K49" s="41"/>
      <c r="AG49" s="80"/>
      <c r="AH49" s="79" t="s">
        <v>148</v>
      </c>
      <c r="AI49" s="81">
        <v>90728.338612799998</v>
      </c>
      <c r="AJ49" s="81">
        <v>51844.764921599999</v>
      </c>
      <c r="AK49" s="81">
        <v>0</v>
      </c>
      <c r="AL49" s="81">
        <v>142573.1035344</v>
      </c>
    </row>
    <row r="50" spans="1:38" x14ac:dyDescent="0.25">
      <c r="A50" t="s">
        <v>97</v>
      </c>
      <c r="B50" s="57" t="s">
        <v>100</v>
      </c>
      <c r="C50" s="14" t="s">
        <v>55</v>
      </c>
      <c r="D50" s="14" t="s">
        <v>55</v>
      </c>
      <c r="E50" s="15" t="e">
        <f>VLOOKUP(A50,$AH$3:$AL$49,5,FALSE)</f>
        <v>#N/A</v>
      </c>
      <c r="F50" s="24" t="e">
        <f t="shared" si="25"/>
        <v>#N/A</v>
      </c>
      <c r="G50" s="14" t="s">
        <v>55</v>
      </c>
      <c r="H50" s="41"/>
      <c r="I50" s="41"/>
      <c r="J50" s="41"/>
      <c r="K50" s="41"/>
      <c r="AH50" s="51" t="s">
        <v>149</v>
      </c>
      <c r="AI50" s="51">
        <v>0</v>
      </c>
      <c r="AJ50" s="51">
        <v>19891.934478000039</v>
      </c>
      <c r="AK50" s="51">
        <v>4420.4298839999992</v>
      </c>
      <c r="AL50" s="51">
        <v>24312.364362000037</v>
      </c>
    </row>
    <row r="51" spans="1:38" x14ac:dyDescent="0.25">
      <c r="B51" s="58" t="s">
        <v>50</v>
      </c>
      <c r="C51" s="59"/>
      <c r="D51" s="59"/>
      <c r="E51" s="60" t="e">
        <f>SUM(E49:E50)</f>
        <v>#N/A</v>
      </c>
      <c r="F51" s="61" t="e">
        <f>SUM(F49:F50)</f>
        <v>#N/A</v>
      </c>
      <c r="G51" s="59"/>
      <c r="H51" s="59"/>
      <c r="I51" s="59"/>
      <c r="J51" s="59"/>
      <c r="K51" s="59"/>
      <c r="AH51" s="51" t="s">
        <v>150</v>
      </c>
      <c r="AI51" s="51">
        <v>84298.031679100022</v>
      </c>
      <c r="AJ51" s="51">
        <v>39003.566896299999</v>
      </c>
      <c r="AK51" s="51">
        <v>0</v>
      </c>
      <c r="AL51" s="51">
        <v>123301.59857540001</v>
      </c>
    </row>
    <row r="52" spans="1:38" x14ac:dyDescent="0.25">
      <c r="AH52" s="51" t="s">
        <v>151</v>
      </c>
      <c r="AI52" s="51">
        <v>-33297.073043999924</v>
      </c>
      <c r="AJ52" s="51">
        <v>-11581.590624000002</v>
      </c>
      <c r="AK52" s="51">
        <v>0</v>
      </c>
      <c r="AL52" s="51">
        <v>-44878.663667999928</v>
      </c>
    </row>
    <row r="53" spans="1:38" x14ac:dyDescent="0.25">
      <c r="AH53" s="51" t="s">
        <v>96</v>
      </c>
      <c r="AI53" s="51">
        <v>2096.4521941999988</v>
      </c>
      <c r="AJ53" s="51">
        <v>4456.5027081999988</v>
      </c>
      <c r="AK53" s="51">
        <v>490.33242479999996</v>
      </c>
      <c r="AL53" s="51">
        <v>7043.287327199997</v>
      </c>
    </row>
    <row r="54" spans="1:38" x14ac:dyDescent="0.25">
      <c r="AH54" s="51" t="s">
        <v>97</v>
      </c>
      <c r="AI54" s="51">
        <v>498.51873929999988</v>
      </c>
      <c r="AJ54" s="51">
        <v>12745.890824800017</v>
      </c>
      <c r="AK54" s="51">
        <v>7982.8197450000025</v>
      </c>
      <c r="AL54" s="51">
        <v>21227.229309100017</v>
      </c>
    </row>
  </sheetData>
  <mergeCells count="3">
    <mergeCell ref="B1:N1"/>
    <mergeCell ref="B27:K27"/>
    <mergeCell ref="B48:K48"/>
  </mergeCells>
  <conditionalFormatting sqref="G4:H22 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3629-8F32-4EB3-841B-33D4035F9D74}">
  <dimension ref="A1:AK44"/>
  <sheetViews>
    <sheetView zoomScale="77" zoomScaleNormal="75" workbookViewId="0">
      <pane xSplit="2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B1" sqref="B1"/>
    </sheetView>
  </sheetViews>
  <sheetFormatPr defaultRowHeight="15" x14ac:dyDescent="0.25"/>
  <cols>
    <col min="1" max="1" width="19.7109375" hidden="1" customWidth="1"/>
    <col min="2" max="2" width="30.7109375" bestFit="1" customWidth="1"/>
    <col min="3" max="3" width="15.7109375" bestFit="1" customWidth="1"/>
    <col min="4" max="4" width="14" bestFit="1" customWidth="1"/>
    <col min="5" max="5" width="18.42578125" bestFit="1" customWidth="1"/>
    <col min="6" max="6" width="14.42578125" bestFit="1" customWidth="1"/>
    <col min="7" max="7" width="11.5703125" bestFit="1" customWidth="1"/>
    <col min="8" max="8" width="10.42578125" bestFit="1" customWidth="1"/>
    <col min="9" max="11" width="14.42578125" customWidth="1"/>
    <col min="12" max="12" width="3.85546875" customWidth="1"/>
    <col min="13" max="13" width="0.7109375" customWidth="1"/>
    <col min="14" max="14" width="4.5703125" customWidth="1"/>
    <col min="15" max="15" width="15.7109375" bestFit="1" customWidth="1"/>
    <col min="16" max="16" width="14" bestFit="1" customWidth="1"/>
    <col min="17" max="17" width="18.42578125" bestFit="1" customWidth="1"/>
    <col min="18" max="18" width="14.42578125" bestFit="1" customWidth="1"/>
    <col min="19" max="23" width="14.42578125" customWidth="1"/>
    <col min="24" max="24" width="5.28515625" customWidth="1"/>
    <col min="25" max="25" width="0.7109375" customWidth="1"/>
    <col min="26" max="26" width="5.85546875" customWidth="1"/>
    <col min="27" max="27" width="15.7109375" bestFit="1" customWidth="1"/>
    <col min="28" max="28" width="11.5703125" bestFit="1" customWidth="1"/>
    <col min="29" max="29" width="18.42578125" bestFit="1" customWidth="1"/>
    <col min="30" max="30" width="14.42578125" bestFit="1" customWidth="1"/>
    <col min="31" max="35" width="14.42578125" customWidth="1"/>
    <col min="37" max="37" width="0.7109375" customWidth="1"/>
  </cols>
  <sheetData>
    <row r="1" spans="1:37" x14ac:dyDescent="0.25">
      <c r="B1" s="69" t="s">
        <v>5</v>
      </c>
      <c r="F1" s="70">
        <v>962111</v>
      </c>
      <c r="G1" s="71">
        <v>187.113586821008</v>
      </c>
      <c r="H1" s="68"/>
      <c r="I1" s="37"/>
      <c r="J1" s="37"/>
      <c r="K1" s="37"/>
      <c r="L1" s="37"/>
      <c r="M1" s="72"/>
      <c r="R1" s="70">
        <v>933036</v>
      </c>
      <c r="Y1" s="72"/>
      <c r="AD1" s="70">
        <v>346724</v>
      </c>
      <c r="AK1" s="72"/>
    </row>
    <row r="2" spans="1:37" x14ac:dyDescent="0.25">
      <c r="C2" s="133">
        <v>2019</v>
      </c>
      <c r="D2" s="133"/>
      <c r="E2" s="133"/>
      <c r="F2" s="133"/>
      <c r="G2" s="133"/>
      <c r="H2" s="133"/>
      <c r="I2" s="133"/>
      <c r="J2" s="133"/>
      <c r="K2" s="73"/>
      <c r="L2" s="37"/>
      <c r="M2" s="74"/>
      <c r="O2" s="134">
        <v>2020</v>
      </c>
      <c r="P2" s="134"/>
      <c r="Q2" s="134"/>
      <c r="R2" s="134"/>
      <c r="S2" s="134"/>
      <c r="T2" s="134"/>
      <c r="U2" s="134"/>
      <c r="V2" s="134"/>
      <c r="W2" s="73"/>
      <c r="X2" s="37"/>
      <c r="Y2" s="74"/>
      <c r="AA2" s="134">
        <v>2021</v>
      </c>
      <c r="AB2" s="134"/>
      <c r="AC2" s="134"/>
      <c r="AD2" s="134"/>
      <c r="AE2" s="134"/>
      <c r="AF2" s="134"/>
      <c r="AG2" s="134"/>
      <c r="AH2" s="134"/>
      <c r="AI2" s="73"/>
      <c r="AK2" s="74"/>
    </row>
    <row r="3" spans="1:37" x14ac:dyDescent="0.25"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/>
      <c r="H3" s="12"/>
      <c r="I3" s="12" t="s">
        <v>18</v>
      </c>
      <c r="J3" s="12" t="s">
        <v>104</v>
      </c>
      <c r="K3" s="75" t="s">
        <v>105</v>
      </c>
      <c r="M3" s="74"/>
      <c r="O3" s="12" t="s">
        <v>7</v>
      </c>
      <c r="P3" s="12" t="s">
        <v>8</v>
      </c>
      <c r="Q3" s="12" t="s">
        <v>9</v>
      </c>
      <c r="R3" s="12" t="s">
        <v>10</v>
      </c>
      <c r="S3" s="12"/>
      <c r="T3" s="12"/>
      <c r="U3" s="12" t="s">
        <v>18</v>
      </c>
      <c r="V3" s="12" t="s">
        <v>104</v>
      </c>
      <c r="W3" s="75" t="s">
        <v>105</v>
      </c>
      <c r="X3" s="37"/>
      <c r="Y3" s="74"/>
      <c r="AA3" s="12" t="s">
        <v>7</v>
      </c>
      <c r="AB3" s="12" t="s">
        <v>8</v>
      </c>
      <c r="AC3" s="12" t="s">
        <v>9</v>
      </c>
      <c r="AD3" s="12" t="s">
        <v>10</v>
      </c>
      <c r="AE3" s="12"/>
      <c r="AF3" s="12"/>
      <c r="AG3" s="12" t="s">
        <v>18</v>
      </c>
      <c r="AH3" s="12" t="s">
        <v>104</v>
      </c>
      <c r="AI3" s="75" t="s">
        <v>105</v>
      </c>
      <c r="AK3" s="74"/>
    </row>
    <row r="4" spans="1:37" x14ac:dyDescent="0.25">
      <c r="A4" s="41" t="s">
        <v>19</v>
      </c>
      <c r="B4" s="14" t="s">
        <v>20</v>
      </c>
      <c r="C4" s="15">
        <v>0</v>
      </c>
      <c r="D4" s="15">
        <v>0</v>
      </c>
      <c r="E4" s="15">
        <f>IFERROR(VLOOKUP($A4,'Contribution(Total)'!$AH$1:$AL$64,2,FALSE),0)</f>
        <v>0</v>
      </c>
      <c r="F4" s="16">
        <f>E4/$F$1</f>
        <v>0</v>
      </c>
      <c r="G4" s="20">
        <f>E4*$G$1</f>
        <v>0</v>
      </c>
      <c r="H4" s="76">
        <f>G4/12</f>
        <v>0</v>
      </c>
      <c r="I4" s="17">
        <f>IFERROR(H4/D4,0)</f>
        <v>0</v>
      </c>
      <c r="J4" s="17">
        <f>IFERROR(D4/H4,0)</f>
        <v>0</v>
      </c>
      <c r="K4" s="17">
        <f>IFERROR(D4/E4,0)</f>
        <v>0</v>
      </c>
      <c r="L4" s="37"/>
      <c r="M4" s="74"/>
      <c r="O4" s="15">
        <v>59337073</v>
      </c>
      <c r="P4" s="15">
        <v>124930.43000000005</v>
      </c>
      <c r="Q4" s="15">
        <f>IFERROR(VLOOKUP($A4,'Contribution(Total)'!$AH$1:$AL$64,3,FALSE),0)</f>
        <v>10968.782204400004</v>
      </c>
      <c r="R4" s="16">
        <f>Q4/$R$1</f>
        <v>1.1756011777037546E-2</v>
      </c>
      <c r="S4" s="20">
        <f>Q4*$G$1</f>
        <v>2052408.1813237276</v>
      </c>
      <c r="T4" s="76">
        <f>S4/12</f>
        <v>171034.01511031063</v>
      </c>
      <c r="U4" s="17">
        <f>IFERROR(T4/P4,0)</f>
        <v>1.3690340704847535</v>
      </c>
      <c r="V4" s="17">
        <f>IFERROR(P4/T4,0)</f>
        <v>0.73044201131233766</v>
      </c>
      <c r="W4" s="17">
        <f>IFERROR(P4/Q4,0)</f>
        <v>11.389635391783566</v>
      </c>
      <c r="X4" s="37"/>
      <c r="Y4" s="74"/>
      <c r="AA4" s="15">
        <v>34980599</v>
      </c>
      <c r="AB4" s="15">
        <v>65614.740000000107</v>
      </c>
      <c r="AC4" s="15">
        <f>IFERROR(VLOOKUP($A4,'Contribution(Total)'!$AH$1:$AL$64,4,FALSE),0)</f>
        <v>6680.6123063999994</v>
      </c>
      <c r="AD4" s="16">
        <f>AC4/$AD$1</f>
        <v>1.9267810438273667E-2</v>
      </c>
      <c r="AE4" s="20">
        <f>AC4*$G$1</f>
        <v>1250033.3308110707</v>
      </c>
      <c r="AF4" s="76">
        <f>AE4/12</f>
        <v>104169.44423425589</v>
      </c>
      <c r="AG4" s="17">
        <f>IFERROR(AF4/AB4,0)</f>
        <v>1.5875921208291874</v>
      </c>
      <c r="AH4" s="17">
        <f>IFERROR(AB4/AF4,0)</f>
        <v>0.62988470834543286</v>
      </c>
      <c r="AI4" s="17">
        <f>IFERROR(AB4/AC4,0)</f>
        <v>9.8216655885182043</v>
      </c>
      <c r="AK4" s="74"/>
    </row>
    <row r="5" spans="1:37" x14ac:dyDescent="0.25">
      <c r="A5" s="41" t="s">
        <v>21</v>
      </c>
      <c r="B5" s="14" t="s">
        <v>22</v>
      </c>
      <c r="C5" s="15">
        <v>150793793</v>
      </c>
      <c r="D5" s="15">
        <v>667848.24999999988</v>
      </c>
      <c r="E5" s="15">
        <f>IFERROR(VLOOKUP($A5,'Contribution(Total)'!$AH$1:$AL$64,2,FALSE),0)</f>
        <v>34185.23639670002</v>
      </c>
      <c r="F5" s="16">
        <f t="shared" ref="F5:F22" si="0">E5/$F$1</f>
        <v>3.5531488982768124E-2</v>
      </c>
      <c r="G5" s="20">
        <f t="shared" ref="G5:G22" si="1">E5*$G$1</f>
        <v>6396522.1985106114</v>
      </c>
      <c r="H5" s="76">
        <f t="shared" ref="H5:H22" si="2">G5/12</f>
        <v>533043.51654255099</v>
      </c>
      <c r="I5" s="17">
        <f t="shared" ref="I5:I21" si="3">IFERROR(H5/D5,0)</f>
        <v>0.79815065255101147</v>
      </c>
      <c r="J5" s="17">
        <f t="shared" ref="J5:J22" si="4">IFERROR(D5/H5,0)</f>
        <v>1.2528963007219842</v>
      </c>
      <c r="K5" s="17">
        <f t="shared" ref="K5:K22" si="5">IFERROR(D5/E5,0)</f>
        <v>19.536160061905228</v>
      </c>
      <c r="L5" s="37"/>
      <c r="M5" s="74"/>
      <c r="O5" s="15">
        <v>228921637</v>
      </c>
      <c r="P5" s="15">
        <v>994020.73</v>
      </c>
      <c r="Q5" s="15">
        <f>IFERROR(VLOOKUP($A5,'Contribution(Total)'!$AH$1:$AL$64,3,FALSE),0)</f>
        <v>53485.46942590001</v>
      </c>
      <c r="R5" s="16">
        <f t="shared" ref="R5:R22" si="6">Q5/$R$1</f>
        <v>5.7324121926592336E-2</v>
      </c>
      <c r="S5" s="20">
        <f t="shared" ref="S5:S7" si="7">Q5*$G$1</f>
        <v>10007858.027085511</v>
      </c>
      <c r="T5" s="76">
        <f t="shared" ref="T5:T22" si="8">S5/12</f>
        <v>833988.16892379255</v>
      </c>
      <c r="U5" s="17">
        <f t="shared" ref="U5:U22" si="9">IFERROR(T5/P5,0)</f>
        <v>0.83900480518529286</v>
      </c>
      <c r="V5" s="17">
        <f t="shared" ref="V5:V22" si="10">IFERROR(P5/T5,0)</f>
        <v>1.1918882869558198</v>
      </c>
      <c r="W5" s="17">
        <f t="shared" ref="W5:W22" si="11">IFERROR(P5/Q5,0)</f>
        <v>18.584874371854191</v>
      </c>
      <c r="X5" s="37"/>
      <c r="Y5" s="74"/>
      <c r="AA5" s="15">
        <v>89201793</v>
      </c>
      <c r="AB5" s="15">
        <v>301030.75000000006</v>
      </c>
      <c r="AC5" s="15">
        <f>IFERROR(VLOOKUP($A5,'Contribution(Total)'!$AH$1:$AL$64,4,FALSE),0)</f>
        <v>19986.285300500007</v>
      </c>
      <c r="AD5" s="16">
        <f>AC5/$AD$1</f>
        <v>5.7643212758563024E-2</v>
      </c>
      <c r="AE5" s="20">
        <f t="shared" ref="AE5" si="12">AC5*$G$1</f>
        <v>3739705.5298045441</v>
      </c>
      <c r="AF5" s="76">
        <f t="shared" ref="AF5:AF22" si="13">AE5/12</f>
        <v>311642.12748371199</v>
      </c>
      <c r="AG5" s="17">
        <f t="shared" ref="AG5:AG22" si="14">IFERROR(AF5/AB5,0)</f>
        <v>1.0352501446570224</v>
      </c>
      <c r="AH5" s="17">
        <f>IFERROR(AB5/AF5,0)</f>
        <v>0.96595011858829471</v>
      </c>
      <c r="AI5" s="17">
        <f t="shared" ref="AI5:AI22" si="15">IFERROR(AB5/AC5,0)</f>
        <v>15.061865948269487</v>
      </c>
      <c r="AK5" s="74"/>
    </row>
    <row r="6" spans="1:37" x14ac:dyDescent="0.25">
      <c r="A6" s="41" t="s">
        <v>23</v>
      </c>
      <c r="B6" s="14" t="s">
        <v>24</v>
      </c>
      <c r="C6" s="15">
        <v>0</v>
      </c>
      <c r="D6" s="15">
        <v>0</v>
      </c>
      <c r="E6" s="15">
        <f>IFERROR(VLOOKUP($A6,'Contribution(Total)'!$AH$1:$AL$64,2,FALSE),0)</f>
        <v>0</v>
      </c>
      <c r="F6" s="16">
        <f t="shared" si="0"/>
        <v>0</v>
      </c>
      <c r="G6" s="20">
        <f t="shared" si="1"/>
        <v>0</v>
      </c>
      <c r="H6" s="76">
        <f t="shared" si="2"/>
        <v>0</v>
      </c>
      <c r="I6" s="17">
        <f t="shared" si="3"/>
        <v>0</v>
      </c>
      <c r="J6" s="17">
        <f t="shared" si="4"/>
        <v>0</v>
      </c>
      <c r="K6" s="17">
        <f t="shared" si="5"/>
        <v>0</v>
      </c>
      <c r="L6" s="37"/>
      <c r="M6" s="74"/>
      <c r="O6" s="15">
        <v>11267579</v>
      </c>
      <c r="P6" s="15">
        <v>50841.829999999994</v>
      </c>
      <c r="Q6" s="15">
        <f>IFERROR(VLOOKUP($A6,'Contribution(Total)'!$AH$1:$AL$64,3,FALSE),0)</f>
        <v>769.28243310000005</v>
      </c>
      <c r="R6" s="16">
        <f t="shared" si="6"/>
        <v>8.2449383850140832E-4</v>
      </c>
      <c r="S6" s="20">
        <f>Q6*$G$1</f>
        <v>143943.19533573315</v>
      </c>
      <c r="T6" s="76">
        <f t="shared" si="8"/>
        <v>11995.266277977762</v>
      </c>
      <c r="U6" s="17">
        <f t="shared" si="9"/>
        <v>0.23593301574663547</v>
      </c>
      <c r="V6" s="17">
        <f t="shared" si="10"/>
        <v>4.2384911532427632</v>
      </c>
      <c r="W6" s="17">
        <f t="shared" si="11"/>
        <v>66.089940199363681</v>
      </c>
      <c r="X6" s="37"/>
      <c r="Y6" s="74"/>
      <c r="AA6" s="15">
        <v>3067734</v>
      </c>
      <c r="AB6" s="15">
        <v>8064.53</v>
      </c>
      <c r="AC6" s="15">
        <f>IFERROR(VLOOKUP($A6,'Contribution(Total)'!$AH$1:$AL$64,4,FALSE),0)</f>
        <v>50.473365000000001</v>
      </c>
      <c r="AD6" s="16">
        <f t="shared" ref="AD6:AD22" si="16">AC6/$AD$1</f>
        <v>1.4557216979499545E-4</v>
      </c>
      <c r="AE6" s="20">
        <f>AC6*$G$1</f>
        <v>9444.2523640759264</v>
      </c>
      <c r="AF6" s="76">
        <f t="shared" si="13"/>
        <v>787.02103033966057</v>
      </c>
      <c r="AG6" s="17">
        <f t="shared" si="14"/>
        <v>9.7590439906561272E-2</v>
      </c>
      <c r="AH6" s="17">
        <f t="shared" ref="AH6:AH22" si="17">IFERROR(AB6/AF6,0)</f>
        <v>10.246905341931626</v>
      </c>
      <c r="AI6" s="17">
        <f t="shared" si="15"/>
        <v>159.77793436201449</v>
      </c>
      <c r="AK6" s="74"/>
    </row>
    <row r="7" spans="1:37" x14ac:dyDescent="0.25">
      <c r="A7" s="41" t="s">
        <v>25</v>
      </c>
      <c r="B7" s="14" t="s">
        <v>26</v>
      </c>
      <c r="C7" s="15">
        <v>0</v>
      </c>
      <c r="D7" s="15">
        <v>0</v>
      </c>
      <c r="E7" s="15">
        <f>IFERROR(VLOOKUP($A7,'Contribution(Total)'!$AH$1:$AL$64,2,FALSE),0)</f>
        <v>0</v>
      </c>
      <c r="F7" s="16">
        <f t="shared" si="0"/>
        <v>0</v>
      </c>
      <c r="G7" s="20">
        <f t="shared" si="1"/>
        <v>0</v>
      </c>
      <c r="H7" s="76">
        <f t="shared" si="2"/>
        <v>0</v>
      </c>
      <c r="I7" s="17">
        <f t="shared" si="3"/>
        <v>0</v>
      </c>
      <c r="J7" s="17">
        <f t="shared" si="4"/>
        <v>0</v>
      </c>
      <c r="K7" s="17">
        <f t="shared" si="5"/>
        <v>0</v>
      </c>
      <c r="L7" s="37"/>
      <c r="M7" s="74"/>
      <c r="O7" s="15">
        <v>1376047</v>
      </c>
      <c r="P7" s="15">
        <v>96561.249999999898</v>
      </c>
      <c r="Q7" s="15">
        <f>IFERROR(VLOOKUP($A7,'Contribution(Total)'!$AH$1:$AL$64,3,FALSE),0)</f>
        <v>4064.2000874000005</v>
      </c>
      <c r="R7" s="16">
        <f t="shared" si="6"/>
        <v>4.3558877550276733E-3</v>
      </c>
      <c r="S7" s="20">
        <f t="shared" si="7"/>
        <v>760467.05591166834</v>
      </c>
      <c r="T7" s="76">
        <f>S7/12</f>
        <v>63372.254659305698</v>
      </c>
      <c r="U7" s="17">
        <f t="shared" si="9"/>
        <v>0.6562907445720283</v>
      </c>
      <c r="V7" s="17">
        <f t="shared" si="10"/>
        <v>1.5237149209716601</v>
      </c>
      <c r="W7" s="17">
        <f t="shared" si="11"/>
        <v>23.758980346308007</v>
      </c>
      <c r="X7" s="37"/>
      <c r="Y7" s="74"/>
      <c r="AA7" s="15">
        <v>452590</v>
      </c>
      <c r="AB7" s="15">
        <v>72237.889999999985</v>
      </c>
      <c r="AC7" s="15">
        <f>IFERROR(VLOOKUP($A7,'Contribution(Total)'!$AH$1:$AL$64,4,FALSE),0)</f>
        <v>1308.5426737</v>
      </c>
      <c r="AD7" s="16">
        <f t="shared" si="16"/>
        <v>3.7740181634383545E-3</v>
      </c>
      <c r="AE7" s="20">
        <f t="shared" ref="AE7" si="18">AC7*$G$1</f>
        <v>244846.1131843589</v>
      </c>
      <c r="AF7" s="76">
        <f>AE7/12</f>
        <v>20403.842765363243</v>
      </c>
      <c r="AG7" s="17">
        <f t="shared" si="14"/>
        <v>0.28245347096050627</v>
      </c>
      <c r="AH7" s="17">
        <f t="shared" si="17"/>
        <v>3.5404061298996172</v>
      </c>
      <c r="AI7" s="17">
        <f t="shared" si="15"/>
        <v>55.204840814050087</v>
      </c>
      <c r="AK7" s="74"/>
    </row>
    <row r="8" spans="1:37" x14ac:dyDescent="0.25">
      <c r="A8" s="41" t="s">
        <v>27</v>
      </c>
      <c r="B8" s="14" t="s">
        <v>28</v>
      </c>
      <c r="C8" s="15">
        <v>1183347</v>
      </c>
      <c r="D8" s="15">
        <v>45642.471111999999</v>
      </c>
      <c r="E8" s="15">
        <f>IFERROR(VLOOKUP($A8,'Contribution(Total)'!$AH$1:$AL$64,2,FALSE),0)</f>
        <v>5055.8647001999952</v>
      </c>
      <c r="F8" s="16">
        <f t="shared" si="0"/>
        <v>5.2549702687111934E-3</v>
      </c>
      <c r="G8" s="20">
        <f>E8*$G$1</f>
        <v>946020.97853614134</v>
      </c>
      <c r="H8" s="76">
        <f t="shared" si="2"/>
        <v>78835.08154467844</v>
      </c>
      <c r="I8" s="17">
        <f t="shared" si="3"/>
        <v>1.7272307923738088</v>
      </c>
      <c r="J8" s="17">
        <f t="shared" si="4"/>
        <v>0.5789614245040503</v>
      </c>
      <c r="K8" s="17">
        <f t="shared" si="5"/>
        <v>9.0276290641627561</v>
      </c>
      <c r="L8" s="37"/>
      <c r="M8" s="74"/>
      <c r="O8" s="15">
        <v>716693</v>
      </c>
      <c r="P8" s="15">
        <v>30374.347792999968</v>
      </c>
      <c r="Q8" s="15">
        <f>IFERROR(VLOOKUP($A8,'Contribution(Total)'!$AH$1:$AL$64,3,FALSE),0)</f>
        <v>3614.2049438000017</v>
      </c>
      <c r="R8" s="16">
        <f t="shared" si="6"/>
        <v>3.8735964569427137E-3</v>
      </c>
      <c r="S8" s="20">
        <f>Q8*$G$1</f>
        <v>676266.85054063797</v>
      </c>
      <c r="T8" s="76">
        <f t="shared" si="8"/>
        <v>56355.570878386497</v>
      </c>
      <c r="U8" s="17">
        <f t="shared" si="9"/>
        <v>1.8553672744661904</v>
      </c>
      <c r="V8" s="17">
        <f t="shared" si="10"/>
        <v>0.53897684504956622</v>
      </c>
      <c r="W8" s="17">
        <f t="shared" si="11"/>
        <v>8.4041575575579159</v>
      </c>
      <c r="X8" s="37"/>
      <c r="Y8" s="74"/>
      <c r="AA8" s="15">
        <v>0</v>
      </c>
      <c r="AB8" s="15">
        <v>0</v>
      </c>
      <c r="AC8" s="15">
        <f>IFERROR(VLOOKUP($A8,'Contribution(Total)'!$AH$1:$AL$64,4,FALSE),0)</f>
        <v>0</v>
      </c>
      <c r="AD8" s="16">
        <f t="shared" si="16"/>
        <v>0</v>
      </c>
      <c r="AE8" s="20">
        <f>AC8*$G$1</f>
        <v>0</v>
      </c>
      <c r="AF8" s="76">
        <f t="shared" si="13"/>
        <v>0</v>
      </c>
      <c r="AG8" s="17">
        <f t="shared" si="14"/>
        <v>0</v>
      </c>
      <c r="AH8" s="17">
        <f t="shared" si="17"/>
        <v>0</v>
      </c>
      <c r="AI8" s="17">
        <f t="shared" si="15"/>
        <v>0</v>
      </c>
      <c r="AK8" s="74"/>
    </row>
    <row r="9" spans="1:37" x14ac:dyDescent="0.25">
      <c r="A9" s="41" t="s">
        <v>29</v>
      </c>
      <c r="B9" s="14" t="s">
        <v>30</v>
      </c>
      <c r="C9" s="15">
        <v>0</v>
      </c>
      <c r="D9" s="15">
        <v>0</v>
      </c>
      <c r="E9" s="15">
        <f>IFERROR(VLOOKUP($A9,'Contribution(Total)'!$AH$1:$AL$64,2,FALSE),0)</f>
        <v>0</v>
      </c>
      <c r="F9" s="16">
        <f t="shared" si="0"/>
        <v>0</v>
      </c>
      <c r="G9" s="20">
        <f t="shared" si="1"/>
        <v>0</v>
      </c>
      <c r="H9" s="76">
        <f t="shared" si="2"/>
        <v>0</v>
      </c>
      <c r="I9" s="17">
        <f t="shared" si="3"/>
        <v>0</v>
      </c>
      <c r="J9" s="17">
        <f t="shared" si="4"/>
        <v>0</v>
      </c>
      <c r="K9" s="17">
        <f t="shared" si="5"/>
        <v>0</v>
      </c>
      <c r="L9" s="37"/>
      <c r="M9" s="74"/>
      <c r="O9" s="15">
        <v>46500</v>
      </c>
      <c r="P9" s="15">
        <v>4501.6099999999997</v>
      </c>
      <c r="Q9" s="15">
        <f>IFERROR(VLOOKUP($A9,'Contribution(Total)'!$AH$1:$AL$64,3,FALSE),0)</f>
        <v>1098.0835824999999</v>
      </c>
      <c r="R9" s="16">
        <f t="shared" si="6"/>
        <v>1.1768930486069132E-3</v>
      </c>
      <c r="S9" s="20">
        <f t="shared" ref="S9:S22" si="19">Q9*$G$1</f>
        <v>205466.35775083723</v>
      </c>
      <c r="T9" s="76">
        <f t="shared" si="8"/>
        <v>17122.196479236434</v>
      </c>
      <c r="U9" s="17">
        <f t="shared" si="9"/>
        <v>3.803571717504723</v>
      </c>
      <c r="V9" s="17">
        <f t="shared" si="10"/>
        <v>0.26291077815039471</v>
      </c>
      <c r="W9" s="17">
        <f t="shared" si="11"/>
        <v>4.0995148928018876</v>
      </c>
      <c r="X9" s="37"/>
      <c r="Y9" s="74"/>
      <c r="AA9" s="15">
        <v>229093</v>
      </c>
      <c r="AB9" s="15">
        <v>31410.180000000004</v>
      </c>
      <c r="AC9" s="15">
        <f>IFERROR(VLOOKUP($A9,'Contribution(Total)'!$AH$1:$AL$64,4,FALSE),0)</f>
        <v>6289.7314278000013</v>
      </c>
      <c r="AD9" s="16">
        <f t="shared" si="16"/>
        <v>1.81404558894106E-2</v>
      </c>
      <c r="AE9" s="20">
        <f t="shared" ref="AE9:AE22" si="20">AC9*$G$1</f>
        <v>1176894.2075964781</v>
      </c>
      <c r="AF9" s="76">
        <f t="shared" si="13"/>
        <v>98074.517299706509</v>
      </c>
      <c r="AG9" s="17">
        <f t="shared" si="14"/>
        <v>3.1223799831680843</v>
      </c>
      <c r="AH9" s="17">
        <f t="shared" si="17"/>
        <v>0.32026851484788293</v>
      </c>
      <c r="AI9" s="17">
        <f t="shared" si="15"/>
        <v>4.993882546585386</v>
      </c>
      <c r="AK9" s="74"/>
    </row>
    <row r="10" spans="1:37" x14ac:dyDescent="0.25">
      <c r="A10" s="41" t="s">
        <v>31</v>
      </c>
      <c r="B10" s="14" t="s">
        <v>32</v>
      </c>
      <c r="C10" s="15">
        <v>459307</v>
      </c>
      <c r="D10" s="15">
        <v>95000.109999999957</v>
      </c>
      <c r="E10" s="15">
        <f>IFERROR(VLOOKUP($A10,'Contribution(Total)'!$AH$1:$AL$64,2,FALSE),0)</f>
        <v>11060.710388000005</v>
      </c>
      <c r="F10" s="16">
        <f t="shared" si="0"/>
        <v>1.149629345054781E-2</v>
      </c>
      <c r="G10" s="20">
        <f t="shared" si="1"/>
        <v>2069609.193487064</v>
      </c>
      <c r="H10" s="76">
        <f t="shared" si="2"/>
        <v>172467.43279058867</v>
      </c>
      <c r="I10" s="17">
        <f t="shared" si="3"/>
        <v>1.815444558859866</v>
      </c>
      <c r="J10" s="17">
        <f t="shared" si="4"/>
        <v>0.5508292694038639</v>
      </c>
      <c r="K10" s="17">
        <f t="shared" si="5"/>
        <v>8.5889700270126905</v>
      </c>
      <c r="L10" s="37"/>
      <c r="M10" s="74"/>
      <c r="O10" s="15">
        <v>499154</v>
      </c>
      <c r="P10" s="15">
        <v>78758.359999999986</v>
      </c>
      <c r="Q10" s="15">
        <f>IFERROR(VLOOKUP($A10,'Contribution(Total)'!$AH$1:$AL$64,3,FALSE),0)</f>
        <v>12243.412852699999</v>
      </c>
      <c r="R10" s="16">
        <f t="shared" si="6"/>
        <v>1.3122122675545208E-2</v>
      </c>
      <c r="S10" s="20">
        <f t="shared" si="19"/>
        <v>2290908.8937991266</v>
      </c>
      <c r="T10" s="76">
        <f t="shared" si="8"/>
        <v>190909.07448326054</v>
      </c>
      <c r="U10" s="17">
        <f t="shared" si="9"/>
        <v>2.4239848885027642</v>
      </c>
      <c r="V10" s="17">
        <f t="shared" si="10"/>
        <v>0.41254382597148753</v>
      </c>
      <c r="W10" s="17">
        <f t="shared" si="11"/>
        <v>6.4327129165322283</v>
      </c>
      <c r="X10" s="37"/>
      <c r="Y10" s="74"/>
      <c r="AA10" s="15">
        <v>254251</v>
      </c>
      <c r="AB10" s="15">
        <v>29674.819999999992</v>
      </c>
      <c r="AC10" s="15">
        <f>IFERROR(VLOOKUP($A10,'Contribution(Total)'!$AH$1:$AL$64,4,FALSE),0)</f>
        <v>6090.2147559000005</v>
      </c>
      <c r="AD10" s="16">
        <f t="shared" si="16"/>
        <v>1.7565022196040656E-2</v>
      </c>
      <c r="AE10" s="20">
        <f t="shared" si="20"/>
        <v>1139561.9274866788</v>
      </c>
      <c r="AF10" s="76">
        <f t="shared" si="13"/>
        <v>94963.49395722324</v>
      </c>
      <c r="AG10" s="17">
        <f t="shared" si="14"/>
        <v>3.2001371518756732</v>
      </c>
      <c r="AH10" s="17">
        <f t="shared" si="17"/>
        <v>0.3124866068361718</v>
      </c>
      <c r="AI10" s="17">
        <f t="shared" si="15"/>
        <v>4.8725408198868516</v>
      </c>
      <c r="AK10" s="74"/>
    </row>
    <row r="11" spans="1:37" x14ac:dyDescent="0.25">
      <c r="A11" s="41" t="s">
        <v>33</v>
      </c>
      <c r="B11" s="14" t="s">
        <v>34</v>
      </c>
      <c r="C11" s="15"/>
      <c r="D11" s="15"/>
      <c r="E11" s="15">
        <f>IFERROR(VLOOKUP($A11,'Contribution(Total)'!$AH$1:$AL$64,2,FALSE),0)</f>
        <v>0</v>
      </c>
      <c r="F11" s="16">
        <f t="shared" si="0"/>
        <v>0</v>
      </c>
      <c r="G11" s="20">
        <f t="shared" si="1"/>
        <v>0</v>
      </c>
      <c r="H11" s="76">
        <f t="shared" si="2"/>
        <v>0</v>
      </c>
      <c r="I11" s="17">
        <f t="shared" si="3"/>
        <v>0</v>
      </c>
      <c r="J11" s="17">
        <f t="shared" si="4"/>
        <v>0</v>
      </c>
      <c r="K11" s="17">
        <f t="shared" si="5"/>
        <v>0</v>
      </c>
      <c r="L11" s="37"/>
      <c r="M11" s="74"/>
      <c r="O11" s="15">
        <v>48310460</v>
      </c>
      <c r="P11" s="15">
        <v>36748.410000000011</v>
      </c>
      <c r="Q11" s="15">
        <f>IFERROR(VLOOKUP($A11,'Contribution(Total)'!$AH$1:$AL$64,3,FALSE),0)</f>
        <v>3678.8403068999987</v>
      </c>
      <c r="R11" s="16">
        <f t="shared" si="6"/>
        <v>3.94287070048744E-3</v>
      </c>
      <c r="S11" s="20">
        <f t="shared" si="19"/>
        <v>688361.00516575668</v>
      </c>
      <c r="T11" s="76">
        <f t="shared" si="8"/>
        <v>57363.41709714639</v>
      </c>
      <c r="U11" s="17">
        <f t="shared" si="9"/>
        <v>1.5609768449069326</v>
      </c>
      <c r="V11" s="17">
        <f t="shared" si="10"/>
        <v>0.64062449309401592</v>
      </c>
      <c r="W11" s="17">
        <f t="shared" si="11"/>
        <v>9.9891288923509496</v>
      </c>
      <c r="X11" s="37"/>
      <c r="Y11" s="74"/>
      <c r="AA11" s="15">
        <v>0</v>
      </c>
      <c r="AB11" s="15">
        <v>0</v>
      </c>
      <c r="AC11" s="15">
        <f>IFERROR(VLOOKUP($A11,'Contribution(Total)'!$AH$1:$AL$64,4,FALSE),0)</f>
        <v>0</v>
      </c>
      <c r="AD11" s="16">
        <f t="shared" si="16"/>
        <v>0</v>
      </c>
      <c r="AE11" s="20">
        <f t="shared" si="20"/>
        <v>0</v>
      </c>
      <c r="AF11" s="76">
        <f t="shared" si="13"/>
        <v>0</v>
      </c>
      <c r="AG11" s="17">
        <f t="shared" si="14"/>
        <v>0</v>
      </c>
      <c r="AH11" s="17">
        <f t="shared" si="17"/>
        <v>0</v>
      </c>
      <c r="AI11" s="17">
        <f t="shared" si="15"/>
        <v>0</v>
      </c>
      <c r="AK11" s="74"/>
    </row>
    <row r="12" spans="1:37" x14ac:dyDescent="0.25">
      <c r="A12" s="41" t="s">
        <v>35</v>
      </c>
      <c r="B12" s="14" t="s">
        <v>36</v>
      </c>
      <c r="C12" s="15"/>
      <c r="D12" s="15"/>
      <c r="E12" s="15">
        <f>IFERROR(VLOOKUP($A12,'Contribution(Total)'!$AH$1:$AL$64,2,FALSE),0)</f>
        <v>0</v>
      </c>
      <c r="F12" s="16">
        <f t="shared" si="0"/>
        <v>0</v>
      </c>
      <c r="G12" s="20">
        <f t="shared" si="1"/>
        <v>0</v>
      </c>
      <c r="H12" s="76">
        <f t="shared" si="2"/>
        <v>0</v>
      </c>
      <c r="I12" s="17">
        <f t="shared" si="3"/>
        <v>0</v>
      </c>
      <c r="J12" s="17">
        <f t="shared" si="4"/>
        <v>0</v>
      </c>
      <c r="K12" s="17">
        <f t="shared" si="5"/>
        <v>0</v>
      </c>
      <c r="L12" s="37"/>
      <c r="M12" s="74"/>
      <c r="O12" s="15"/>
      <c r="P12" s="15"/>
      <c r="Q12" s="15">
        <f>IFERROR(VLOOKUP($A12,'Contribution(Total)'!$AH$1:$AL$64,3,FALSE),0)</f>
        <v>0</v>
      </c>
      <c r="R12" s="16">
        <f t="shared" si="6"/>
        <v>0</v>
      </c>
      <c r="S12" s="20">
        <f t="shared" si="19"/>
        <v>0</v>
      </c>
      <c r="T12" s="76">
        <f t="shared" si="8"/>
        <v>0</v>
      </c>
      <c r="U12" s="17">
        <f t="shared" si="9"/>
        <v>0</v>
      </c>
      <c r="V12" s="17">
        <f t="shared" si="10"/>
        <v>0</v>
      </c>
      <c r="W12" s="17">
        <f t="shared" si="11"/>
        <v>0</v>
      </c>
      <c r="X12" s="37"/>
      <c r="Y12" s="74"/>
      <c r="AA12" s="15">
        <v>2916045</v>
      </c>
      <c r="AB12" s="15">
        <v>5178.5199999999995</v>
      </c>
      <c r="AC12" s="15">
        <f>IFERROR(VLOOKUP($A12,'Contribution(Total)'!$AH$1:$AL$64,4,FALSE),0)</f>
        <v>65.594514799999999</v>
      </c>
      <c r="AD12" s="16">
        <f t="shared" si="16"/>
        <v>1.8918365847186812E-4</v>
      </c>
      <c r="AE12" s="20">
        <f t="shared" si="20"/>
        <v>12273.624940011694</v>
      </c>
      <c r="AF12" s="76">
        <f t="shared" si="13"/>
        <v>1022.8020783343078</v>
      </c>
      <c r="AG12" s="17">
        <f t="shared" si="14"/>
        <v>0.19750856969448952</v>
      </c>
      <c r="AH12" s="17">
        <f t="shared" si="17"/>
        <v>5.0630714482253678</v>
      </c>
      <c r="AI12" s="17">
        <f t="shared" si="15"/>
        <v>78.947454917373662</v>
      </c>
      <c r="AK12" s="74"/>
    </row>
    <row r="13" spans="1:37" x14ac:dyDescent="0.25">
      <c r="A13" s="25" t="s">
        <v>37</v>
      </c>
      <c r="B13" s="26" t="s">
        <v>119</v>
      </c>
      <c r="C13" s="15">
        <v>0</v>
      </c>
      <c r="D13" s="15">
        <v>0</v>
      </c>
      <c r="E13" s="15">
        <f>IFERROR(VLOOKUP($A13,'Contribution(Total)'!$AH$1:$AL$64,2,FALSE),0)</f>
        <v>0</v>
      </c>
      <c r="F13" s="16">
        <f t="shared" si="0"/>
        <v>0</v>
      </c>
      <c r="G13" s="20">
        <f t="shared" si="1"/>
        <v>0</v>
      </c>
      <c r="H13" s="76">
        <f t="shared" si="2"/>
        <v>0</v>
      </c>
      <c r="I13" s="17">
        <f t="shared" si="3"/>
        <v>0</v>
      </c>
      <c r="J13" s="17">
        <f t="shared" si="4"/>
        <v>0</v>
      </c>
      <c r="K13" s="17">
        <f t="shared" si="5"/>
        <v>0</v>
      </c>
      <c r="L13" s="37"/>
      <c r="M13" s="74"/>
      <c r="O13" s="15">
        <v>268526475</v>
      </c>
      <c r="P13" s="15">
        <v>356493.39999999985</v>
      </c>
      <c r="Q13" s="15">
        <f>IFERROR(VLOOKUP($A13,'Contribution(Total)'!$AH$1:$AL$64,3,FALSE),0)</f>
        <v>66386.972782000041</v>
      </c>
      <c r="R13" s="16">
        <f t="shared" si="6"/>
        <v>7.1151566265396024E-2</v>
      </c>
      <c r="S13" s="20">
        <f t="shared" si="19"/>
        <v>12421904.595428659</v>
      </c>
      <c r="T13" s="76">
        <f t="shared" si="8"/>
        <v>1035158.7162857215</v>
      </c>
      <c r="U13" s="17">
        <f t="shared" si="9"/>
        <v>2.9037247710216287</v>
      </c>
      <c r="V13" s="17">
        <f t="shared" si="10"/>
        <v>0.34438525647462315</v>
      </c>
      <c r="W13" s="17">
        <f t="shared" si="11"/>
        <v>5.3699300489366246</v>
      </c>
      <c r="X13" s="37"/>
      <c r="Y13" s="74"/>
      <c r="AA13" s="15">
        <v>0</v>
      </c>
      <c r="AB13" s="77">
        <v>0</v>
      </c>
      <c r="AC13" s="15">
        <f>IFERROR(VLOOKUP($A13,'Contribution(Total)'!$AH$1:$AL$64,4,FALSE),0)</f>
        <v>0</v>
      </c>
      <c r="AD13" s="16">
        <f t="shared" si="16"/>
        <v>0</v>
      </c>
      <c r="AE13" s="20">
        <f t="shared" si="20"/>
        <v>0</v>
      </c>
      <c r="AF13" s="76">
        <f t="shared" si="13"/>
        <v>0</v>
      </c>
      <c r="AG13" s="17">
        <f t="shared" si="14"/>
        <v>0</v>
      </c>
      <c r="AH13" s="17">
        <f t="shared" si="17"/>
        <v>0</v>
      </c>
      <c r="AI13" s="17">
        <f t="shared" si="15"/>
        <v>0</v>
      </c>
      <c r="AK13" s="74"/>
    </row>
    <row r="14" spans="1:37" x14ac:dyDescent="0.25">
      <c r="A14" s="27" t="s">
        <v>38</v>
      </c>
      <c r="B14" s="27" t="s">
        <v>120</v>
      </c>
      <c r="C14" s="15">
        <v>0</v>
      </c>
      <c r="D14" s="15">
        <v>0</v>
      </c>
      <c r="E14" s="15">
        <f>IFERROR(VLOOKUP($A14,'Contribution(Total)'!$AH$1:$AL$64,2,FALSE),0)</f>
        <v>0</v>
      </c>
      <c r="F14" s="16">
        <f t="shared" si="0"/>
        <v>0</v>
      </c>
      <c r="G14" s="20">
        <f t="shared" si="1"/>
        <v>0</v>
      </c>
      <c r="H14" s="76">
        <f t="shared" si="2"/>
        <v>0</v>
      </c>
      <c r="I14" s="17">
        <f t="shared" si="3"/>
        <v>0</v>
      </c>
      <c r="J14" s="17">
        <f t="shared" si="4"/>
        <v>0</v>
      </c>
      <c r="K14" s="17">
        <f t="shared" si="5"/>
        <v>0</v>
      </c>
      <c r="L14" s="37"/>
      <c r="M14" s="74"/>
      <c r="O14" s="15">
        <v>0</v>
      </c>
      <c r="P14" s="15">
        <v>0</v>
      </c>
      <c r="Q14" s="15">
        <f>IFERROR(VLOOKUP($A14,'Contribution(Total)'!$AH$1:$AL$64,3,FALSE),0)</f>
        <v>0</v>
      </c>
      <c r="R14" s="16">
        <f t="shared" si="6"/>
        <v>0</v>
      </c>
      <c r="S14" s="20">
        <f t="shared" si="19"/>
        <v>0</v>
      </c>
      <c r="T14" s="76">
        <f t="shared" si="8"/>
        <v>0</v>
      </c>
      <c r="U14" s="17">
        <f t="shared" si="9"/>
        <v>0</v>
      </c>
      <c r="V14" s="17">
        <f t="shared" si="10"/>
        <v>0</v>
      </c>
      <c r="W14" s="17">
        <f t="shared" si="11"/>
        <v>0</v>
      </c>
      <c r="X14" s="37"/>
      <c r="Y14" s="74"/>
      <c r="AA14" s="15">
        <v>122589995</v>
      </c>
      <c r="AB14" s="15">
        <v>790877.28000000073</v>
      </c>
      <c r="AC14" s="15">
        <f>IFERROR(VLOOKUP($A14,'Contribution(Total)'!$AH$1:$AL$64,4,FALSE),0)</f>
        <v>45849.744373399997</v>
      </c>
      <c r="AD14" s="16">
        <f t="shared" si="16"/>
        <v>0.13223700803347907</v>
      </c>
      <c r="AE14" s="20">
        <f t="shared" si="20"/>
        <v>8579110.1245332025</v>
      </c>
      <c r="AF14" s="76">
        <f t="shared" si="13"/>
        <v>714925.84371110017</v>
      </c>
      <c r="AG14" s="17">
        <f t="shared" si="14"/>
        <v>0.90396558579998598</v>
      </c>
      <c r="AH14" s="17">
        <f>IFERROR(AB14/AF14,0)</f>
        <v>1.1062368033789982</v>
      </c>
      <c r="AI14" s="17">
        <f t="shared" si="15"/>
        <v>17.249328012804209</v>
      </c>
      <c r="AK14" s="74"/>
    </row>
    <row r="15" spans="1:37" x14ac:dyDescent="0.25">
      <c r="A15" s="41" t="s">
        <v>39</v>
      </c>
      <c r="B15" s="14" t="s">
        <v>40</v>
      </c>
      <c r="C15" s="15"/>
      <c r="D15" s="15">
        <v>111897</v>
      </c>
      <c r="E15" s="15">
        <f>IFERROR(VLOOKUP($A15,'Contribution(Total)'!$AH$1:$AL$64,2,FALSE),0)</f>
        <v>2305.1616092999971</v>
      </c>
      <c r="F15" s="16">
        <f t="shared" si="0"/>
        <v>2.3959414343043546E-3</v>
      </c>
      <c r="G15" s="20">
        <f t="shared" si="1"/>
        <v>431327.05691820954</v>
      </c>
      <c r="H15" s="76">
        <f t="shared" si="2"/>
        <v>35943.921409850795</v>
      </c>
      <c r="I15" s="17">
        <f t="shared" si="3"/>
        <v>0.32122328042620263</v>
      </c>
      <c r="J15" s="17">
        <f t="shared" si="4"/>
        <v>3.11309939514094</v>
      </c>
      <c r="K15" s="17">
        <f t="shared" si="5"/>
        <v>48.541932829594316</v>
      </c>
      <c r="L15" s="37"/>
      <c r="M15" s="74"/>
      <c r="O15" s="15"/>
      <c r="P15" s="15">
        <v>58027.85</v>
      </c>
      <c r="Q15" s="15">
        <f>IFERROR(VLOOKUP($A15,'Contribution(Total)'!$AH$1:$AL$64,3,FALSE),0)</f>
        <v>4693.4551560000045</v>
      </c>
      <c r="R15" s="16">
        <f t="shared" si="6"/>
        <v>5.0303044641364369E-3</v>
      </c>
      <c r="S15" s="20">
        <f t="shared" si="19"/>
        <v>878209.22882271453</v>
      </c>
      <c r="T15" s="76">
        <f t="shared" si="8"/>
        <v>73184.102401892873</v>
      </c>
      <c r="U15" s="17">
        <f t="shared" si="9"/>
        <v>1.2611892806969907</v>
      </c>
      <c r="V15" s="17">
        <f t="shared" si="10"/>
        <v>0.79290239403823215</v>
      </c>
      <c r="W15" s="17">
        <f t="shared" si="11"/>
        <v>12.363567578954822</v>
      </c>
      <c r="X15" s="37"/>
      <c r="Y15" s="74"/>
      <c r="AA15" s="15"/>
      <c r="AB15" s="15">
        <v>2510</v>
      </c>
      <c r="AC15" s="15">
        <f>IFERROR(VLOOKUP($A15,'Contribution(Total)'!$AH$1:$AL$64,4,FALSE),0)</f>
        <v>253.00426660000005</v>
      </c>
      <c r="AD15" s="16">
        <f t="shared" si="16"/>
        <v>7.2969931876651188E-4</v>
      </c>
      <c r="AE15" s="20">
        <f t="shared" si="20"/>
        <v>47340.535804544561</v>
      </c>
      <c r="AF15" s="76">
        <f t="shared" si="13"/>
        <v>3945.0446503787134</v>
      </c>
      <c r="AG15" s="17">
        <f>IFERROR(AF15/AB15,0)</f>
        <v>1.5717309364058618</v>
      </c>
      <c r="AH15" s="17">
        <f t="shared" si="17"/>
        <v>0.63624121459792526</v>
      </c>
      <c r="AI15" s="17">
        <f>IFERROR(AB15/AC15,0)</f>
        <v>9.9207813122310391</v>
      </c>
      <c r="AK15" s="74"/>
    </row>
    <row r="16" spans="1:37" x14ac:dyDescent="0.25">
      <c r="A16" s="41" t="s">
        <v>41</v>
      </c>
      <c r="B16" s="14" t="s">
        <v>42</v>
      </c>
      <c r="C16" s="15">
        <v>0</v>
      </c>
      <c r="D16" s="15">
        <v>0</v>
      </c>
      <c r="E16" s="15">
        <f>IFERROR(VLOOKUP($A16,'Contribution(Total)'!$AH$1:$AL$64,2,FALSE),0)</f>
        <v>0</v>
      </c>
      <c r="F16" s="16">
        <f t="shared" si="0"/>
        <v>0</v>
      </c>
      <c r="G16" s="20">
        <f t="shared" si="1"/>
        <v>0</v>
      </c>
      <c r="H16" s="76">
        <f t="shared" si="2"/>
        <v>0</v>
      </c>
      <c r="I16" s="17">
        <f t="shared" si="3"/>
        <v>0</v>
      </c>
      <c r="J16" s="17">
        <f t="shared" si="4"/>
        <v>0</v>
      </c>
      <c r="K16" s="17">
        <f t="shared" si="5"/>
        <v>0</v>
      </c>
      <c r="L16" s="37"/>
      <c r="M16" s="74"/>
      <c r="O16" s="15">
        <v>14364892</v>
      </c>
      <c r="P16" s="15">
        <v>14912.920000000002</v>
      </c>
      <c r="Q16" s="15">
        <f>IFERROR(VLOOKUP($A16,'Contribution(Total)'!$AH$1:$AL$64,3,FALSE),0)</f>
        <v>921.9384623000002</v>
      </c>
      <c r="R16" s="16">
        <f t="shared" si="6"/>
        <v>9.881059919445768E-4</v>
      </c>
      <c r="S16" s="20">
        <f t="shared" si="19"/>
        <v>172507.21250919771</v>
      </c>
      <c r="T16" s="76">
        <f t="shared" si="8"/>
        <v>14375.601042433142</v>
      </c>
      <c r="U16" s="17">
        <f t="shared" si="9"/>
        <v>0.96396956749135243</v>
      </c>
      <c r="V16" s="17">
        <f t="shared" si="10"/>
        <v>1.0373771472914997</v>
      </c>
      <c r="W16" s="17">
        <f t="shared" si="11"/>
        <v>16.175613242988135</v>
      </c>
      <c r="X16" s="37"/>
      <c r="Y16" s="74"/>
      <c r="AA16" s="15">
        <v>0</v>
      </c>
      <c r="AB16" s="15">
        <v>0</v>
      </c>
      <c r="AC16" s="15">
        <f>IFERROR(VLOOKUP($A16,'Contribution(Total)'!$AH$1:$AL$64,4,FALSE),0)</f>
        <v>0</v>
      </c>
      <c r="AD16" s="16">
        <f t="shared" si="16"/>
        <v>0</v>
      </c>
      <c r="AE16" s="20">
        <f t="shared" si="20"/>
        <v>0</v>
      </c>
      <c r="AF16" s="76">
        <f t="shared" si="13"/>
        <v>0</v>
      </c>
      <c r="AG16" s="17">
        <f t="shared" si="14"/>
        <v>0</v>
      </c>
      <c r="AH16" s="17">
        <f t="shared" si="17"/>
        <v>0</v>
      </c>
      <c r="AI16" s="17">
        <f t="shared" si="15"/>
        <v>0</v>
      </c>
      <c r="AK16" s="74"/>
    </row>
    <row r="17" spans="1:37" x14ac:dyDescent="0.25">
      <c r="A17" s="41" t="s">
        <v>43</v>
      </c>
      <c r="B17" s="14" t="s">
        <v>127</v>
      </c>
      <c r="C17" s="15"/>
      <c r="D17" s="15">
        <v>0</v>
      </c>
      <c r="E17" s="15">
        <f>IFERROR(VLOOKUP($A17,'Contribution(Total)'!$AH$1:$AL$64,2,FALSE),0)</f>
        <v>0</v>
      </c>
      <c r="F17" s="16">
        <f t="shared" si="0"/>
        <v>0</v>
      </c>
      <c r="G17" s="20">
        <f t="shared" si="1"/>
        <v>0</v>
      </c>
      <c r="H17" s="76">
        <f t="shared" si="2"/>
        <v>0</v>
      </c>
      <c r="I17" s="17">
        <f t="shared" si="3"/>
        <v>0</v>
      </c>
      <c r="J17" s="17">
        <f t="shared" si="4"/>
        <v>0</v>
      </c>
      <c r="K17" s="17">
        <f t="shared" si="5"/>
        <v>0</v>
      </c>
      <c r="L17" s="37"/>
      <c r="M17" s="74"/>
      <c r="O17" s="15"/>
      <c r="P17" s="15">
        <v>14187</v>
      </c>
      <c r="Q17" s="15">
        <f>IFERROR(VLOOKUP($A17,'Contribution(Total)'!$AH$1:$AL$64,3,FALSE),0)</f>
        <v>1593.2265264000002</v>
      </c>
      <c r="R17" s="16">
        <f t="shared" si="6"/>
        <v>1.7075724049232829E-3</v>
      </c>
      <c r="S17" s="20">
        <f t="shared" si="19"/>
        <v>298114.32997307944</v>
      </c>
      <c r="T17" s="76">
        <f t="shared" si="8"/>
        <v>24842.860831089954</v>
      </c>
      <c r="U17" s="17">
        <f t="shared" si="9"/>
        <v>1.7511003616754743</v>
      </c>
      <c r="V17" s="17">
        <f t="shared" si="10"/>
        <v>0.57106949543610841</v>
      </c>
      <c r="W17" s="17">
        <f t="shared" si="11"/>
        <v>8.9045718012594577</v>
      </c>
      <c r="X17" s="37"/>
      <c r="Y17" s="74"/>
      <c r="AA17" s="15"/>
      <c r="AB17" s="15">
        <v>42687.710000000006</v>
      </c>
      <c r="AC17" s="15">
        <f>IFERROR(VLOOKUP($A17,'Contribution(Total)'!$AH$1:$AL$64,4,FALSE),0)</f>
        <v>4784.8195942000002</v>
      </c>
      <c r="AD17" s="16">
        <f t="shared" si="16"/>
        <v>1.3800081892802345E-2</v>
      </c>
      <c r="AE17" s="20">
        <f t="shared" si="20"/>
        <v>895304.756562202</v>
      </c>
      <c r="AF17" s="76">
        <f t="shared" si="13"/>
        <v>74608.729713516834</v>
      </c>
      <c r="AG17" s="17">
        <f t="shared" si="14"/>
        <v>1.747780092057335</v>
      </c>
      <c r="AH17" s="17">
        <f t="shared" si="17"/>
        <v>0.57215436000468844</v>
      </c>
      <c r="AI17" s="17">
        <f t="shared" si="15"/>
        <v>8.9214878763129608</v>
      </c>
      <c r="AK17" s="74"/>
    </row>
    <row r="18" spans="1:37" x14ac:dyDescent="0.25">
      <c r="A18" t="s">
        <v>106</v>
      </c>
      <c r="B18" s="14" t="s">
        <v>122</v>
      </c>
      <c r="C18" s="15">
        <v>163023977</v>
      </c>
      <c r="D18" s="15">
        <v>979452.01790005446</v>
      </c>
      <c r="E18" s="15">
        <f>IFERROR(VLOOKUP($A18,'Contribution(Total)'!$AH$1:$AL$64,2,FALSE),0)</f>
        <v>88027.763917199991</v>
      </c>
      <c r="F18" s="16">
        <f t="shared" si="0"/>
        <v>9.1494395051298652E-2</v>
      </c>
      <c r="G18" s="20">
        <f t="shared" si="1"/>
        <v>16471190.646380195</v>
      </c>
      <c r="H18" s="76">
        <f t="shared" si="2"/>
        <v>1372599.2205316829</v>
      </c>
      <c r="I18" s="17">
        <f t="shared" si="3"/>
        <v>1.4013950611634209</v>
      </c>
      <c r="J18" s="17">
        <f t="shared" si="4"/>
        <v>0.71357465693493471</v>
      </c>
      <c r="K18" s="17">
        <f t="shared" si="5"/>
        <v>11.126626126972159</v>
      </c>
      <c r="L18" s="37"/>
      <c r="M18" s="74"/>
      <c r="O18" s="15">
        <v>161480037</v>
      </c>
      <c r="P18" s="15">
        <v>668433.65744188626</v>
      </c>
      <c r="Q18" s="15">
        <f>IFERROR(VLOOKUP($A18,'Contribution(Total)'!$AH$1:$AL$64,3,FALSE),0)</f>
        <v>91731.347533399981</v>
      </c>
      <c r="R18" s="16">
        <f t="shared" si="6"/>
        <v>9.8314906963289719E-2</v>
      </c>
      <c r="S18" s="20">
        <f t="shared" si="19"/>
        <v>17164181.460898895</v>
      </c>
      <c r="T18" s="76">
        <f t="shared" si="8"/>
        <v>1430348.455074908</v>
      </c>
      <c r="U18" s="17">
        <f t="shared" si="9"/>
        <v>2.1398510370481496</v>
      </c>
      <c r="V18" s="17">
        <f t="shared" si="10"/>
        <v>0.46732224939333411</v>
      </c>
      <c r="W18" s="17">
        <f t="shared" si="11"/>
        <v>7.2868618571040313</v>
      </c>
      <c r="X18" s="37"/>
      <c r="Y18" s="74"/>
      <c r="AA18" s="15">
        <v>64692173</v>
      </c>
      <c r="AB18" s="15">
        <v>165218.51968093126</v>
      </c>
      <c r="AC18" s="15">
        <f>IFERROR(VLOOKUP($A18,'Contribution(Total)'!$AH$1:$AL$64,4,FALSE),0)</f>
        <v>13167.712229699999</v>
      </c>
      <c r="AD18" s="16">
        <f t="shared" si="16"/>
        <v>3.7977504383025114E-2</v>
      </c>
      <c r="AE18" s="20">
        <f t="shared" si="20"/>
        <v>2463857.8655260196</v>
      </c>
      <c r="AF18" s="76">
        <f t="shared" si="13"/>
        <v>205321.48879383496</v>
      </c>
      <c r="AG18" s="17">
        <f t="shared" si="14"/>
        <v>1.2427268395235005</v>
      </c>
      <c r="AH18" s="17">
        <f t="shared" si="17"/>
        <v>0.8046820654355793</v>
      </c>
      <c r="AI18" s="17">
        <f t="shared" si="15"/>
        <v>12.54724562618236</v>
      </c>
      <c r="AK18" s="74"/>
    </row>
    <row r="19" spans="1:37" x14ac:dyDescent="0.25">
      <c r="A19" t="s">
        <v>107</v>
      </c>
      <c r="B19" s="14" t="s">
        <v>123</v>
      </c>
      <c r="C19" s="15">
        <v>0</v>
      </c>
      <c r="D19" s="15">
        <v>0</v>
      </c>
      <c r="E19" s="15">
        <f>IFERROR(VLOOKUP($A19,'Contribution(Total)'!$AH$1:$AL$64,2,FALSE),0)</f>
        <v>0</v>
      </c>
      <c r="F19" s="16">
        <f t="shared" si="0"/>
        <v>0</v>
      </c>
      <c r="G19" s="20">
        <f t="shared" si="1"/>
        <v>0</v>
      </c>
      <c r="H19" s="76">
        <f t="shared" si="2"/>
        <v>0</v>
      </c>
      <c r="I19" s="17">
        <f t="shared" si="3"/>
        <v>0</v>
      </c>
      <c r="J19" s="17">
        <f t="shared" si="4"/>
        <v>0</v>
      </c>
      <c r="K19" s="17">
        <f t="shared" si="5"/>
        <v>0</v>
      </c>
      <c r="L19" s="37"/>
      <c r="M19" s="74"/>
      <c r="O19" s="15">
        <v>7567921</v>
      </c>
      <c r="P19" s="15">
        <v>23549.999999999993</v>
      </c>
      <c r="Q19" s="15">
        <f>IFERROR(VLOOKUP($A19,'Contribution(Total)'!$AH$1:$AL$64,3,FALSE),0)</f>
        <v>342.97806620000006</v>
      </c>
      <c r="R19" s="16">
        <f t="shared" si="6"/>
        <v>3.675936043196619E-4</v>
      </c>
      <c r="S19" s="20">
        <f t="shared" si="19"/>
        <v>64175.856167615137</v>
      </c>
      <c r="T19" s="76">
        <f t="shared" si="8"/>
        <v>5347.9880139679281</v>
      </c>
      <c r="U19" s="17">
        <f t="shared" si="9"/>
        <v>0.22709078615575073</v>
      </c>
      <c r="V19" s="17">
        <f t="shared" si="10"/>
        <v>4.4035252020931743</v>
      </c>
      <c r="W19" s="17">
        <f t="shared" si="11"/>
        <v>68.663282935029827</v>
      </c>
      <c r="X19" s="37"/>
      <c r="Y19" s="74"/>
      <c r="AA19" s="15">
        <v>276285</v>
      </c>
      <c r="AB19" s="15">
        <v>200</v>
      </c>
      <c r="AC19" s="15">
        <f>IFERROR(VLOOKUP($A19,'Contribution(Total)'!$AH$1:$AL$64,4,FALSE),0)</f>
        <v>8.5875063999999988</v>
      </c>
      <c r="AD19" s="16">
        <f t="shared" si="16"/>
        <v>2.4767556904050482E-5</v>
      </c>
      <c r="AE19" s="20">
        <f t="shared" si="20"/>
        <v>1606.8391243523615</v>
      </c>
      <c r="AF19" s="76">
        <f t="shared" si="13"/>
        <v>133.90326036269678</v>
      </c>
      <c r="AG19" s="17">
        <f t="shared" si="14"/>
        <v>0.66951630181348387</v>
      </c>
      <c r="AH19" s="17">
        <f t="shared" si="17"/>
        <v>1.4936156106899146</v>
      </c>
      <c r="AI19" s="17">
        <f t="shared" si="15"/>
        <v>23.289647854003348</v>
      </c>
      <c r="AK19" s="74"/>
    </row>
    <row r="20" spans="1:37" x14ac:dyDescent="0.25">
      <c r="A20" t="s">
        <v>108</v>
      </c>
      <c r="B20" s="14" t="s">
        <v>124</v>
      </c>
      <c r="C20" s="15">
        <v>2185043</v>
      </c>
      <c r="D20" s="15">
        <v>4998.2450799999988</v>
      </c>
      <c r="E20" s="15">
        <f>IFERROR(VLOOKUP($A20,'Contribution(Total)'!$AH$1:$AL$64,2,FALSE),0)</f>
        <v>1016.3352048</v>
      </c>
      <c r="F20" s="16">
        <f t="shared" si="0"/>
        <v>1.056359614223307E-3</v>
      </c>
      <c r="G20" s="20">
        <f t="shared" si="1"/>
        <v>190170.12558259175</v>
      </c>
      <c r="H20" s="76">
        <f t="shared" si="2"/>
        <v>15847.510465215979</v>
      </c>
      <c r="I20" s="17">
        <f t="shared" si="3"/>
        <v>3.1706149281531393</v>
      </c>
      <c r="J20" s="17">
        <f t="shared" si="4"/>
        <v>0.31539623153874852</v>
      </c>
      <c r="K20" s="17">
        <f t="shared" si="5"/>
        <v>4.9179100127536968</v>
      </c>
      <c r="L20" s="37"/>
      <c r="M20" s="74"/>
      <c r="O20" s="15">
        <v>20037219</v>
      </c>
      <c r="P20" s="15">
        <v>43746.280959780808</v>
      </c>
      <c r="Q20" s="15">
        <f>IFERROR(VLOOKUP($A20,'Contribution(Total)'!$AH$1:$AL$64,3,FALSE),0)</f>
        <v>9790.4094386000033</v>
      </c>
      <c r="R20" s="16">
        <f t="shared" si="6"/>
        <v>1.0493067189904788E-2</v>
      </c>
      <c r="S20" s="20">
        <f t="shared" si="19"/>
        <v>1831918.6265026978</v>
      </c>
      <c r="T20" s="76">
        <f t="shared" si="8"/>
        <v>152659.88554189148</v>
      </c>
      <c r="U20" s="17">
        <f t="shared" si="9"/>
        <v>3.4896654570989245</v>
      </c>
      <c r="V20" s="17">
        <f t="shared" si="10"/>
        <v>0.28656042027344747</v>
      </c>
      <c r="W20" s="17">
        <f t="shared" si="11"/>
        <v>4.4682790065250204</v>
      </c>
      <c r="X20" s="37"/>
      <c r="Y20" s="74"/>
      <c r="AA20" s="15">
        <v>0</v>
      </c>
      <c r="AB20" s="15"/>
      <c r="AC20" s="15">
        <f>IFERROR(VLOOKUP($A20,'Contribution(Total)'!$AH$1:$AL$64,4,FALSE),0)</f>
        <v>0</v>
      </c>
      <c r="AD20" s="16">
        <f t="shared" si="16"/>
        <v>0</v>
      </c>
      <c r="AE20" s="20">
        <f t="shared" si="20"/>
        <v>0</v>
      </c>
      <c r="AF20" s="76">
        <f t="shared" si="13"/>
        <v>0</v>
      </c>
      <c r="AG20" s="17">
        <f t="shared" si="14"/>
        <v>0</v>
      </c>
      <c r="AH20" s="17">
        <f t="shared" si="17"/>
        <v>0</v>
      </c>
      <c r="AI20" s="17">
        <f t="shared" si="15"/>
        <v>0</v>
      </c>
      <c r="AK20" s="74"/>
    </row>
    <row r="21" spans="1:37" x14ac:dyDescent="0.25">
      <c r="A21" t="s">
        <v>109</v>
      </c>
      <c r="B21" s="14" t="s">
        <v>125</v>
      </c>
      <c r="C21" s="15">
        <v>24896914</v>
      </c>
      <c r="D21" s="15">
        <v>137378.60365999967</v>
      </c>
      <c r="E21" s="15">
        <f>IFERROR(VLOOKUP($A21,'Contribution(Total)'!$AH$1:$AL$64,2,FALSE),0)</f>
        <v>3573.1881322000008</v>
      </c>
      <c r="F21" s="16">
        <f t="shared" si="0"/>
        <v>3.7139042503411776E-3</v>
      </c>
      <c r="G21" s="20">
        <f t="shared" si="1"/>
        <v>668592.04780220031</v>
      </c>
      <c r="H21" s="76">
        <f t="shared" si="2"/>
        <v>55716.00398351669</v>
      </c>
      <c r="I21" s="17">
        <f t="shared" si="3"/>
        <v>0.40556536825348033</v>
      </c>
      <c r="J21" s="17">
        <f t="shared" si="4"/>
        <v>2.4656937654868871</v>
      </c>
      <c r="K21" s="17">
        <f t="shared" si="5"/>
        <v>38.447067038537398</v>
      </c>
      <c r="L21" s="37"/>
      <c r="M21" s="74"/>
      <c r="O21" s="15">
        <v>9717894</v>
      </c>
      <c r="P21" s="15">
        <v>57283.470980000027</v>
      </c>
      <c r="Q21" s="15">
        <f>IFERROR(VLOOKUP($A21,'Contribution(Total)'!$AH$1:$AL$64,3,FALSE),0)</f>
        <v>1401.0965845999999</v>
      </c>
      <c r="R21" s="16">
        <f t="shared" si="6"/>
        <v>1.5016532959071247E-3</v>
      </c>
      <c r="S21" s="20">
        <f t="shared" si="19"/>
        <v>262164.20742716984</v>
      </c>
      <c r="T21" s="76">
        <f t="shared" si="8"/>
        <v>21847.017285597485</v>
      </c>
      <c r="U21" s="17">
        <f t="shared" si="9"/>
        <v>0.38138431404104617</v>
      </c>
      <c r="V21" s="17">
        <f t="shared" si="10"/>
        <v>2.6220270818279534</v>
      </c>
      <c r="W21" s="17">
        <f t="shared" si="11"/>
        <v>40.884741001887406</v>
      </c>
      <c r="X21" s="37"/>
      <c r="Y21" s="74"/>
      <c r="AA21" s="15">
        <v>760108</v>
      </c>
      <c r="AB21" s="15">
        <v>6348.9699999999993</v>
      </c>
      <c r="AC21" s="15">
        <f>IFERROR(VLOOKUP($A21,'Contribution(Total)'!$AH$1:$AL$64,4,FALSE),0)</f>
        <v>85.959125400000005</v>
      </c>
      <c r="AD21" s="16">
        <f t="shared" si="16"/>
        <v>2.479180137515719E-4</v>
      </c>
      <c r="AE21" s="20">
        <f t="shared" si="20"/>
        <v>16084.120273590815</v>
      </c>
      <c r="AF21" s="76">
        <f t="shared" si="13"/>
        <v>1340.343356132568</v>
      </c>
      <c r="AG21" s="17">
        <f t="shared" si="14"/>
        <v>0.21111193723274296</v>
      </c>
      <c r="AH21" s="17">
        <f t="shared" si="17"/>
        <v>4.7368235690885525</v>
      </c>
      <c r="AI21" s="17">
        <f t="shared" si="15"/>
        <v>73.860337345870661</v>
      </c>
      <c r="AK21" s="74"/>
    </row>
    <row r="22" spans="1:37" x14ac:dyDescent="0.25">
      <c r="A22" t="s">
        <v>110</v>
      </c>
      <c r="B22" s="14" t="s">
        <v>126</v>
      </c>
      <c r="C22" s="15">
        <v>0</v>
      </c>
      <c r="D22" s="15"/>
      <c r="E22" s="15">
        <f>IFERROR(VLOOKUP($A22,'Contribution(Total)'!$AH$1:$AL$64,2,FALSE),0)</f>
        <v>0</v>
      </c>
      <c r="F22" s="16">
        <f t="shared" si="0"/>
        <v>0</v>
      </c>
      <c r="G22" s="20">
        <f t="shared" si="1"/>
        <v>0</v>
      </c>
      <c r="H22" s="76">
        <f t="shared" si="2"/>
        <v>0</v>
      </c>
      <c r="I22" s="17">
        <f>IFERROR(H22/D22,0)</f>
        <v>0</v>
      </c>
      <c r="J22" s="17">
        <f t="shared" si="4"/>
        <v>0</v>
      </c>
      <c r="K22" s="17">
        <f t="shared" si="5"/>
        <v>0</v>
      </c>
      <c r="L22" s="37"/>
      <c r="M22" s="74"/>
      <c r="O22" s="15">
        <v>15634957</v>
      </c>
      <c r="P22" s="15">
        <v>31298.376500000006</v>
      </c>
      <c r="Q22" s="15">
        <f>IFERROR(VLOOKUP($A22,'Contribution(Total)'!$AH$1:$AL$64,3,FALSE),0)</f>
        <v>2403.1845976000004</v>
      </c>
      <c r="R22" s="16">
        <f t="shared" si="6"/>
        <v>2.5756611723449048E-3</v>
      </c>
      <c r="S22" s="20">
        <f t="shared" si="19"/>
        <v>449668.48984993686</v>
      </c>
      <c r="T22" s="76">
        <f t="shared" si="8"/>
        <v>37472.374154161407</v>
      </c>
      <c r="U22" s="17">
        <f t="shared" si="9"/>
        <v>1.1972625530324681</v>
      </c>
      <c r="V22" s="17">
        <f t="shared" si="10"/>
        <v>0.83523868467043039</v>
      </c>
      <c r="W22" s="17">
        <f t="shared" si="11"/>
        <v>13.023708845028759</v>
      </c>
      <c r="X22" s="37"/>
      <c r="Y22" s="74"/>
      <c r="AA22" s="15">
        <v>27488978</v>
      </c>
      <c r="AB22" s="15">
        <v>29875.079949437662</v>
      </c>
      <c r="AC22" s="15">
        <f>IFERROR(VLOOKUP($A22,'Contribution(Total)'!$AH$1:$AL$64,4,FALSE),0)</f>
        <v>2541.7957345000009</v>
      </c>
      <c r="AD22" s="16">
        <f t="shared" si="16"/>
        <v>7.3308906637556126E-3</v>
      </c>
      <c r="AE22" s="20">
        <f t="shared" si="20"/>
        <v>475604.51684863371</v>
      </c>
      <c r="AF22" s="76">
        <f t="shared" si="13"/>
        <v>39633.70973738614</v>
      </c>
      <c r="AG22" s="17">
        <f t="shared" si="14"/>
        <v>1.3266478216782869</v>
      </c>
      <c r="AH22" s="17">
        <f t="shared" si="17"/>
        <v>0.75377955148257936</v>
      </c>
      <c r="AI22" s="17">
        <f t="shared" si="15"/>
        <v>11.753532962519673</v>
      </c>
      <c r="AK22" s="74"/>
    </row>
    <row r="23" spans="1:37" x14ac:dyDescent="0.25">
      <c r="A23" s="83" t="s">
        <v>50</v>
      </c>
      <c r="B23" s="87" t="s">
        <v>50</v>
      </c>
      <c r="C23" s="86">
        <f>SUM(C4:C22)</f>
        <v>342542381</v>
      </c>
      <c r="D23" s="86">
        <f t="shared" ref="D23:E23" si="21">SUM(D4:D22)</f>
        <v>2042216.6977520538</v>
      </c>
      <c r="E23" s="86">
        <f t="shared" si="21"/>
        <v>145224.26034840001</v>
      </c>
      <c r="F23" s="85">
        <f>SUM(F4:F22)</f>
        <v>0.15094335305219464</v>
      </c>
      <c r="G23" s="84"/>
      <c r="H23" s="84"/>
      <c r="I23" s="84"/>
      <c r="J23" s="84"/>
      <c r="K23" s="84"/>
      <c r="M23" s="74"/>
      <c r="O23" s="86">
        <f>SUM(O4:O22)</f>
        <v>847804538</v>
      </c>
      <c r="P23" s="86">
        <f t="shared" ref="P23" si="22">SUM(P4:P22)</f>
        <v>2684669.9236746673</v>
      </c>
      <c r="Q23" s="86">
        <f t="shared" ref="Q23" si="23">SUM(Q4:Q22)</f>
        <v>269186.8849838</v>
      </c>
      <c r="R23" s="85">
        <f>SUM(R4:R22)</f>
        <v>0.28850642953090772</v>
      </c>
      <c r="S23" s="84"/>
      <c r="T23" s="84"/>
      <c r="U23" s="84"/>
      <c r="V23" s="84"/>
      <c r="W23" s="84"/>
      <c r="Y23" s="74"/>
      <c r="AA23" s="86">
        <f>SUM(AA4:AA22)</f>
        <v>346909644</v>
      </c>
      <c r="AB23" s="86">
        <f t="shared" ref="AB23" si="24">SUM(AB4:AB22)</f>
        <v>1550928.9896303697</v>
      </c>
      <c r="AC23" s="86">
        <f t="shared" ref="AC23" si="25">SUM(AC4:AC22)</f>
        <v>107163.07717430001</v>
      </c>
      <c r="AD23" s="85">
        <f>SUM(AD4:AD22)</f>
        <v>0.30907314513647743</v>
      </c>
      <c r="AE23" s="84"/>
      <c r="AF23" s="84"/>
      <c r="AG23" s="84"/>
      <c r="AH23" s="84"/>
      <c r="AI23" s="84"/>
      <c r="AK23" s="74"/>
    </row>
    <row r="24" spans="1:37" x14ac:dyDescent="0.25">
      <c r="M24" s="74"/>
      <c r="Y24" s="74"/>
      <c r="AK24" s="74"/>
    </row>
    <row r="25" spans="1:37" x14ac:dyDescent="0.25">
      <c r="B25" s="69" t="s">
        <v>51</v>
      </c>
      <c r="M25" s="74"/>
      <c r="Y25" s="74"/>
      <c r="AK25" s="74"/>
    </row>
    <row r="26" spans="1:37" x14ac:dyDescent="0.25">
      <c r="A26" s="41" t="s">
        <v>53</v>
      </c>
      <c r="B26" s="14" t="s">
        <v>54</v>
      </c>
      <c r="D26" s="15">
        <v>1817502.2999999996</v>
      </c>
      <c r="E26" s="15">
        <f>IFERROR(VLOOKUP($A26,'Contribution(Total)'!$AH$1:$AL$64,2,FALSE),0)</f>
        <v>0</v>
      </c>
      <c r="F26" s="16">
        <f t="shared" ref="F26:F41" si="26">E26/$F$1</f>
        <v>0</v>
      </c>
      <c r="G26" s="20">
        <f t="shared" ref="G26:G32" si="27">E26*$G$1</f>
        <v>0</v>
      </c>
      <c r="H26" s="76">
        <f t="shared" ref="H26:H32" si="28">G26/12</f>
        <v>0</v>
      </c>
      <c r="I26" s="17">
        <f>IFERROR(H26/D26,0)</f>
        <v>0</v>
      </c>
      <c r="J26" s="17">
        <f t="shared" ref="J26:J32" si="29">IFERROR(D26/H26,0)</f>
        <v>0</v>
      </c>
      <c r="K26" s="17">
        <f>IFERROR(D26/E26,0)</f>
        <v>0</v>
      </c>
      <c r="M26" s="74"/>
      <c r="P26" s="15">
        <v>992479.10000000009</v>
      </c>
      <c r="Q26" s="15">
        <f>IFERROR(VLOOKUP($A26,'Contribution(Total)'!$AH$1:$AL$64,3,FALSE),0)</f>
        <v>0</v>
      </c>
      <c r="R26" s="16">
        <f t="shared" ref="R26:R42" si="30">Q26/$R$1</f>
        <v>0</v>
      </c>
      <c r="S26" s="20">
        <f t="shared" ref="S26:S32" si="31">Q26*$G$1</f>
        <v>0</v>
      </c>
      <c r="T26" s="76">
        <f t="shared" ref="T26:T32" si="32">S26/12</f>
        <v>0</v>
      </c>
      <c r="U26" s="17">
        <f t="shared" ref="U26:U32" si="33">IFERROR(T26/P26,0)</f>
        <v>0</v>
      </c>
      <c r="V26" s="17">
        <f t="shared" ref="V26:V32" si="34">IFERROR(P26/T26,0)</f>
        <v>0</v>
      </c>
      <c r="W26" s="17">
        <f>IFERROR(P26/Q26,0)</f>
        <v>0</v>
      </c>
      <c r="Y26" s="74"/>
      <c r="AB26" s="15">
        <v>106041.69999999997</v>
      </c>
      <c r="AC26" s="15">
        <f>IFERROR(VLOOKUP($A26,'Contribution(Total)'!$AH$1:$AL$64,4,FALSE),0)</f>
        <v>0</v>
      </c>
      <c r="AD26" s="16">
        <f t="shared" ref="AD26" si="35">AC26/$AD$1</f>
        <v>0</v>
      </c>
      <c r="AE26" s="20">
        <f t="shared" ref="AE26:AE32" si="36">AC26*$G$1</f>
        <v>0</v>
      </c>
      <c r="AF26" s="76">
        <f t="shared" ref="AF26:AF32" si="37">AE26/12</f>
        <v>0</v>
      </c>
      <c r="AG26" s="17">
        <f t="shared" ref="AG26:AG32" si="38">IFERROR(AF26/AB26,0)</f>
        <v>0</v>
      </c>
      <c r="AH26" s="17">
        <f t="shared" ref="AH26:AH32" si="39">IFERROR(AB26/AF26,0)</f>
        <v>0</v>
      </c>
      <c r="AI26" s="17">
        <f t="shared" ref="AI26:AI32" si="40">IFERROR(AB26/AC26,0)</f>
        <v>0</v>
      </c>
      <c r="AK26" s="74"/>
    </row>
    <row r="27" spans="1:37" x14ac:dyDescent="0.25">
      <c r="A27" s="41" t="s">
        <v>56</v>
      </c>
      <c r="B27" s="14" t="s">
        <v>57</v>
      </c>
      <c r="D27" s="15">
        <v>1524361.7999999998</v>
      </c>
      <c r="E27" s="15">
        <f>IFERROR(VLOOKUP($A27,'Contribution(Total)'!$AH$1:$AL$64,2,FALSE),0)</f>
        <v>0</v>
      </c>
      <c r="F27" s="16">
        <f t="shared" si="26"/>
        <v>0</v>
      </c>
      <c r="G27" s="20">
        <f t="shared" si="27"/>
        <v>0</v>
      </c>
      <c r="H27" s="76">
        <f t="shared" si="28"/>
        <v>0</v>
      </c>
      <c r="I27" s="17">
        <f t="shared" ref="I27:I32" si="41">IFERROR(H27/D27,0)</f>
        <v>0</v>
      </c>
      <c r="J27" s="17">
        <f t="shared" si="29"/>
        <v>0</v>
      </c>
      <c r="K27" s="17">
        <f t="shared" ref="K27:K32" si="42">IFERROR(D27/E27,0)</f>
        <v>0</v>
      </c>
      <c r="M27" s="74"/>
      <c r="P27" s="15">
        <v>898015.90000000026</v>
      </c>
      <c r="Q27" s="15">
        <f>IFERROR(VLOOKUP($A27,'Contribution(Total)'!$AH$1:$AL$64,3,FALSE),0)</f>
        <v>0</v>
      </c>
      <c r="R27" s="16">
        <f t="shared" si="30"/>
        <v>0</v>
      </c>
      <c r="S27" s="20">
        <f t="shared" si="31"/>
        <v>0</v>
      </c>
      <c r="T27" s="76">
        <f t="shared" si="32"/>
        <v>0</v>
      </c>
      <c r="U27" s="17">
        <f t="shared" si="33"/>
        <v>0</v>
      </c>
      <c r="V27" s="17">
        <f t="shared" si="34"/>
        <v>0</v>
      </c>
      <c r="W27" s="17">
        <f t="shared" ref="W27:W32" si="43">IFERROR(P27/Q27,0)</f>
        <v>0</v>
      </c>
      <c r="Y27" s="74"/>
      <c r="AB27" s="15">
        <v>0</v>
      </c>
      <c r="AC27" s="15">
        <f>IFERROR(VLOOKUP($A27,'Contribution(Total)'!$AH$1:$AL$64,4,FALSE),0)</f>
        <v>0</v>
      </c>
      <c r="AD27" s="16">
        <f>AC27/$AD$1</f>
        <v>0</v>
      </c>
      <c r="AE27" s="20">
        <f t="shared" si="36"/>
        <v>0</v>
      </c>
      <c r="AF27" s="76">
        <f t="shared" si="37"/>
        <v>0</v>
      </c>
      <c r="AG27" s="17">
        <f t="shared" si="38"/>
        <v>0</v>
      </c>
      <c r="AH27" s="17">
        <f t="shared" si="39"/>
        <v>0</v>
      </c>
      <c r="AI27" s="17">
        <f>IFERROR(AB27/AC27,0)</f>
        <v>0</v>
      </c>
      <c r="AK27" s="74"/>
    </row>
    <row r="28" spans="1:37" x14ac:dyDescent="0.25">
      <c r="A28" s="41" t="s">
        <v>58</v>
      </c>
      <c r="B28" s="14" t="s">
        <v>59</v>
      </c>
      <c r="D28" s="15">
        <v>1093052.8</v>
      </c>
      <c r="E28" s="15">
        <f>IFERROR(VLOOKUP($A28,'Contribution(Total)'!$AH$1:$AL$64,2,FALSE),0)</f>
        <v>0</v>
      </c>
      <c r="F28" s="16">
        <f t="shared" si="26"/>
        <v>0</v>
      </c>
      <c r="G28" s="20">
        <f t="shared" si="27"/>
        <v>0</v>
      </c>
      <c r="H28" s="76">
        <f t="shared" si="28"/>
        <v>0</v>
      </c>
      <c r="I28" s="17">
        <f t="shared" si="41"/>
        <v>0</v>
      </c>
      <c r="J28" s="17">
        <f t="shared" si="29"/>
        <v>0</v>
      </c>
      <c r="K28" s="17">
        <f t="shared" si="42"/>
        <v>0</v>
      </c>
      <c r="M28" s="74"/>
      <c r="P28" s="15">
        <v>768541.10000000021</v>
      </c>
      <c r="Q28" s="15">
        <f>IFERROR(VLOOKUP($A28,'Contribution(Total)'!$AH$1:$AL$64,3,FALSE),0)</f>
        <v>0</v>
      </c>
      <c r="R28" s="16">
        <f t="shared" si="30"/>
        <v>0</v>
      </c>
      <c r="S28" s="20">
        <f t="shared" si="31"/>
        <v>0</v>
      </c>
      <c r="T28" s="76">
        <f t="shared" si="32"/>
        <v>0</v>
      </c>
      <c r="U28" s="17">
        <f t="shared" si="33"/>
        <v>0</v>
      </c>
      <c r="V28" s="17">
        <f t="shared" si="34"/>
        <v>0</v>
      </c>
      <c r="W28" s="17">
        <f t="shared" si="43"/>
        <v>0</v>
      </c>
      <c r="Y28" s="74"/>
      <c r="AB28" s="15">
        <v>259053.69999999992</v>
      </c>
      <c r="AC28" s="15">
        <f>IFERROR(VLOOKUP($A28,'Contribution(Total)'!$AH$1:$AL$64,4,FALSE),0)</f>
        <v>0</v>
      </c>
      <c r="AD28" s="16">
        <f t="shared" ref="AD28:AD32" si="44">AC28/$AD$1</f>
        <v>0</v>
      </c>
      <c r="AE28" s="20">
        <f t="shared" si="36"/>
        <v>0</v>
      </c>
      <c r="AF28" s="76">
        <f t="shared" si="37"/>
        <v>0</v>
      </c>
      <c r="AG28" s="17">
        <f t="shared" si="38"/>
        <v>0</v>
      </c>
      <c r="AH28" s="17">
        <f t="shared" si="39"/>
        <v>0</v>
      </c>
      <c r="AI28" s="17">
        <f t="shared" si="40"/>
        <v>0</v>
      </c>
      <c r="AK28" s="74"/>
    </row>
    <row r="29" spans="1:37" x14ac:dyDescent="0.25">
      <c r="A29" s="41" t="s">
        <v>60</v>
      </c>
      <c r="B29" s="14" t="s">
        <v>61</v>
      </c>
      <c r="D29" s="15">
        <v>1244270.9999999998</v>
      </c>
      <c r="E29" s="15">
        <f>IFERROR(VLOOKUP($A29,'Contribution(Total)'!$AH$1:$AL$64,2,FALSE),0)</f>
        <v>0</v>
      </c>
      <c r="F29" s="16">
        <f t="shared" si="26"/>
        <v>0</v>
      </c>
      <c r="G29" s="20">
        <f t="shared" si="27"/>
        <v>0</v>
      </c>
      <c r="H29" s="76">
        <f t="shared" si="28"/>
        <v>0</v>
      </c>
      <c r="I29" s="17">
        <f t="shared" si="41"/>
        <v>0</v>
      </c>
      <c r="J29" s="17">
        <f t="shared" si="29"/>
        <v>0</v>
      </c>
      <c r="K29" s="17">
        <f t="shared" si="42"/>
        <v>0</v>
      </c>
      <c r="M29" s="74"/>
      <c r="P29" s="15">
        <v>763396</v>
      </c>
      <c r="Q29" s="15">
        <f>IFERROR(VLOOKUP($A29,'Contribution(Total)'!$AH$1:$AL$64,3,FALSE),0)</f>
        <v>0</v>
      </c>
      <c r="R29" s="16">
        <f t="shared" si="30"/>
        <v>0</v>
      </c>
      <c r="S29" s="20">
        <f t="shared" si="31"/>
        <v>0</v>
      </c>
      <c r="T29" s="76">
        <f t="shared" si="32"/>
        <v>0</v>
      </c>
      <c r="U29" s="17">
        <f t="shared" si="33"/>
        <v>0</v>
      </c>
      <c r="V29" s="17">
        <f t="shared" si="34"/>
        <v>0</v>
      </c>
      <c r="W29" s="17">
        <f t="shared" si="43"/>
        <v>0</v>
      </c>
      <c r="Y29" s="74"/>
      <c r="AB29" s="15">
        <v>0</v>
      </c>
      <c r="AC29" s="15">
        <f>IFERROR(VLOOKUP($A29,'Contribution(Total)'!$AH$1:$AL$64,4,FALSE),0)</f>
        <v>0</v>
      </c>
      <c r="AD29" s="16">
        <f t="shared" si="44"/>
        <v>0</v>
      </c>
      <c r="AE29" s="20">
        <f t="shared" si="36"/>
        <v>0</v>
      </c>
      <c r="AF29" s="76">
        <f t="shared" si="37"/>
        <v>0</v>
      </c>
      <c r="AG29" s="17">
        <f t="shared" si="38"/>
        <v>0</v>
      </c>
      <c r="AH29" s="17">
        <f t="shared" si="39"/>
        <v>0</v>
      </c>
      <c r="AI29" s="17">
        <f t="shared" si="40"/>
        <v>0</v>
      </c>
      <c r="AK29" s="74"/>
    </row>
    <row r="30" spans="1:37" x14ac:dyDescent="0.25">
      <c r="A30" s="41" t="s">
        <v>62</v>
      </c>
      <c r="B30" s="14" t="s">
        <v>63</v>
      </c>
      <c r="D30" s="15">
        <v>0</v>
      </c>
      <c r="E30" s="15">
        <f>IFERROR(VLOOKUP($A30,'Contribution(Total)'!$AH$1:$AL$64,2,FALSE),0)</f>
        <v>0</v>
      </c>
      <c r="F30" s="16">
        <f t="shared" si="26"/>
        <v>0</v>
      </c>
      <c r="G30" s="20">
        <f t="shared" si="27"/>
        <v>0</v>
      </c>
      <c r="H30" s="76">
        <f t="shared" si="28"/>
        <v>0</v>
      </c>
      <c r="I30" s="17">
        <f t="shared" si="41"/>
        <v>0</v>
      </c>
      <c r="J30" s="17">
        <f t="shared" si="29"/>
        <v>0</v>
      </c>
      <c r="K30" s="17">
        <f t="shared" si="42"/>
        <v>0</v>
      </c>
      <c r="M30" s="74"/>
      <c r="P30" s="15">
        <v>0</v>
      </c>
      <c r="Q30" s="15">
        <f>IFERROR(VLOOKUP($A30,'Contribution(Total)'!$AH$1:$AL$64,3,FALSE),0)</f>
        <v>0</v>
      </c>
      <c r="R30" s="16">
        <f t="shared" si="30"/>
        <v>0</v>
      </c>
      <c r="S30" s="20">
        <f t="shared" si="31"/>
        <v>0</v>
      </c>
      <c r="T30" s="76">
        <f t="shared" si="32"/>
        <v>0</v>
      </c>
      <c r="U30" s="17">
        <f t="shared" si="33"/>
        <v>0</v>
      </c>
      <c r="V30" s="17">
        <f t="shared" si="34"/>
        <v>0</v>
      </c>
      <c r="W30" s="17">
        <f t="shared" si="43"/>
        <v>0</v>
      </c>
      <c r="Y30" s="74"/>
      <c r="AB30" s="15">
        <v>141182.79999999999</v>
      </c>
      <c r="AC30" s="15">
        <f>IFERROR(VLOOKUP($A30,'Contribution(Total)'!$AH$1:$AL$64,4,FALSE),0)</f>
        <v>0</v>
      </c>
      <c r="AD30" s="16">
        <f t="shared" si="44"/>
        <v>0</v>
      </c>
      <c r="AE30" s="20">
        <f t="shared" si="36"/>
        <v>0</v>
      </c>
      <c r="AF30" s="76">
        <f t="shared" si="37"/>
        <v>0</v>
      </c>
      <c r="AG30" s="17">
        <f t="shared" si="38"/>
        <v>0</v>
      </c>
      <c r="AH30" s="17">
        <f t="shared" si="39"/>
        <v>0</v>
      </c>
      <c r="AI30" s="17">
        <f t="shared" si="40"/>
        <v>0</v>
      </c>
      <c r="AK30" s="74"/>
    </row>
    <row r="31" spans="1:37" x14ac:dyDescent="0.25">
      <c r="A31" t="s">
        <v>64</v>
      </c>
      <c r="B31" s="14" t="s">
        <v>65</v>
      </c>
      <c r="D31" s="15">
        <v>1403363.7000000007</v>
      </c>
      <c r="E31" s="15">
        <f>IFERROR(VLOOKUP($A31,'Contribution(Total)'!$AH$1:$AL$64,2,FALSE),0)</f>
        <v>0</v>
      </c>
      <c r="F31" s="16">
        <f t="shared" si="26"/>
        <v>0</v>
      </c>
      <c r="G31" s="20">
        <f t="shared" si="27"/>
        <v>0</v>
      </c>
      <c r="H31" s="76">
        <f t="shared" si="28"/>
        <v>0</v>
      </c>
      <c r="I31" s="17">
        <f t="shared" si="41"/>
        <v>0</v>
      </c>
      <c r="J31" s="17">
        <f t="shared" si="29"/>
        <v>0</v>
      </c>
      <c r="K31" s="17">
        <f t="shared" si="42"/>
        <v>0</v>
      </c>
      <c r="M31" s="74"/>
      <c r="P31" s="15">
        <v>277131.0999999998</v>
      </c>
      <c r="Q31" s="15">
        <f>IFERROR(VLOOKUP($A31,'Contribution(Total)'!$AH$1:$AL$64,3,FALSE),0)</f>
        <v>0</v>
      </c>
      <c r="R31" s="16">
        <f t="shared" si="30"/>
        <v>0</v>
      </c>
      <c r="S31" s="20">
        <f t="shared" si="31"/>
        <v>0</v>
      </c>
      <c r="T31" s="76">
        <f t="shared" si="32"/>
        <v>0</v>
      </c>
      <c r="U31" s="17">
        <f t="shared" si="33"/>
        <v>0</v>
      </c>
      <c r="V31" s="17">
        <f t="shared" si="34"/>
        <v>0</v>
      </c>
      <c r="W31" s="17">
        <f t="shared" si="43"/>
        <v>0</v>
      </c>
      <c r="Y31" s="74"/>
      <c r="AB31" s="15">
        <v>115849.69999999997</v>
      </c>
      <c r="AC31" s="15">
        <f>IFERROR(VLOOKUP($A31,'Contribution(Total)'!$AH$1:$AL$64,4,FALSE),0)</f>
        <v>0</v>
      </c>
      <c r="AD31" s="16">
        <f t="shared" si="44"/>
        <v>0</v>
      </c>
      <c r="AE31" s="20">
        <f t="shared" si="36"/>
        <v>0</v>
      </c>
      <c r="AF31" s="76">
        <f>AE31/12</f>
        <v>0</v>
      </c>
      <c r="AG31" s="17">
        <f>IFERROR(AF31/AB31,0)</f>
        <v>0</v>
      </c>
      <c r="AH31" s="17">
        <f t="shared" si="39"/>
        <v>0</v>
      </c>
      <c r="AI31" s="17">
        <f t="shared" si="40"/>
        <v>0</v>
      </c>
      <c r="AK31" s="74"/>
    </row>
    <row r="32" spans="1:37" x14ac:dyDescent="0.25">
      <c r="A32" s="29" t="s">
        <v>66</v>
      </c>
      <c r="B32" s="29" t="s">
        <v>66</v>
      </c>
      <c r="D32" s="15">
        <v>32490</v>
      </c>
      <c r="E32" s="15">
        <f>IFERROR(VLOOKUP($A32,'Contribution(Total)'!$AH$1:$AL$64,2,FALSE),0)</f>
        <v>0</v>
      </c>
      <c r="F32" s="16">
        <f t="shared" si="26"/>
        <v>0</v>
      </c>
      <c r="G32" s="20">
        <f t="shared" si="27"/>
        <v>0</v>
      </c>
      <c r="H32" s="76">
        <f t="shared" si="28"/>
        <v>0</v>
      </c>
      <c r="I32" s="17">
        <f t="shared" si="41"/>
        <v>0</v>
      </c>
      <c r="J32" s="17">
        <f t="shared" si="29"/>
        <v>0</v>
      </c>
      <c r="K32" s="17">
        <f t="shared" si="42"/>
        <v>0</v>
      </c>
      <c r="M32" s="74"/>
      <c r="P32" s="15">
        <v>38760</v>
      </c>
      <c r="Q32" s="15">
        <f>IFERROR(VLOOKUP($A32,'Contribution(Total)'!$AH$1:$AL$64,3,FALSE),0)</f>
        <v>0</v>
      </c>
      <c r="R32" s="16">
        <f t="shared" si="30"/>
        <v>0</v>
      </c>
      <c r="S32" s="20">
        <f t="shared" si="31"/>
        <v>0</v>
      </c>
      <c r="T32" s="76">
        <f t="shared" si="32"/>
        <v>0</v>
      </c>
      <c r="U32" s="17">
        <f t="shared" si="33"/>
        <v>0</v>
      </c>
      <c r="V32" s="17">
        <f t="shared" si="34"/>
        <v>0</v>
      </c>
      <c r="W32" s="17">
        <f t="shared" si="43"/>
        <v>0</v>
      </c>
      <c r="Y32" s="74"/>
      <c r="AB32" s="15">
        <v>340</v>
      </c>
      <c r="AC32" s="15">
        <f>IFERROR(VLOOKUP($A32,'Contribution(Total)'!$AH$1:$AL$64,4,FALSE),0)</f>
        <v>0</v>
      </c>
      <c r="AD32" s="16">
        <f t="shared" si="44"/>
        <v>0</v>
      </c>
      <c r="AE32" s="20">
        <f t="shared" si="36"/>
        <v>0</v>
      </c>
      <c r="AF32" s="76">
        <f t="shared" si="37"/>
        <v>0</v>
      </c>
      <c r="AG32" s="17">
        <f t="shared" si="38"/>
        <v>0</v>
      </c>
      <c r="AH32" s="17">
        <f t="shared" si="39"/>
        <v>0</v>
      </c>
      <c r="AI32" s="17">
        <f t="shared" si="40"/>
        <v>0</v>
      </c>
      <c r="AK32" s="74"/>
    </row>
    <row r="33" spans="1:37" x14ac:dyDescent="0.25">
      <c r="A33" s="29" t="s">
        <v>67</v>
      </c>
      <c r="B33" s="29" t="s">
        <v>67</v>
      </c>
      <c r="D33" s="15">
        <v>62790</v>
      </c>
      <c r="E33" s="15">
        <f>IFERROR(VLOOKUP($A33,'Contribution(Total)'!$AH$1:$AL$64,2,FALSE),0)</f>
        <v>0</v>
      </c>
      <c r="F33" s="16">
        <f t="shared" si="26"/>
        <v>0</v>
      </c>
      <c r="G33" s="20">
        <f t="shared" ref="G33:G42" si="45">E33*$G$1</f>
        <v>0</v>
      </c>
      <c r="H33" s="76">
        <f t="shared" ref="H33:H42" si="46">G33/12</f>
        <v>0</v>
      </c>
      <c r="I33" s="17">
        <f t="shared" ref="I33:I42" si="47">IFERROR(H33/D33,0)</f>
        <v>0</v>
      </c>
      <c r="J33" s="17">
        <f t="shared" ref="J33:J42" si="48">IFERROR(D33/H33,0)</f>
        <v>0</v>
      </c>
      <c r="K33" s="17">
        <f t="shared" ref="K33:K42" si="49">IFERROR(D33/E33,0)</f>
        <v>0</v>
      </c>
      <c r="M33" s="74"/>
      <c r="P33" s="15">
        <v>41496</v>
      </c>
      <c r="Q33" s="15">
        <f>IFERROR(VLOOKUP($A33,'Contribution(Total)'!$AH$1:$AL$64,3,FALSE),0)</f>
        <v>0</v>
      </c>
      <c r="R33" s="16">
        <f t="shared" si="30"/>
        <v>0</v>
      </c>
      <c r="S33" s="20">
        <f t="shared" ref="S33:S42" si="50">Q33*$G$1</f>
        <v>0</v>
      </c>
      <c r="T33" s="76">
        <f t="shared" ref="T33:T42" si="51">S33/12</f>
        <v>0</v>
      </c>
      <c r="U33" s="17">
        <f t="shared" ref="U33:U42" si="52">IFERROR(T33/P33,0)</f>
        <v>0</v>
      </c>
      <c r="V33" s="17">
        <f t="shared" ref="V33:V42" si="53">IFERROR(P33/T33,0)</f>
        <v>0</v>
      </c>
      <c r="W33" s="17">
        <f t="shared" ref="W33:W42" si="54">IFERROR(P33/Q33,0)</f>
        <v>0</v>
      </c>
      <c r="Y33" s="74"/>
      <c r="AB33" s="15">
        <v>0</v>
      </c>
      <c r="AC33" s="15">
        <f>IFERROR(VLOOKUP($A33,'Contribution(Total)'!$AH$1:$AL$64,4,FALSE),0)</f>
        <v>0</v>
      </c>
      <c r="AD33" s="16">
        <f t="shared" ref="AD33:AD42" si="55">AC33/$AD$1</f>
        <v>0</v>
      </c>
      <c r="AE33" s="20">
        <f t="shared" ref="AE33:AE42" si="56">AC33*$G$1</f>
        <v>0</v>
      </c>
      <c r="AF33" s="76">
        <f t="shared" ref="AF33:AF42" si="57">AE33/12</f>
        <v>0</v>
      </c>
      <c r="AG33" s="17">
        <f t="shared" ref="AG33:AG42" si="58">IFERROR(AF33/AB33,0)</f>
        <v>0</v>
      </c>
      <c r="AH33" s="17">
        <f t="shared" ref="AH33:AH42" si="59">IFERROR(AB33/AF33,0)</f>
        <v>0</v>
      </c>
      <c r="AI33" s="17">
        <f t="shared" ref="AI33:AI42" si="60">IFERROR(AB33/AC33,0)</f>
        <v>0</v>
      </c>
      <c r="AK33" s="74"/>
    </row>
    <row r="34" spans="1:37" x14ac:dyDescent="0.25">
      <c r="A34" s="29" t="s">
        <v>68</v>
      </c>
      <c r="B34" s="29" t="s">
        <v>68</v>
      </c>
      <c r="D34" s="15">
        <v>107960</v>
      </c>
      <c r="E34" s="15">
        <f>IFERROR(VLOOKUP($A34,'Contribution(Total)'!$AH$1:$AL$64,2,FALSE),0)</f>
        <v>0</v>
      </c>
      <c r="F34" s="16">
        <f t="shared" si="26"/>
        <v>0</v>
      </c>
      <c r="G34" s="20">
        <f t="shared" si="45"/>
        <v>0</v>
      </c>
      <c r="H34" s="76">
        <f t="shared" si="46"/>
        <v>0</v>
      </c>
      <c r="I34" s="17">
        <f>IFERROR(H34/D34,0)</f>
        <v>0</v>
      </c>
      <c r="J34" s="17">
        <f>IFERROR(D34/H34,0)</f>
        <v>0</v>
      </c>
      <c r="K34" s="17">
        <f t="shared" si="49"/>
        <v>0</v>
      </c>
      <c r="M34" s="74"/>
      <c r="P34" s="15">
        <v>58510</v>
      </c>
      <c r="Q34" s="15">
        <f>IFERROR(VLOOKUP($A34,'Contribution(Total)'!$AH$1:$AL$64,3,FALSE),0)</f>
        <v>0</v>
      </c>
      <c r="R34" s="16">
        <f t="shared" si="30"/>
        <v>0</v>
      </c>
      <c r="S34" s="20">
        <f t="shared" si="50"/>
        <v>0</v>
      </c>
      <c r="T34" s="76">
        <f t="shared" si="51"/>
        <v>0</v>
      </c>
      <c r="U34" s="17">
        <f t="shared" si="52"/>
        <v>0</v>
      </c>
      <c r="V34" s="17">
        <f t="shared" si="53"/>
        <v>0</v>
      </c>
      <c r="W34" s="17">
        <f t="shared" si="54"/>
        <v>0</v>
      </c>
      <c r="Y34" s="74"/>
      <c r="AB34" s="15">
        <v>0</v>
      </c>
      <c r="AC34" s="15">
        <f>IFERROR(VLOOKUP($A34,'Contribution(Total)'!$AH$1:$AL$64,4,FALSE),0)</f>
        <v>0</v>
      </c>
      <c r="AD34" s="16">
        <f t="shared" si="55"/>
        <v>0</v>
      </c>
      <c r="AE34" s="20">
        <f t="shared" si="56"/>
        <v>0</v>
      </c>
      <c r="AF34" s="76">
        <f t="shared" si="57"/>
        <v>0</v>
      </c>
      <c r="AG34" s="17">
        <f t="shared" si="58"/>
        <v>0</v>
      </c>
      <c r="AH34" s="17">
        <f t="shared" si="59"/>
        <v>0</v>
      </c>
      <c r="AI34" s="17">
        <f t="shared" si="60"/>
        <v>0</v>
      </c>
      <c r="AK34" s="74"/>
    </row>
    <row r="35" spans="1:37" x14ac:dyDescent="0.25">
      <c r="A35" s="29" t="s">
        <v>69</v>
      </c>
      <c r="B35" s="29" t="s">
        <v>69</v>
      </c>
      <c r="D35" s="15">
        <v>0</v>
      </c>
      <c r="E35" s="15">
        <f>IFERROR(VLOOKUP($A35,'Contribution(Total)'!$AH$1:$AL$64,2,FALSE),0)</f>
        <v>0</v>
      </c>
      <c r="F35" s="16">
        <f t="shared" si="26"/>
        <v>0</v>
      </c>
      <c r="G35" s="20">
        <f t="shared" si="45"/>
        <v>0</v>
      </c>
      <c r="H35" s="76">
        <f t="shared" si="46"/>
        <v>0</v>
      </c>
      <c r="I35" s="17">
        <f t="shared" si="47"/>
        <v>0</v>
      </c>
      <c r="J35" s="17">
        <f t="shared" si="48"/>
        <v>0</v>
      </c>
      <c r="K35" s="17">
        <f t="shared" si="49"/>
        <v>0</v>
      </c>
      <c r="M35" s="74"/>
      <c r="P35" s="15">
        <v>108030</v>
      </c>
      <c r="Q35" s="15">
        <f>IFERROR(VLOOKUP($A35,'Contribution(Total)'!$AH$1:$AL$64,3,FALSE),0)</f>
        <v>0</v>
      </c>
      <c r="R35" s="16">
        <f t="shared" si="30"/>
        <v>0</v>
      </c>
      <c r="S35" s="20">
        <f t="shared" si="50"/>
        <v>0</v>
      </c>
      <c r="T35" s="76">
        <f t="shared" si="51"/>
        <v>0</v>
      </c>
      <c r="U35" s="17">
        <f t="shared" si="52"/>
        <v>0</v>
      </c>
      <c r="V35" s="17">
        <f t="shared" si="53"/>
        <v>0</v>
      </c>
      <c r="W35" s="17">
        <f t="shared" si="54"/>
        <v>0</v>
      </c>
      <c r="Y35" s="74"/>
      <c r="AB35" s="15">
        <v>28368</v>
      </c>
      <c r="AC35" s="15">
        <f>IFERROR(VLOOKUP($A35,'Contribution(Total)'!$AH$1:$AL$64,4,FALSE),0)</f>
        <v>0</v>
      </c>
      <c r="AD35" s="16">
        <f t="shared" si="55"/>
        <v>0</v>
      </c>
      <c r="AE35" s="20">
        <f t="shared" si="56"/>
        <v>0</v>
      </c>
      <c r="AF35" s="76">
        <f t="shared" si="57"/>
        <v>0</v>
      </c>
      <c r="AG35" s="17">
        <f t="shared" si="58"/>
        <v>0</v>
      </c>
      <c r="AH35" s="17">
        <f t="shared" si="59"/>
        <v>0</v>
      </c>
      <c r="AI35" s="17">
        <f t="shared" si="60"/>
        <v>0</v>
      </c>
      <c r="AK35" s="74"/>
    </row>
    <row r="36" spans="1:37" x14ac:dyDescent="0.25">
      <c r="A36" s="29" t="s">
        <v>70</v>
      </c>
      <c r="B36" s="29" t="s">
        <v>70</v>
      </c>
      <c r="D36" s="15">
        <v>133980</v>
      </c>
      <c r="E36" s="15">
        <f>IFERROR(VLOOKUP($A36,'Contribution(Total)'!$AH$1:$AL$64,2,FALSE),0)</f>
        <v>0</v>
      </c>
      <c r="F36" s="16">
        <f t="shared" si="26"/>
        <v>0</v>
      </c>
      <c r="G36" s="20">
        <f t="shared" si="45"/>
        <v>0</v>
      </c>
      <c r="H36" s="76">
        <f t="shared" si="46"/>
        <v>0</v>
      </c>
      <c r="I36" s="17">
        <f t="shared" si="47"/>
        <v>0</v>
      </c>
      <c r="J36" s="17">
        <f t="shared" si="48"/>
        <v>0</v>
      </c>
      <c r="K36" s="17">
        <f t="shared" si="49"/>
        <v>0</v>
      </c>
      <c r="M36" s="74"/>
      <c r="P36" s="15">
        <v>27530</v>
      </c>
      <c r="Q36" s="15">
        <f>IFERROR(VLOOKUP($A36,'Contribution(Total)'!$AH$1:$AL$64,3,FALSE),0)</f>
        <v>0</v>
      </c>
      <c r="R36" s="16">
        <f t="shared" si="30"/>
        <v>0</v>
      </c>
      <c r="S36" s="20">
        <f t="shared" si="50"/>
        <v>0</v>
      </c>
      <c r="T36" s="76">
        <f t="shared" si="51"/>
        <v>0</v>
      </c>
      <c r="U36" s="17">
        <f t="shared" si="52"/>
        <v>0</v>
      </c>
      <c r="V36" s="17">
        <f t="shared" si="53"/>
        <v>0</v>
      </c>
      <c r="W36" s="17">
        <f t="shared" si="54"/>
        <v>0</v>
      </c>
      <c r="Y36" s="74"/>
      <c r="AB36" s="15">
        <v>0</v>
      </c>
      <c r="AC36" s="15">
        <f>IFERROR(VLOOKUP($A36,'Contribution(Total)'!$AH$1:$AL$64,4,FALSE),0)</f>
        <v>0</v>
      </c>
      <c r="AD36" s="16">
        <f t="shared" si="55"/>
        <v>0</v>
      </c>
      <c r="AE36" s="20">
        <f t="shared" si="56"/>
        <v>0</v>
      </c>
      <c r="AF36" s="76">
        <f t="shared" si="57"/>
        <v>0</v>
      </c>
      <c r="AG36" s="17">
        <f t="shared" si="58"/>
        <v>0</v>
      </c>
      <c r="AH36" s="17">
        <f t="shared" si="59"/>
        <v>0</v>
      </c>
      <c r="AI36" s="17">
        <f t="shared" si="60"/>
        <v>0</v>
      </c>
      <c r="AK36" s="74"/>
    </row>
    <row r="37" spans="1:37" x14ac:dyDescent="0.25">
      <c r="A37" s="29" t="s">
        <v>71</v>
      </c>
      <c r="B37" s="29" t="s">
        <v>71</v>
      </c>
      <c r="D37" s="15">
        <v>92488</v>
      </c>
      <c r="E37" s="15">
        <f>IFERROR(VLOOKUP($A37,'Contribution(Total)'!$AH$1:$AL$64,2,FALSE),0)</f>
        <v>0</v>
      </c>
      <c r="F37" s="16">
        <f t="shared" si="26"/>
        <v>0</v>
      </c>
      <c r="G37" s="20">
        <f t="shared" si="45"/>
        <v>0</v>
      </c>
      <c r="H37" s="76">
        <f t="shared" si="46"/>
        <v>0</v>
      </c>
      <c r="I37" s="17">
        <f t="shared" si="47"/>
        <v>0</v>
      </c>
      <c r="J37" s="17">
        <f t="shared" si="48"/>
        <v>0</v>
      </c>
      <c r="K37" s="17">
        <f t="shared" si="49"/>
        <v>0</v>
      </c>
      <c r="M37" s="74"/>
      <c r="P37" s="15">
        <v>23008</v>
      </c>
      <c r="Q37" s="15">
        <f>IFERROR(VLOOKUP($A37,'Contribution(Total)'!$AH$1:$AL$64,3,FALSE),0)</f>
        <v>0</v>
      </c>
      <c r="R37" s="16">
        <f t="shared" si="30"/>
        <v>0</v>
      </c>
      <c r="S37" s="20">
        <f t="shared" si="50"/>
        <v>0</v>
      </c>
      <c r="T37" s="76">
        <f t="shared" si="51"/>
        <v>0</v>
      </c>
      <c r="U37" s="17">
        <f t="shared" si="52"/>
        <v>0</v>
      </c>
      <c r="V37" s="17">
        <f t="shared" si="53"/>
        <v>0</v>
      </c>
      <c r="W37" s="17">
        <f t="shared" si="54"/>
        <v>0</v>
      </c>
      <c r="Y37" s="74"/>
      <c r="AB37" s="15">
        <v>0</v>
      </c>
      <c r="AC37" s="15">
        <f>IFERROR(VLOOKUP($A37,'Contribution(Total)'!$AH$1:$AL$64,4,FALSE),0)</f>
        <v>0</v>
      </c>
      <c r="AD37" s="16">
        <f t="shared" si="55"/>
        <v>0</v>
      </c>
      <c r="AE37" s="20">
        <f t="shared" si="56"/>
        <v>0</v>
      </c>
      <c r="AF37" s="76">
        <f t="shared" si="57"/>
        <v>0</v>
      </c>
      <c r="AG37" s="17">
        <f t="shared" si="58"/>
        <v>0</v>
      </c>
      <c r="AH37" s="17">
        <f t="shared" si="59"/>
        <v>0</v>
      </c>
      <c r="AI37" s="17">
        <f t="shared" si="60"/>
        <v>0</v>
      </c>
      <c r="AK37" s="74"/>
    </row>
    <row r="38" spans="1:37" ht="15.75" thickBot="1" x14ac:dyDescent="0.3">
      <c r="A38" s="29" t="s">
        <v>72</v>
      </c>
      <c r="B38" s="29" t="s">
        <v>72</v>
      </c>
      <c r="D38" s="15">
        <v>89568</v>
      </c>
      <c r="E38" s="15">
        <f>IFERROR(VLOOKUP($A38,'Contribution(Total)'!$AH$1:$AL$64,2,FALSE),0)</f>
        <v>0</v>
      </c>
      <c r="F38" s="16">
        <f t="shared" si="26"/>
        <v>0</v>
      </c>
      <c r="G38" s="20">
        <f t="shared" si="45"/>
        <v>0</v>
      </c>
      <c r="H38" s="76">
        <f t="shared" si="46"/>
        <v>0</v>
      </c>
      <c r="I38" s="17">
        <f t="shared" si="47"/>
        <v>0</v>
      </c>
      <c r="J38" s="17">
        <f t="shared" si="48"/>
        <v>0</v>
      </c>
      <c r="K38" s="17">
        <f t="shared" si="49"/>
        <v>0</v>
      </c>
      <c r="M38" s="78"/>
      <c r="P38" s="15">
        <v>11294</v>
      </c>
      <c r="Q38" s="15">
        <f>IFERROR(VLOOKUP($A38,'Contribution(Total)'!$AH$1:$AL$64,3,FALSE),0)</f>
        <v>0</v>
      </c>
      <c r="R38" s="16">
        <f t="shared" si="30"/>
        <v>0</v>
      </c>
      <c r="S38" s="20">
        <f t="shared" si="50"/>
        <v>0</v>
      </c>
      <c r="T38" s="76">
        <f t="shared" si="51"/>
        <v>0</v>
      </c>
      <c r="U38" s="17">
        <f t="shared" si="52"/>
        <v>0</v>
      </c>
      <c r="V38" s="17">
        <f t="shared" si="53"/>
        <v>0</v>
      </c>
      <c r="W38" s="17">
        <f t="shared" si="54"/>
        <v>0</v>
      </c>
      <c r="Y38" s="78"/>
      <c r="AB38" s="15">
        <v>6698</v>
      </c>
      <c r="AC38" s="15">
        <f>IFERROR(VLOOKUP($A38,'Contribution(Total)'!$AH$1:$AL$64,4,FALSE),0)</f>
        <v>0</v>
      </c>
      <c r="AD38" s="16">
        <f t="shared" si="55"/>
        <v>0</v>
      </c>
      <c r="AE38" s="20">
        <f t="shared" si="56"/>
        <v>0</v>
      </c>
      <c r="AF38" s="76">
        <f t="shared" si="57"/>
        <v>0</v>
      </c>
      <c r="AG38" s="17">
        <f t="shared" si="58"/>
        <v>0</v>
      </c>
      <c r="AH38" s="17">
        <f t="shared" si="59"/>
        <v>0</v>
      </c>
      <c r="AI38" s="17">
        <f t="shared" si="60"/>
        <v>0</v>
      </c>
      <c r="AK38" s="78"/>
    </row>
    <row r="39" spans="1:37" x14ac:dyDescent="0.25">
      <c r="A39" s="42"/>
      <c r="B39" s="43" t="s">
        <v>73</v>
      </c>
      <c r="D39" s="15">
        <v>0</v>
      </c>
      <c r="E39" s="15">
        <f>IFERROR(VLOOKUP($A39,'Contribution(Total)'!$AH$1:$AL$64,2,FALSE),0)</f>
        <v>0</v>
      </c>
      <c r="F39" s="16">
        <f t="shared" si="26"/>
        <v>0</v>
      </c>
      <c r="G39" s="20">
        <f t="shared" si="45"/>
        <v>0</v>
      </c>
      <c r="H39" s="76">
        <f t="shared" si="46"/>
        <v>0</v>
      </c>
      <c r="I39" s="17">
        <f t="shared" si="47"/>
        <v>0</v>
      </c>
      <c r="J39" s="17">
        <f t="shared" si="48"/>
        <v>0</v>
      </c>
      <c r="K39" s="17">
        <f t="shared" si="49"/>
        <v>0</v>
      </c>
      <c r="M39" s="74"/>
      <c r="P39" s="15">
        <v>113980</v>
      </c>
      <c r="Q39" s="15">
        <f>IFERROR(VLOOKUP($A39,'Contribution(Total)'!$AH$1:$AL$64,3,FALSE),0)</f>
        <v>0</v>
      </c>
      <c r="R39" s="16">
        <f t="shared" si="30"/>
        <v>0</v>
      </c>
      <c r="S39" s="20">
        <f t="shared" si="50"/>
        <v>0</v>
      </c>
      <c r="T39" s="76">
        <f t="shared" si="51"/>
        <v>0</v>
      </c>
      <c r="U39" s="17">
        <f t="shared" si="52"/>
        <v>0</v>
      </c>
      <c r="V39" s="17">
        <f t="shared" si="53"/>
        <v>0</v>
      </c>
      <c r="W39" s="17">
        <f t="shared" si="54"/>
        <v>0</v>
      </c>
      <c r="Y39" s="74"/>
      <c r="AB39" s="15">
        <v>0</v>
      </c>
      <c r="AC39" s="15">
        <f>IFERROR(VLOOKUP($A39,'Contribution(Total)'!$AH$1:$AL$64,4,FALSE),0)</f>
        <v>0</v>
      </c>
      <c r="AD39" s="16">
        <f t="shared" si="55"/>
        <v>0</v>
      </c>
      <c r="AE39" s="20">
        <f t="shared" si="56"/>
        <v>0</v>
      </c>
      <c r="AF39" s="76">
        <f t="shared" si="57"/>
        <v>0</v>
      </c>
      <c r="AG39" s="17">
        <f t="shared" si="58"/>
        <v>0</v>
      </c>
      <c r="AH39" s="17">
        <f t="shared" si="59"/>
        <v>0</v>
      </c>
      <c r="AI39" s="17">
        <f t="shared" si="60"/>
        <v>0</v>
      </c>
    </row>
    <row r="40" spans="1:37" x14ac:dyDescent="0.25">
      <c r="A40" t="s">
        <v>74</v>
      </c>
      <c r="B40" s="29" t="s">
        <v>74</v>
      </c>
      <c r="D40" s="15">
        <v>6633221</v>
      </c>
      <c r="E40" s="15">
        <f>IFERROR(VLOOKUP($A40,'Contribution(Total)'!$AH$1:$AL$64,2,FALSE),0)</f>
        <v>0</v>
      </c>
      <c r="F40" s="16">
        <f t="shared" si="26"/>
        <v>0</v>
      </c>
      <c r="G40" s="20">
        <f t="shared" si="45"/>
        <v>0</v>
      </c>
      <c r="H40" s="76">
        <f t="shared" si="46"/>
        <v>0</v>
      </c>
      <c r="I40" s="17">
        <f t="shared" si="47"/>
        <v>0</v>
      </c>
      <c r="J40" s="17">
        <f t="shared" si="48"/>
        <v>0</v>
      </c>
      <c r="K40" s="17">
        <f t="shared" si="49"/>
        <v>0</v>
      </c>
      <c r="M40" s="74"/>
      <c r="P40" s="15">
        <v>0</v>
      </c>
      <c r="Q40" s="15">
        <f>IFERROR(VLOOKUP($A40,'Contribution(Total)'!$AH$1:$AL$64,3,FALSE),0)</f>
        <v>0</v>
      </c>
      <c r="R40" s="16">
        <f t="shared" si="30"/>
        <v>0</v>
      </c>
      <c r="S40" s="20">
        <f t="shared" si="50"/>
        <v>0</v>
      </c>
      <c r="T40" s="76">
        <f t="shared" si="51"/>
        <v>0</v>
      </c>
      <c r="U40" s="17">
        <f t="shared" si="52"/>
        <v>0</v>
      </c>
      <c r="V40" s="17">
        <f t="shared" si="53"/>
        <v>0</v>
      </c>
      <c r="W40" s="17">
        <f t="shared" si="54"/>
        <v>0</v>
      </c>
      <c r="Y40" s="74"/>
      <c r="AB40" s="15">
        <v>0</v>
      </c>
      <c r="AC40" s="15">
        <f>IFERROR(VLOOKUP($A40,'Contribution(Total)'!$AH$1:$AL$64,4,FALSE),0)</f>
        <v>0</v>
      </c>
      <c r="AD40" s="16">
        <f t="shared" si="55"/>
        <v>0</v>
      </c>
      <c r="AE40" s="20">
        <f t="shared" si="56"/>
        <v>0</v>
      </c>
      <c r="AF40" s="76">
        <f t="shared" si="57"/>
        <v>0</v>
      </c>
      <c r="AG40" s="17">
        <f t="shared" si="58"/>
        <v>0</v>
      </c>
      <c r="AH40" s="17">
        <f t="shared" si="59"/>
        <v>0</v>
      </c>
      <c r="AI40" s="17">
        <f t="shared" si="60"/>
        <v>0</v>
      </c>
    </row>
    <row r="41" spans="1:37" x14ac:dyDescent="0.25">
      <c r="A41" t="s">
        <v>75</v>
      </c>
      <c r="B41" s="29" t="s">
        <v>75</v>
      </c>
      <c r="D41" s="15">
        <v>0</v>
      </c>
      <c r="E41" s="15">
        <f>IFERROR(VLOOKUP($A41,'Contribution(Total)'!$AH$1:$AL$64,2,FALSE),0)</f>
        <v>0</v>
      </c>
      <c r="F41" s="16">
        <f t="shared" si="26"/>
        <v>0</v>
      </c>
      <c r="G41" s="20">
        <f t="shared" si="45"/>
        <v>0</v>
      </c>
      <c r="H41" s="76">
        <f t="shared" si="46"/>
        <v>0</v>
      </c>
      <c r="I41" s="17">
        <f t="shared" si="47"/>
        <v>0</v>
      </c>
      <c r="J41" s="17">
        <f t="shared" si="48"/>
        <v>0</v>
      </c>
      <c r="K41" s="17">
        <f t="shared" si="49"/>
        <v>0</v>
      </c>
      <c r="M41" s="74"/>
      <c r="P41" s="15">
        <v>4696047</v>
      </c>
      <c r="Q41" s="15">
        <f>IFERROR(VLOOKUP($A41,'Contribution(Total)'!$AH$1:$AL$64,3,FALSE),0)</f>
        <v>0</v>
      </c>
      <c r="R41" s="16">
        <f t="shared" si="30"/>
        <v>0</v>
      </c>
      <c r="S41" s="20">
        <f t="shared" si="50"/>
        <v>0</v>
      </c>
      <c r="T41" s="76">
        <f t="shared" si="51"/>
        <v>0</v>
      </c>
      <c r="U41" s="17">
        <f t="shared" si="52"/>
        <v>0</v>
      </c>
      <c r="V41" s="17">
        <f t="shared" si="53"/>
        <v>0</v>
      </c>
      <c r="W41" s="17">
        <f t="shared" si="54"/>
        <v>0</v>
      </c>
      <c r="Y41" s="74"/>
      <c r="AB41" s="15">
        <v>0</v>
      </c>
      <c r="AC41" s="15">
        <f>IFERROR(VLOOKUP($A41,'Contribution(Total)'!$AH$1:$AL$64,4,FALSE),0)</f>
        <v>0</v>
      </c>
      <c r="AD41" s="16">
        <f t="shared" si="55"/>
        <v>0</v>
      </c>
      <c r="AE41" s="20">
        <f t="shared" si="56"/>
        <v>0</v>
      </c>
      <c r="AF41" s="76">
        <f t="shared" si="57"/>
        <v>0</v>
      </c>
      <c r="AG41" s="17">
        <f t="shared" si="58"/>
        <v>0</v>
      </c>
      <c r="AH41" s="17">
        <f t="shared" si="59"/>
        <v>0</v>
      </c>
      <c r="AI41" s="17">
        <f t="shared" si="60"/>
        <v>0</v>
      </c>
    </row>
    <row r="42" spans="1:37" x14ac:dyDescent="0.25">
      <c r="A42" t="s">
        <v>76</v>
      </c>
      <c r="B42" s="29" t="s">
        <v>76</v>
      </c>
      <c r="D42" s="15">
        <v>0</v>
      </c>
      <c r="E42" s="15">
        <f>IFERROR(VLOOKUP($A42,'Contribution(Total)'!$AH$1:$AL$64,2,FALSE),0)</f>
        <v>0</v>
      </c>
      <c r="F42" s="16">
        <f>E42/$F$1</f>
        <v>0</v>
      </c>
      <c r="G42" s="20">
        <f t="shared" si="45"/>
        <v>0</v>
      </c>
      <c r="H42" s="76">
        <f t="shared" si="46"/>
        <v>0</v>
      </c>
      <c r="I42" s="17">
        <f t="shared" si="47"/>
        <v>0</v>
      </c>
      <c r="J42" s="17">
        <f t="shared" si="48"/>
        <v>0</v>
      </c>
      <c r="K42" s="17">
        <f t="shared" si="49"/>
        <v>0</v>
      </c>
      <c r="M42" s="74"/>
      <c r="P42" s="15">
        <v>0</v>
      </c>
      <c r="Q42" s="15">
        <f>IFERROR(VLOOKUP($A42,'Contribution(Total)'!$AH$1:$AL$64,3,FALSE),0)</f>
        <v>0</v>
      </c>
      <c r="R42" s="16">
        <f t="shared" si="30"/>
        <v>0</v>
      </c>
      <c r="S42" s="20">
        <f t="shared" si="50"/>
        <v>0</v>
      </c>
      <c r="T42" s="76">
        <f t="shared" si="51"/>
        <v>0</v>
      </c>
      <c r="U42" s="17">
        <f t="shared" si="52"/>
        <v>0</v>
      </c>
      <c r="V42" s="17">
        <f t="shared" si="53"/>
        <v>0</v>
      </c>
      <c r="W42" s="17">
        <f t="shared" si="54"/>
        <v>0</v>
      </c>
      <c r="Y42" s="74"/>
      <c r="AB42" s="15">
        <v>3411483</v>
      </c>
      <c r="AC42" s="15">
        <f>IFERROR(VLOOKUP($A42,'Contribution(Total)'!$AH$1:$AL$64,4,FALSE),0)</f>
        <v>0</v>
      </c>
      <c r="AD42" s="16">
        <f t="shared" si="55"/>
        <v>0</v>
      </c>
      <c r="AE42" s="20">
        <f t="shared" si="56"/>
        <v>0</v>
      </c>
      <c r="AF42" s="76">
        <f t="shared" si="57"/>
        <v>0</v>
      </c>
      <c r="AG42" s="17">
        <f t="shared" si="58"/>
        <v>0</v>
      </c>
      <c r="AH42" s="17">
        <f t="shared" si="59"/>
        <v>0</v>
      </c>
      <c r="AI42" s="17">
        <f t="shared" si="60"/>
        <v>0</v>
      </c>
    </row>
    <row r="43" spans="1:37" x14ac:dyDescent="0.25">
      <c r="A43" s="83" t="s">
        <v>50</v>
      </c>
      <c r="B43" s="87" t="s">
        <v>50</v>
      </c>
      <c r="D43" s="89">
        <f>SUM(D26:D42)</f>
        <v>14235048.6</v>
      </c>
      <c r="E43" s="89">
        <f t="shared" ref="E43:F43" si="61">SUM(E26:E42)</f>
        <v>0</v>
      </c>
      <c r="F43" s="88">
        <f t="shared" si="61"/>
        <v>0</v>
      </c>
      <c r="G43" s="84"/>
      <c r="H43" s="84"/>
      <c r="I43" s="84"/>
      <c r="J43" s="84"/>
      <c r="K43" s="84"/>
      <c r="P43" s="89">
        <f>SUM(P26:P42)</f>
        <v>8818218.1999999993</v>
      </c>
      <c r="Q43" s="89">
        <f t="shared" ref="Q43" si="62">SUM(Q26:Q42)</f>
        <v>0</v>
      </c>
      <c r="R43" s="88">
        <f t="shared" ref="R43" si="63">SUM(R26:R42)</f>
        <v>0</v>
      </c>
      <c r="S43" s="84"/>
      <c r="T43" s="84"/>
      <c r="U43" s="84"/>
      <c r="V43" s="84"/>
      <c r="W43" s="84"/>
      <c r="Y43" s="74"/>
      <c r="AB43" s="89">
        <f>SUM(AB26:AB42)</f>
        <v>4069016.9</v>
      </c>
      <c r="AC43" s="89">
        <f t="shared" ref="AC43" si="64">SUM(AC26:AC42)</f>
        <v>0</v>
      </c>
      <c r="AD43" s="88">
        <f t="shared" ref="AD43" si="65">SUM(AD26:AD42)</f>
        <v>0</v>
      </c>
      <c r="AE43" s="84"/>
      <c r="AF43" s="84"/>
      <c r="AG43" s="84"/>
      <c r="AH43" s="84"/>
      <c r="AI43" s="84"/>
    </row>
    <row r="44" spans="1:37" x14ac:dyDescent="0.25">
      <c r="Y44" s="74"/>
    </row>
  </sheetData>
  <mergeCells count="3">
    <mergeCell ref="C2:J2"/>
    <mergeCell ref="O2:V2"/>
    <mergeCell ref="AA2:AH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D967-7D7B-4253-8EFE-2BA837802E3D}">
  <dimension ref="A1:BA58"/>
  <sheetViews>
    <sheetView showGridLines="0" zoomScale="80" zoomScaleNormal="80" workbookViewId="0">
      <pane xSplit="2" ySplit="3" topLeftCell="C4" activePane="bottomRight" state="frozen"/>
      <selection activeCell="B1" sqref="B1"/>
      <selection pane="topRight" activeCell="C1" sqref="C1"/>
      <selection pane="bottomLeft" activeCell="B3" sqref="B3"/>
      <selection pane="bottomRight" activeCell="B1" sqref="B1:P1"/>
    </sheetView>
  </sheetViews>
  <sheetFormatPr defaultRowHeight="15" x14ac:dyDescent="0.25"/>
  <cols>
    <col min="1" max="1" width="26.85546875" hidden="1" customWidth="1"/>
    <col min="2" max="2" width="34.140625" bestFit="1" customWidth="1"/>
    <col min="3" max="3" width="30.7109375" customWidth="1"/>
    <col min="4" max="4" width="13.5703125" bestFit="1" customWidth="1"/>
    <col min="5" max="5" width="18.140625" bestFit="1" customWidth="1"/>
    <col min="6" max="6" width="22" bestFit="1" customWidth="1"/>
    <col min="8" max="8" width="12.7109375" hidden="1" customWidth="1"/>
    <col min="9" max="9" width="11" bestFit="1" customWidth="1"/>
    <col min="10" max="11" width="11" customWidth="1"/>
    <col min="12" max="12" width="13.140625" hidden="1" customWidth="1"/>
    <col min="13" max="13" width="0" hidden="1" customWidth="1"/>
    <col min="14" max="15" width="16.42578125" hidden="1" customWidth="1"/>
    <col min="16" max="16" width="12.28515625" hidden="1" customWidth="1"/>
    <col min="17" max="17" width="14.28515625" hidden="1" customWidth="1"/>
    <col min="18" max="19" width="0" hidden="1" customWidth="1"/>
    <col min="20" max="20" width="13" hidden="1" customWidth="1"/>
    <col min="21" max="22" width="0" hidden="1" customWidth="1"/>
    <col min="28" max="28" width="9.85546875" bestFit="1" customWidth="1"/>
    <col min="33" max="33" width="33.140625" bestFit="1" customWidth="1"/>
    <col min="45" max="53" width="9.140625" style="51"/>
  </cols>
  <sheetData>
    <row r="1" spans="1:51" ht="15.75" x14ac:dyDescent="0.25">
      <c r="B1" s="131" t="s">
        <v>5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AG1" s="80"/>
      <c r="AH1" s="80" t="s">
        <v>79</v>
      </c>
      <c r="AI1" s="80" t="s">
        <v>79</v>
      </c>
      <c r="AT1" s="62"/>
      <c r="AU1" s="62"/>
      <c r="AV1" s="62" t="s">
        <v>77</v>
      </c>
      <c r="AW1" s="62" t="s">
        <v>78</v>
      </c>
      <c r="AX1" s="62" t="s">
        <v>79</v>
      </c>
      <c r="AY1" s="62" t="s">
        <v>80</v>
      </c>
    </row>
    <row r="2" spans="1:51" ht="15.75" customHeight="1" x14ac:dyDescent="0.25">
      <c r="F2" s="11">
        <v>102388</v>
      </c>
      <c r="N2">
        <v>187.113586821008</v>
      </c>
      <c r="AG2" s="80"/>
      <c r="AH2" s="80" t="s">
        <v>103</v>
      </c>
      <c r="AI2" s="80" t="s">
        <v>102</v>
      </c>
    </row>
    <row r="3" spans="1:51" ht="30" x14ac:dyDescent="0.25">
      <c r="B3" s="12" t="s">
        <v>6</v>
      </c>
      <c r="C3" s="12" t="s">
        <v>7</v>
      </c>
      <c r="D3" s="12" t="s">
        <v>8</v>
      </c>
      <c r="E3" s="13" t="s">
        <v>121</v>
      </c>
      <c r="F3" s="12" t="s">
        <v>10</v>
      </c>
      <c r="G3" s="12" t="s">
        <v>11</v>
      </c>
      <c r="H3" s="13" t="s">
        <v>12</v>
      </c>
      <c r="I3" s="12" t="s">
        <v>13</v>
      </c>
      <c r="J3" s="12" t="s">
        <v>14</v>
      </c>
      <c r="K3" s="12" t="s">
        <v>15</v>
      </c>
      <c r="N3" s="12" t="s">
        <v>16</v>
      </c>
      <c r="O3" s="12" t="s">
        <v>17</v>
      </c>
      <c r="P3" s="12" t="s">
        <v>18</v>
      </c>
      <c r="AG3" s="80" t="s">
        <v>82</v>
      </c>
      <c r="AH3" s="80"/>
      <c r="AI3" s="80"/>
      <c r="AT3" s="62" t="s">
        <v>81</v>
      </c>
      <c r="AU3" s="62" t="s">
        <v>82</v>
      </c>
      <c r="AV3" s="62"/>
      <c r="AW3" s="62"/>
      <c r="AX3" s="62"/>
      <c r="AY3" s="62"/>
    </row>
    <row r="4" spans="1:51" x14ac:dyDescent="0.25">
      <c r="A4" t="s">
        <v>19</v>
      </c>
      <c r="B4" s="14" t="s">
        <v>20</v>
      </c>
      <c r="C4" s="15">
        <v>9324614</v>
      </c>
      <c r="D4" s="15">
        <v>14942.629999999994</v>
      </c>
      <c r="E4" s="15">
        <f t="shared" ref="E4:E22" si="0">IFERROR(VLOOKUP(A4,$AG$4:$AI$49,2,FALSE),0)</f>
        <v>1224.8661123999996</v>
      </c>
      <c r="F4" s="16">
        <f>E4/$F$2</f>
        <v>1.1962985041215764E-2</v>
      </c>
      <c r="G4" s="16">
        <f>D4/$D$23</f>
        <v>8.6280221589448799E-2</v>
      </c>
      <c r="H4" s="16">
        <f t="shared" ref="H4:H22" si="1">E4/SUM($E$4:$E$22)</f>
        <v>9.0542857550083705E-2</v>
      </c>
      <c r="I4" s="17">
        <f>IFERROR((D4/E4),0)</f>
        <v>12.199398651597473</v>
      </c>
      <c r="J4" s="18">
        <f>IFERROR(E4/C4*1000,0)</f>
        <v>0.1313583717674533</v>
      </c>
      <c r="K4" s="19">
        <f>IFERROR(D4/C4*1000,0)</f>
        <v>1.6024931434159091</v>
      </c>
      <c r="N4" s="20">
        <f t="shared" ref="N4:N22" si="2">E4*$N$2</f>
        <v>229189.09166666787</v>
      </c>
      <c r="O4" s="19">
        <f>N4/12</f>
        <v>19099.090972222322</v>
      </c>
      <c r="P4" s="19">
        <f t="shared" ref="P4:P22" si="3">IFERROR(O4/D4,0)</f>
        <v>1.2781612722942568</v>
      </c>
      <c r="AG4" s="80" t="s">
        <v>84</v>
      </c>
      <c r="AH4" s="80">
        <v>536.60927629999992</v>
      </c>
      <c r="AI4" s="80">
        <v>359.29646920000005</v>
      </c>
      <c r="AT4" s="62" t="s">
        <v>83</v>
      </c>
      <c r="AU4" s="62" t="s">
        <v>84</v>
      </c>
      <c r="AV4" s="63">
        <v>2145.8382612999981</v>
      </c>
      <c r="AW4" s="63">
        <v>3054.4953036999964</v>
      </c>
      <c r="AX4" s="63">
        <v>1143.3007901000008</v>
      </c>
      <c r="AY4" s="63">
        <v>6343.6343550999954</v>
      </c>
    </row>
    <row r="5" spans="1:51" x14ac:dyDescent="0.25">
      <c r="A5" t="s">
        <v>21</v>
      </c>
      <c r="B5" s="14" t="s">
        <v>22</v>
      </c>
      <c r="C5" s="15">
        <v>21147195</v>
      </c>
      <c r="D5" s="15">
        <v>72920.330000000016</v>
      </c>
      <c r="E5" s="15">
        <f t="shared" si="0"/>
        <v>4896.8998909999991</v>
      </c>
      <c r="F5" s="16">
        <f t="shared" ref="F5:F22" si="4">E5/$F$2</f>
        <v>4.7826892712036558E-2</v>
      </c>
      <c r="G5" s="16">
        <f t="shared" ref="G5:G21" si="5">D5/$D$23</f>
        <v>0.4210491881801085</v>
      </c>
      <c r="H5" s="16">
        <f t="shared" si="1"/>
        <v>0.36198185644884651</v>
      </c>
      <c r="I5" s="17">
        <f t="shared" ref="I5:I23" si="6">IFERROR((D5/E5),0)</f>
        <v>14.891121244691998</v>
      </c>
      <c r="J5" s="18">
        <f t="shared" ref="J5:J23" si="7">IFERROR(E5/C5*1000,0)</f>
        <v>0.23156262052721407</v>
      </c>
      <c r="K5" s="19">
        <f t="shared" ref="K5:K23" si="8">IFERROR(D5/C5*1000,0)</f>
        <v>3.448227058009349</v>
      </c>
      <c r="L5" s="21"/>
      <c r="M5" s="22"/>
      <c r="N5" s="20">
        <f t="shared" si="2"/>
        <v>916276.50290841295</v>
      </c>
      <c r="O5" s="19">
        <f t="shared" ref="O5:O21" si="9">N5/12</f>
        <v>76356.375242367751</v>
      </c>
      <c r="P5" s="19">
        <f t="shared" si="3"/>
        <v>1.0471205388451716</v>
      </c>
      <c r="AG5" s="80" t="s">
        <v>86</v>
      </c>
      <c r="AH5" s="80">
        <v>0</v>
      </c>
      <c r="AI5" s="80">
        <v>0</v>
      </c>
      <c r="AT5" s="62" t="s">
        <v>85</v>
      </c>
      <c r="AU5" s="62" t="s">
        <v>86</v>
      </c>
      <c r="AV5" s="63">
        <v>2057.4756019000001</v>
      </c>
      <c r="AW5" s="63">
        <v>2057.4756019000001</v>
      </c>
      <c r="AX5" s="63">
        <v>0</v>
      </c>
      <c r="AY5" s="63">
        <v>4114.9512038000003</v>
      </c>
    </row>
    <row r="6" spans="1:51" x14ac:dyDescent="0.25">
      <c r="A6" t="s">
        <v>23</v>
      </c>
      <c r="B6" s="14" t="s">
        <v>24</v>
      </c>
      <c r="C6" s="15">
        <v>0</v>
      </c>
      <c r="D6" s="15">
        <v>0</v>
      </c>
      <c r="E6" s="15">
        <f t="shared" si="0"/>
        <v>0</v>
      </c>
      <c r="F6" s="16">
        <f t="shared" si="4"/>
        <v>0</v>
      </c>
      <c r="G6" s="16">
        <f t="shared" si="5"/>
        <v>0</v>
      </c>
      <c r="H6" s="16">
        <f t="shared" si="1"/>
        <v>0</v>
      </c>
      <c r="I6" s="17">
        <f t="shared" si="6"/>
        <v>0</v>
      </c>
      <c r="J6" s="18">
        <f t="shared" si="7"/>
        <v>0</v>
      </c>
      <c r="K6" s="19">
        <f t="shared" si="8"/>
        <v>0</v>
      </c>
      <c r="L6" s="23"/>
      <c r="N6" s="20">
        <f t="shared" si="2"/>
        <v>0</v>
      </c>
      <c r="O6" s="19">
        <f t="shared" si="9"/>
        <v>0</v>
      </c>
      <c r="P6" s="19">
        <f t="shared" si="3"/>
        <v>0</v>
      </c>
      <c r="AG6" s="80" t="s">
        <v>87</v>
      </c>
      <c r="AH6" s="80">
        <v>0</v>
      </c>
      <c r="AI6" s="80">
        <v>0</v>
      </c>
      <c r="AT6" s="62"/>
      <c r="AU6" s="62" t="s">
        <v>87</v>
      </c>
      <c r="AV6" s="63">
        <v>1542.6565230000001</v>
      </c>
      <c r="AW6" s="63">
        <v>2313.9847845000004</v>
      </c>
      <c r="AX6" s="63">
        <v>0</v>
      </c>
      <c r="AY6" s="63">
        <v>3856.6413075000005</v>
      </c>
    </row>
    <row r="7" spans="1:51" x14ac:dyDescent="0.25">
      <c r="A7" t="s">
        <v>25</v>
      </c>
      <c r="B7" s="14" t="s">
        <v>26</v>
      </c>
      <c r="C7" s="15">
        <v>228379</v>
      </c>
      <c r="D7" s="15">
        <v>31188.329999999994</v>
      </c>
      <c r="E7" s="15">
        <f t="shared" si="0"/>
        <v>1244.5071937</v>
      </c>
      <c r="F7" s="52">
        <f t="shared" si="4"/>
        <v>1.2154814955854201E-2</v>
      </c>
      <c r="G7" s="16">
        <f>D7/$D$23</f>
        <v>0.180084498070611</v>
      </c>
      <c r="H7" s="16">
        <f t="shared" si="1"/>
        <v>9.1994738378749163E-2</v>
      </c>
      <c r="I7" s="17">
        <f>IFERROR((D7/E7),0)</f>
        <v>25.060787240027985</v>
      </c>
      <c r="J7" s="18">
        <f t="shared" si="7"/>
        <v>5.4493066074376371</v>
      </c>
      <c r="K7" s="19">
        <f t="shared" si="8"/>
        <v>136.5639134946733</v>
      </c>
      <c r="N7" s="20">
        <f t="shared" si="2"/>
        <v>232864.20483775396</v>
      </c>
      <c r="O7" s="19">
        <f t="shared" si="9"/>
        <v>19405.350403146163</v>
      </c>
      <c r="P7" s="19">
        <f t="shared" si="3"/>
        <v>0.62219908546389524</v>
      </c>
      <c r="AG7" s="80" t="s">
        <v>88</v>
      </c>
      <c r="AH7" s="80">
        <v>0</v>
      </c>
      <c r="AI7" s="80">
        <v>0</v>
      </c>
      <c r="AT7" s="62"/>
      <c r="AU7" s="62" t="s">
        <v>88</v>
      </c>
      <c r="AV7" s="63">
        <v>671.4829641</v>
      </c>
      <c r="AW7" s="63">
        <v>671.4829641</v>
      </c>
      <c r="AX7" s="63">
        <v>0</v>
      </c>
      <c r="AY7" s="63">
        <v>1342.9659282</v>
      </c>
    </row>
    <row r="8" spans="1:51" x14ac:dyDescent="0.25">
      <c r="A8" t="s">
        <v>27</v>
      </c>
      <c r="B8" s="14" t="s">
        <v>28</v>
      </c>
      <c r="C8" s="15">
        <v>0</v>
      </c>
      <c r="D8" s="15">
        <v>0</v>
      </c>
      <c r="E8" s="15">
        <f t="shared" si="0"/>
        <v>0</v>
      </c>
      <c r="F8" s="16">
        <f t="shared" si="4"/>
        <v>0</v>
      </c>
      <c r="G8" s="16">
        <f t="shared" si="5"/>
        <v>0</v>
      </c>
      <c r="H8" s="16">
        <f t="shared" si="1"/>
        <v>0</v>
      </c>
      <c r="I8" s="17">
        <f t="shared" si="6"/>
        <v>0</v>
      </c>
      <c r="J8" s="18">
        <f t="shared" si="7"/>
        <v>0</v>
      </c>
      <c r="K8" s="19">
        <f t="shared" si="8"/>
        <v>0</v>
      </c>
      <c r="N8" s="20">
        <f t="shared" si="2"/>
        <v>0</v>
      </c>
      <c r="O8" s="19">
        <f t="shared" si="9"/>
        <v>0</v>
      </c>
      <c r="P8" s="19">
        <f t="shared" si="3"/>
        <v>0</v>
      </c>
      <c r="AG8" s="80" t="s">
        <v>89</v>
      </c>
      <c r="AH8" s="80">
        <v>1114.5917178</v>
      </c>
      <c r="AI8" s="80">
        <v>0</v>
      </c>
      <c r="AT8" s="62"/>
      <c r="AU8" s="62" t="s">
        <v>89</v>
      </c>
      <c r="AV8" s="63">
        <v>1147.2645378</v>
      </c>
      <c r="AW8" s="63">
        <v>2753.4348906999999</v>
      </c>
      <c r="AX8" s="63">
        <v>1606.1703528999999</v>
      </c>
      <c r="AY8" s="63">
        <v>5506.8697813999997</v>
      </c>
    </row>
    <row r="9" spans="1:51" x14ac:dyDescent="0.25">
      <c r="A9" t="s">
        <v>29</v>
      </c>
      <c r="B9" s="14" t="s">
        <v>30</v>
      </c>
      <c r="C9" s="15">
        <v>103195</v>
      </c>
      <c r="D9" s="15">
        <v>9103.6</v>
      </c>
      <c r="E9" s="15">
        <f t="shared" si="0"/>
        <v>2907.7992445999998</v>
      </c>
      <c r="F9" s="16">
        <f t="shared" si="4"/>
        <v>2.8399805100207055E-2</v>
      </c>
      <c r="G9" s="16">
        <f t="shared" si="5"/>
        <v>5.2565085614895528E-2</v>
      </c>
      <c r="H9" s="24">
        <f t="shared" si="1"/>
        <v>0.21494631137454503</v>
      </c>
      <c r="I9" s="17">
        <f t="shared" si="6"/>
        <v>3.1307525844179458</v>
      </c>
      <c r="J9" s="18">
        <f t="shared" si="7"/>
        <v>28.177714468724258</v>
      </c>
      <c r="K9" s="19">
        <f t="shared" si="8"/>
        <v>88.217452395949408</v>
      </c>
      <c r="L9" s="21"/>
      <c r="N9" s="20">
        <f t="shared" si="2"/>
        <v>544088.74641252356</v>
      </c>
      <c r="O9" s="19">
        <f t="shared" si="9"/>
        <v>45340.728867710299</v>
      </c>
      <c r="P9" s="19">
        <f t="shared" si="3"/>
        <v>4.9805273592546131</v>
      </c>
      <c r="AG9" s="80" t="s">
        <v>90</v>
      </c>
      <c r="AH9" s="80">
        <v>164.33968469999999</v>
      </c>
      <c r="AI9" s="80">
        <v>986.03810820000001</v>
      </c>
      <c r="AT9" s="62"/>
      <c r="AU9" s="62" t="s">
        <v>90</v>
      </c>
      <c r="AV9" s="63">
        <v>214.49660800000001</v>
      </c>
      <c r="AW9" s="63">
        <v>643.489824</v>
      </c>
      <c r="AX9" s="63">
        <v>1501.4762559999999</v>
      </c>
      <c r="AY9" s="63">
        <v>2359.4626880000001</v>
      </c>
    </row>
    <row r="10" spans="1:51" x14ac:dyDescent="0.25">
      <c r="A10" t="s">
        <v>31</v>
      </c>
      <c r="B10" s="14" t="s">
        <v>32</v>
      </c>
      <c r="C10" s="15">
        <v>77912</v>
      </c>
      <c r="D10" s="15">
        <v>6999.6900000000005</v>
      </c>
      <c r="E10" s="15">
        <f t="shared" si="0"/>
        <v>928.93649539999967</v>
      </c>
      <c r="F10" s="16">
        <f t="shared" si="4"/>
        <v>9.0727086709379966E-3</v>
      </c>
      <c r="G10" s="16">
        <f t="shared" si="5"/>
        <v>4.0416901459612471E-2</v>
      </c>
      <c r="H10" s="16">
        <f t="shared" si="1"/>
        <v>6.8667557967845197E-2</v>
      </c>
      <c r="I10" s="17">
        <f t="shared" si="6"/>
        <v>7.5351652504361315</v>
      </c>
      <c r="J10" s="18">
        <f t="shared" si="7"/>
        <v>11.922893718554262</v>
      </c>
      <c r="K10" s="19">
        <f t="shared" si="8"/>
        <v>89.840974432693301</v>
      </c>
      <c r="N10" s="20">
        <f t="shared" si="2"/>
        <v>173816.63958323075</v>
      </c>
      <c r="O10" s="19">
        <f t="shared" si="9"/>
        <v>14484.719965269229</v>
      </c>
      <c r="P10" s="19">
        <f t="shared" si="3"/>
        <v>2.0693373514068805</v>
      </c>
      <c r="AG10" s="80" t="s">
        <v>91</v>
      </c>
      <c r="AH10" s="80">
        <v>-6685.224726899999</v>
      </c>
      <c r="AI10" s="80">
        <v>-4127.9407054000003</v>
      </c>
      <c r="AT10" s="62"/>
      <c r="AU10" s="62" t="s">
        <v>91</v>
      </c>
      <c r="AV10" s="63">
        <v>0</v>
      </c>
      <c r="AW10" s="63">
        <v>-113555.90714690003</v>
      </c>
      <c r="AX10" s="63">
        <v>-58899.127317400002</v>
      </c>
      <c r="AY10" s="63">
        <v>-172455.03446430003</v>
      </c>
    </row>
    <row r="11" spans="1:51" x14ac:dyDescent="0.25">
      <c r="A11" t="s">
        <v>33</v>
      </c>
      <c r="B11" s="14" t="s">
        <v>34</v>
      </c>
      <c r="C11" s="15">
        <v>0</v>
      </c>
      <c r="D11" s="15">
        <v>0</v>
      </c>
      <c r="E11" s="15">
        <f t="shared" si="0"/>
        <v>0</v>
      </c>
      <c r="F11" s="16">
        <f t="shared" si="4"/>
        <v>0</v>
      </c>
      <c r="G11" s="16">
        <f t="shared" si="5"/>
        <v>0</v>
      </c>
      <c r="H11" s="16">
        <f t="shared" si="1"/>
        <v>0</v>
      </c>
      <c r="I11" s="17">
        <f t="shared" si="6"/>
        <v>0</v>
      </c>
      <c r="J11" s="18">
        <f t="shared" si="7"/>
        <v>0</v>
      </c>
      <c r="K11" s="19">
        <f t="shared" si="8"/>
        <v>0</v>
      </c>
      <c r="N11" s="20">
        <f t="shared" si="2"/>
        <v>0</v>
      </c>
      <c r="O11" s="19">
        <f t="shared" si="9"/>
        <v>0</v>
      </c>
      <c r="P11" s="19">
        <f t="shared" si="3"/>
        <v>0</v>
      </c>
      <c r="AG11" s="80" t="s">
        <v>92</v>
      </c>
      <c r="AH11" s="80">
        <v>0</v>
      </c>
      <c r="AI11" s="80">
        <v>0</v>
      </c>
      <c r="AT11" s="62"/>
      <c r="AU11" s="62" t="s">
        <v>92</v>
      </c>
      <c r="AV11" s="63">
        <v>121545.00293909991</v>
      </c>
      <c r="AW11" s="63">
        <v>0</v>
      </c>
      <c r="AX11" s="63">
        <v>0</v>
      </c>
      <c r="AY11" s="63">
        <v>121545.00293909991</v>
      </c>
    </row>
    <row r="12" spans="1:51" x14ac:dyDescent="0.25">
      <c r="A12" t="s">
        <v>35</v>
      </c>
      <c r="B12" s="14" t="s">
        <v>36</v>
      </c>
      <c r="C12" s="15">
        <v>0</v>
      </c>
      <c r="D12" s="15">
        <v>0</v>
      </c>
      <c r="E12" s="15">
        <f t="shared" si="0"/>
        <v>0</v>
      </c>
      <c r="F12" s="16">
        <f t="shared" si="4"/>
        <v>0</v>
      </c>
      <c r="G12" s="16">
        <f t="shared" si="5"/>
        <v>0</v>
      </c>
      <c r="H12" s="16">
        <f t="shared" si="1"/>
        <v>0</v>
      </c>
      <c r="I12" s="17">
        <f t="shared" si="6"/>
        <v>0</v>
      </c>
      <c r="J12" s="18">
        <f t="shared" si="7"/>
        <v>0</v>
      </c>
      <c r="K12" s="19">
        <f t="shared" si="8"/>
        <v>0</v>
      </c>
      <c r="N12" s="20">
        <f t="shared" si="2"/>
        <v>0</v>
      </c>
      <c r="O12" s="19">
        <f t="shared" si="9"/>
        <v>0</v>
      </c>
      <c r="P12" s="19">
        <f t="shared" si="3"/>
        <v>0</v>
      </c>
      <c r="AG12" s="80" t="s">
        <v>93</v>
      </c>
      <c r="AH12" s="80">
        <v>0</v>
      </c>
      <c r="AI12" s="80">
        <v>0</v>
      </c>
      <c r="AT12" s="62"/>
      <c r="AU12" s="62" t="s">
        <v>93</v>
      </c>
      <c r="AV12" s="63">
        <v>0</v>
      </c>
      <c r="AW12" s="63">
        <v>98962.662589899934</v>
      </c>
      <c r="AX12" s="63">
        <v>0</v>
      </c>
      <c r="AY12" s="63">
        <v>98962.662589899934</v>
      </c>
    </row>
    <row r="13" spans="1:51" x14ac:dyDescent="0.25">
      <c r="A13" s="25" t="s">
        <v>37</v>
      </c>
      <c r="B13" s="26" t="s">
        <v>119</v>
      </c>
      <c r="C13" s="15">
        <v>0</v>
      </c>
      <c r="D13" s="15">
        <v>0</v>
      </c>
      <c r="E13" s="15">
        <f t="shared" si="0"/>
        <v>0</v>
      </c>
      <c r="F13" s="16">
        <f t="shared" si="4"/>
        <v>0</v>
      </c>
      <c r="G13" s="16">
        <f t="shared" si="5"/>
        <v>0</v>
      </c>
      <c r="H13" s="24">
        <f t="shared" si="1"/>
        <v>0</v>
      </c>
      <c r="I13" s="17">
        <f t="shared" si="6"/>
        <v>0</v>
      </c>
      <c r="J13" s="18">
        <f t="shared" si="7"/>
        <v>0</v>
      </c>
      <c r="K13" s="19">
        <f t="shared" si="8"/>
        <v>0</v>
      </c>
      <c r="N13" s="20">
        <f t="shared" si="2"/>
        <v>0</v>
      </c>
      <c r="O13" s="19">
        <f t="shared" si="9"/>
        <v>0</v>
      </c>
      <c r="P13" s="19">
        <f t="shared" si="3"/>
        <v>0</v>
      </c>
      <c r="AG13" s="80" t="s">
        <v>94</v>
      </c>
      <c r="AH13" s="80">
        <v>0</v>
      </c>
      <c r="AI13" s="80">
        <v>40764.578212</v>
      </c>
      <c r="AT13" s="62"/>
      <c r="AU13" s="62" t="s">
        <v>94</v>
      </c>
      <c r="AV13" s="63">
        <v>0</v>
      </c>
      <c r="AW13" s="63">
        <v>0</v>
      </c>
      <c r="AX13" s="63">
        <v>29005.024985000007</v>
      </c>
      <c r="AY13" s="63">
        <v>29005.024985000007</v>
      </c>
    </row>
    <row r="14" spans="1:51" x14ac:dyDescent="0.25">
      <c r="A14" t="s">
        <v>38</v>
      </c>
      <c r="B14" s="27" t="s">
        <v>120</v>
      </c>
      <c r="C14" s="15">
        <v>0</v>
      </c>
      <c r="D14" s="15">
        <v>0</v>
      </c>
      <c r="E14" s="15">
        <f t="shared" si="0"/>
        <v>0</v>
      </c>
      <c r="F14" s="16">
        <f t="shared" si="4"/>
        <v>0</v>
      </c>
      <c r="G14" s="16">
        <f t="shared" si="5"/>
        <v>0</v>
      </c>
      <c r="H14" s="24">
        <f t="shared" si="1"/>
        <v>0</v>
      </c>
      <c r="I14" s="17">
        <f t="shared" si="6"/>
        <v>0</v>
      </c>
      <c r="J14" s="18">
        <f t="shared" si="7"/>
        <v>0</v>
      </c>
      <c r="K14" s="19">
        <f t="shared" si="8"/>
        <v>0</v>
      </c>
      <c r="N14" s="20">
        <f t="shared" si="2"/>
        <v>0</v>
      </c>
      <c r="O14" s="19">
        <f t="shared" si="9"/>
        <v>0</v>
      </c>
      <c r="P14" s="19">
        <f t="shared" si="3"/>
        <v>0</v>
      </c>
      <c r="AG14" s="80" t="s">
        <v>95</v>
      </c>
      <c r="AH14" s="80">
        <v>-30520.806143699996</v>
      </c>
      <c r="AI14" s="80">
        <v>-32052.912938100006</v>
      </c>
      <c r="AT14" s="62"/>
      <c r="AU14" s="62" t="s">
        <v>95</v>
      </c>
      <c r="AV14" s="63">
        <v>-12023.901924400005</v>
      </c>
      <c r="AW14" s="63">
        <v>-39115.098064899983</v>
      </c>
      <c r="AX14" s="63">
        <v>-15621.607090999998</v>
      </c>
      <c r="AY14" s="63">
        <v>-66760.607080299989</v>
      </c>
    </row>
    <row r="15" spans="1:51" x14ac:dyDescent="0.25">
      <c r="A15" t="s">
        <v>39</v>
      </c>
      <c r="B15" s="14" t="s">
        <v>112</v>
      </c>
      <c r="C15" s="15">
        <v>201863.00000000003</v>
      </c>
      <c r="D15" s="15">
        <v>972.00000000000034</v>
      </c>
      <c r="E15" s="15">
        <f t="shared" si="0"/>
        <v>174.14421200000007</v>
      </c>
      <c r="F15" s="16">
        <f t="shared" si="4"/>
        <v>1.7008263859045988E-3</v>
      </c>
      <c r="G15" s="16">
        <f t="shared" si="5"/>
        <v>5.6124240100266344E-3</v>
      </c>
      <c r="H15" s="16">
        <f t="shared" si="1"/>
        <v>1.2872847424436255E-2</v>
      </c>
      <c r="I15" s="17">
        <f t="shared" si="6"/>
        <v>5.5815808566752709</v>
      </c>
      <c r="J15" s="18">
        <f t="shared" si="7"/>
        <v>0.86268514784779804</v>
      </c>
      <c r="K15" s="19">
        <f t="shared" si="8"/>
        <v>4.8151469065653449</v>
      </c>
      <c r="L15" s="28"/>
      <c r="N15" s="20">
        <f t="shared" si="2"/>
        <v>32584.748131438035</v>
      </c>
      <c r="O15" s="19">
        <f t="shared" si="9"/>
        <v>2715.3956776198361</v>
      </c>
      <c r="P15" s="19">
        <f t="shared" si="3"/>
        <v>2.7936169522837808</v>
      </c>
      <c r="AG15" s="80" t="s">
        <v>29</v>
      </c>
      <c r="AH15" s="80">
        <v>2907.7992445999998</v>
      </c>
      <c r="AI15" s="80">
        <v>3381.9305767000001</v>
      </c>
      <c r="AT15" s="62" t="s">
        <v>5</v>
      </c>
      <c r="AU15" s="62" t="s">
        <v>29</v>
      </c>
      <c r="AV15" s="63">
        <v>0</v>
      </c>
      <c r="AW15" s="63">
        <v>591.27727889999983</v>
      </c>
      <c r="AX15" s="63">
        <v>3386.7870731000003</v>
      </c>
      <c r="AY15" s="63">
        <v>3978.0643520000003</v>
      </c>
    </row>
    <row r="16" spans="1:51" x14ac:dyDescent="0.25">
      <c r="A16" t="s">
        <v>41</v>
      </c>
      <c r="B16" s="14" t="s">
        <v>42</v>
      </c>
      <c r="C16" s="15">
        <v>0</v>
      </c>
      <c r="D16" s="15">
        <v>0</v>
      </c>
      <c r="E16" s="15">
        <f t="shared" si="0"/>
        <v>0</v>
      </c>
      <c r="F16" s="16">
        <f t="shared" si="4"/>
        <v>0</v>
      </c>
      <c r="G16" s="16">
        <f t="shared" si="5"/>
        <v>0</v>
      </c>
      <c r="H16" s="16">
        <f t="shared" si="1"/>
        <v>0</v>
      </c>
      <c r="I16" s="17">
        <f t="shared" si="6"/>
        <v>0</v>
      </c>
      <c r="J16" s="18">
        <f t="shared" si="7"/>
        <v>0</v>
      </c>
      <c r="K16" s="19">
        <f t="shared" si="8"/>
        <v>0</v>
      </c>
      <c r="N16" s="20">
        <f t="shared" si="2"/>
        <v>0</v>
      </c>
      <c r="O16" s="19">
        <f t="shared" si="9"/>
        <v>0</v>
      </c>
      <c r="P16" s="19">
        <f t="shared" si="3"/>
        <v>0</v>
      </c>
      <c r="AG16" s="80" t="s">
        <v>31</v>
      </c>
      <c r="AH16" s="80">
        <v>928.93649539999967</v>
      </c>
      <c r="AI16" s="80">
        <v>1937.0534691999999</v>
      </c>
      <c r="AT16" s="62"/>
      <c r="AU16" s="62" t="s">
        <v>31</v>
      </c>
      <c r="AV16" s="63">
        <v>5205.0560298999981</v>
      </c>
      <c r="AW16" s="63">
        <v>5761.6235911999993</v>
      </c>
      <c r="AX16" s="63">
        <v>2865.9921404999996</v>
      </c>
      <c r="AY16" s="63">
        <v>13832.671761599995</v>
      </c>
    </row>
    <row r="17" spans="1:51" x14ac:dyDescent="0.25">
      <c r="A17" t="s">
        <v>43</v>
      </c>
      <c r="B17" s="14" t="s">
        <v>127</v>
      </c>
      <c r="C17" s="15"/>
      <c r="D17" s="15">
        <v>0</v>
      </c>
      <c r="E17" s="15">
        <f t="shared" si="0"/>
        <v>0</v>
      </c>
      <c r="F17" s="16">
        <f t="shared" si="4"/>
        <v>0</v>
      </c>
      <c r="G17" s="16">
        <f t="shared" si="5"/>
        <v>0</v>
      </c>
      <c r="H17" s="16">
        <f t="shared" si="1"/>
        <v>0</v>
      </c>
      <c r="I17" s="17">
        <f t="shared" si="6"/>
        <v>0</v>
      </c>
      <c r="J17" s="18">
        <f t="shared" si="7"/>
        <v>0</v>
      </c>
      <c r="K17" s="19">
        <f t="shared" si="8"/>
        <v>0</v>
      </c>
      <c r="L17" s="28"/>
      <c r="N17" s="20">
        <f t="shared" si="2"/>
        <v>0</v>
      </c>
      <c r="O17" s="19">
        <f t="shared" si="9"/>
        <v>0</v>
      </c>
      <c r="P17" s="19">
        <f t="shared" si="3"/>
        <v>0</v>
      </c>
      <c r="AG17" s="80" t="s">
        <v>106</v>
      </c>
      <c r="AH17" s="80">
        <v>1217.8353672000001</v>
      </c>
      <c r="AI17" s="80">
        <v>6247.6108099999992</v>
      </c>
      <c r="AT17" s="62"/>
      <c r="AU17" s="62" t="s">
        <v>45</v>
      </c>
      <c r="AV17" s="63">
        <v>49907.457052500009</v>
      </c>
      <c r="AW17" s="63">
        <v>52007.208678000046</v>
      </c>
      <c r="AX17" s="63">
        <v>5489.4492673000004</v>
      </c>
      <c r="AY17" s="63">
        <v>107404.11499780006</v>
      </c>
    </row>
    <row r="18" spans="1:51" x14ac:dyDescent="0.25">
      <c r="A18" t="s">
        <v>106</v>
      </c>
      <c r="B18" s="14" t="s">
        <v>122</v>
      </c>
      <c r="C18" s="30">
        <v>3811257</v>
      </c>
      <c r="D18" s="30">
        <v>24500.350016796339</v>
      </c>
      <c r="E18" s="15">
        <f t="shared" si="0"/>
        <v>1217.8353672000001</v>
      </c>
      <c r="F18" s="24">
        <f t="shared" si="4"/>
        <v>1.1894317373129664E-2</v>
      </c>
      <c r="G18" s="16">
        <f t="shared" si="5"/>
        <v>0.14146744103737058</v>
      </c>
      <c r="H18" s="16">
        <f t="shared" si="1"/>
        <v>9.002314053393802E-2</v>
      </c>
      <c r="I18" s="17">
        <f t="shared" si="6"/>
        <v>20.117949171673832</v>
      </c>
      <c r="J18" s="18">
        <f t="shared" si="7"/>
        <v>0.31953640680751783</v>
      </c>
      <c r="K18" s="19">
        <f t="shared" si="8"/>
        <v>6.4284171906529366</v>
      </c>
      <c r="L18" s="21"/>
      <c r="M18" s="22"/>
      <c r="N18" s="20">
        <f t="shared" si="2"/>
        <v>227873.54371427136</v>
      </c>
      <c r="O18" s="19">
        <f t="shared" si="9"/>
        <v>18989.461976189279</v>
      </c>
      <c r="P18" s="19">
        <f t="shared" si="3"/>
        <v>0.77506900771503084</v>
      </c>
      <c r="AG18" s="80" t="s">
        <v>107</v>
      </c>
      <c r="AH18" s="80">
        <v>0</v>
      </c>
      <c r="AI18" s="80">
        <v>34.350017399999999</v>
      </c>
      <c r="AT18" s="62"/>
      <c r="AU18" s="62" t="s">
        <v>46</v>
      </c>
      <c r="AV18" s="63">
        <v>0</v>
      </c>
      <c r="AW18" s="63">
        <v>1371.9129545999997</v>
      </c>
      <c r="AX18" s="63">
        <v>8.2136170999999987</v>
      </c>
      <c r="AY18" s="63">
        <v>1380.1265716999997</v>
      </c>
    </row>
    <row r="19" spans="1:51" x14ac:dyDescent="0.25">
      <c r="A19" t="s">
        <v>107</v>
      </c>
      <c r="B19" s="14" t="s">
        <v>123</v>
      </c>
      <c r="C19" s="15">
        <v>0</v>
      </c>
      <c r="D19" s="15">
        <v>0</v>
      </c>
      <c r="E19" s="15">
        <f t="shared" si="0"/>
        <v>0</v>
      </c>
      <c r="F19" s="16">
        <f t="shared" si="4"/>
        <v>0</v>
      </c>
      <c r="G19" s="16">
        <f t="shared" si="5"/>
        <v>0</v>
      </c>
      <c r="H19" s="16">
        <f t="shared" si="1"/>
        <v>0</v>
      </c>
      <c r="I19" s="17">
        <f t="shared" si="6"/>
        <v>0</v>
      </c>
      <c r="J19" s="18">
        <f t="shared" si="7"/>
        <v>0</v>
      </c>
      <c r="K19" s="19">
        <f t="shared" si="8"/>
        <v>0</v>
      </c>
      <c r="N19" s="20">
        <f t="shared" si="2"/>
        <v>0</v>
      </c>
      <c r="O19" s="19">
        <f t="shared" si="9"/>
        <v>0</v>
      </c>
      <c r="P19" s="19">
        <f t="shared" si="3"/>
        <v>0</v>
      </c>
      <c r="AG19" s="80" t="s">
        <v>108</v>
      </c>
      <c r="AH19" s="80">
        <v>0</v>
      </c>
      <c r="AI19" s="80">
        <v>0</v>
      </c>
      <c r="AT19" s="62"/>
      <c r="AU19" s="62" t="s">
        <v>47</v>
      </c>
      <c r="AV19" s="63">
        <v>1052.1797884999999</v>
      </c>
      <c r="AW19" s="63">
        <v>10135.702160500006</v>
      </c>
      <c r="AX19" s="63">
        <v>0</v>
      </c>
      <c r="AY19" s="63">
        <v>11187.881949000006</v>
      </c>
    </row>
    <row r="20" spans="1:51" x14ac:dyDescent="0.25">
      <c r="A20" t="s">
        <v>108</v>
      </c>
      <c r="B20" s="14" t="s">
        <v>124</v>
      </c>
      <c r="C20" s="15">
        <v>0</v>
      </c>
      <c r="D20" s="15">
        <v>0</v>
      </c>
      <c r="E20" s="15">
        <f t="shared" si="0"/>
        <v>0</v>
      </c>
      <c r="F20" s="16">
        <f t="shared" si="4"/>
        <v>0</v>
      </c>
      <c r="G20" s="16">
        <f t="shared" si="5"/>
        <v>0</v>
      </c>
      <c r="H20" s="16">
        <f t="shared" si="1"/>
        <v>0</v>
      </c>
      <c r="I20" s="17">
        <f t="shared" si="6"/>
        <v>0</v>
      </c>
      <c r="J20" s="18">
        <f t="shared" si="7"/>
        <v>0</v>
      </c>
      <c r="K20" s="19">
        <f t="shared" si="8"/>
        <v>0</v>
      </c>
      <c r="N20" s="20">
        <f t="shared" si="2"/>
        <v>0</v>
      </c>
      <c r="O20" s="19">
        <f t="shared" si="9"/>
        <v>0</v>
      </c>
      <c r="P20" s="19">
        <f t="shared" si="3"/>
        <v>0</v>
      </c>
      <c r="AG20" s="80" t="s">
        <v>109</v>
      </c>
      <c r="AH20" s="80">
        <v>22.994216600000001</v>
      </c>
      <c r="AI20" s="80">
        <v>320.84219739999998</v>
      </c>
      <c r="AT20" s="62"/>
      <c r="AU20" s="62" t="s">
        <v>48</v>
      </c>
      <c r="AV20" s="63">
        <v>12434.849660199996</v>
      </c>
      <c r="AW20" s="63">
        <v>4875.8768750000017</v>
      </c>
      <c r="AX20" s="63">
        <v>44.461992199999976</v>
      </c>
      <c r="AY20" s="63">
        <v>17355.188527399994</v>
      </c>
    </row>
    <row r="21" spans="1:51" x14ac:dyDescent="0.25">
      <c r="A21" t="s">
        <v>109</v>
      </c>
      <c r="B21" s="14" t="s">
        <v>125</v>
      </c>
      <c r="C21" s="15">
        <v>40800</v>
      </c>
      <c r="D21" s="15">
        <v>622.00000000000011</v>
      </c>
      <c r="E21" s="15">
        <f t="shared" si="0"/>
        <v>22.994216600000001</v>
      </c>
      <c r="F21" s="16">
        <f t="shared" si="4"/>
        <v>2.2457921436105796E-4</v>
      </c>
      <c r="G21" s="16">
        <f t="shared" si="5"/>
        <v>3.5914894385149858E-3</v>
      </c>
      <c r="H21" s="16">
        <f t="shared" si="1"/>
        <v>1.6997466555835877E-3</v>
      </c>
      <c r="I21" s="17">
        <f t="shared" si="6"/>
        <v>27.050280112608842</v>
      </c>
      <c r="J21" s="18">
        <f t="shared" si="7"/>
        <v>0.56358374019607849</v>
      </c>
      <c r="K21" s="19">
        <f t="shared" si="8"/>
        <v>15.245098039215689</v>
      </c>
      <c r="N21" s="20">
        <f t="shared" si="2"/>
        <v>4302.530344165164</v>
      </c>
      <c r="O21" s="19">
        <f t="shared" si="9"/>
        <v>358.544195347097</v>
      </c>
      <c r="P21" s="19">
        <f t="shared" si="3"/>
        <v>0.57643761309822661</v>
      </c>
      <c r="AG21" s="80" t="s">
        <v>110</v>
      </c>
      <c r="AH21" s="80">
        <v>910.04306109999993</v>
      </c>
      <c r="AI21" s="80">
        <v>784.48699650000003</v>
      </c>
      <c r="AT21" s="62"/>
      <c r="AU21" s="62" t="s">
        <v>49</v>
      </c>
      <c r="AV21" s="63">
        <v>0</v>
      </c>
      <c r="AW21" s="63">
        <v>2743.8342462999999</v>
      </c>
      <c r="AX21" s="63">
        <v>2645.0358290000017</v>
      </c>
      <c r="AY21" s="63">
        <v>5388.8700753000012</v>
      </c>
    </row>
    <row r="22" spans="1:51" x14ac:dyDescent="0.25">
      <c r="A22" t="s">
        <v>110</v>
      </c>
      <c r="B22" s="14" t="s">
        <v>126</v>
      </c>
      <c r="C22" s="15">
        <v>7136426</v>
      </c>
      <c r="D22" s="15">
        <v>11938.270070637425</v>
      </c>
      <c r="E22" s="15">
        <f t="shared" si="0"/>
        <v>910.04306109999993</v>
      </c>
      <c r="F22" s="16">
        <f t="shared" si="4"/>
        <v>8.8881808522483091E-3</v>
      </c>
      <c r="G22" s="16">
        <f>D22/$D$23</f>
        <v>6.8932750599411355E-2</v>
      </c>
      <c r="H22" s="16">
        <f t="shared" si="1"/>
        <v>6.7270943665972749E-2</v>
      </c>
      <c r="I22" s="17">
        <f t="shared" si="6"/>
        <v>13.118357340373798</v>
      </c>
      <c r="J22" s="18">
        <f t="shared" si="7"/>
        <v>0.12752084322040191</v>
      </c>
      <c r="K22" s="19">
        <f t="shared" si="8"/>
        <v>1.6728639897110158</v>
      </c>
      <c r="N22" s="20">
        <f t="shared" si="2"/>
        <v>170281.42132399071</v>
      </c>
      <c r="O22" s="19">
        <f>N22/12</f>
        <v>14190.118443665893</v>
      </c>
      <c r="P22" s="19">
        <f t="shared" si="3"/>
        <v>1.1886243450436729</v>
      </c>
      <c r="AG22" s="80" t="s">
        <v>21</v>
      </c>
      <c r="AH22" s="80">
        <v>4896.8998909999991</v>
      </c>
      <c r="AI22" s="80">
        <v>15089.380308599999</v>
      </c>
      <c r="AT22" s="62"/>
      <c r="AU22" s="62" t="s">
        <v>21</v>
      </c>
      <c r="AV22" s="63">
        <v>34185.253628299986</v>
      </c>
      <c r="AW22" s="63">
        <v>53485.49638479999</v>
      </c>
      <c r="AX22" s="63">
        <v>19986.295375000005</v>
      </c>
      <c r="AY22" s="63">
        <v>107657.04538809998</v>
      </c>
    </row>
    <row r="23" spans="1:51" x14ac:dyDescent="0.25">
      <c r="B23" s="31" t="s">
        <v>50</v>
      </c>
      <c r="C23" s="32">
        <f t="shared" ref="C23:H23" si="10">SUM(C4:C22)</f>
        <v>42071641</v>
      </c>
      <c r="D23" s="32">
        <f>SUM(D4:D22)</f>
        <v>173187.2000874338</v>
      </c>
      <c r="E23" s="32">
        <f t="shared" si="10"/>
        <v>13528.025793999996</v>
      </c>
      <c r="F23" s="33">
        <f>SUM(F4:F22)</f>
        <v>0.13212511030589522</v>
      </c>
      <c r="G23" s="44">
        <f t="shared" si="10"/>
        <v>0.99999999999999989</v>
      </c>
      <c r="H23" s="44">
        <f t="shared" si="10"/>
        <v>1.0000000000000002</v>
      </c>
      <c r="I23" s="17">
        <f t="shared" si="6"/>
        <v>12.802104514336932</v>
      </c>
      <c r="J23" s="18">
        <f t="shared" si="7"/>
        <v>0.32154737662835625</v>
      </c>
      <c r="K23" s="19">
        <f t="shared" si="8"/>
        <v>4.116483121907077</v>
      </c>
      <c r="N23" s="32">
        <f t="shared" ref="N23:O23" si="11">SUM(N4:N22)</f>
        <v>2531277.4289224548</v>
      </c>
      <c r="O23" s="32">
        <f t="shared" si="11"/>
        <v>210939.78574353785</v>
      </c>
      <c r="P23" s="35"/>
      <c r="AG23" s="80" t="s">
        <v>25</v>
      </c>
      <c r="AH23" s="80">
        <v>1244.5071937</v>
      </c>
      <c r="AI23" s="80">
        <v>1173.0465577</v>
      </c>
      <c r="AT23" s="62"/>
      <c r="AU23" s="62" t="s">
        <v>25</v>
      </c>
      <c r="AV23" s="63">
        <v>0</v>
      </c>
      <c r="AW23" s="63">
        <v>4064.2021348999992</v>
      </c>
      <c r="AX23" s="63">
        <v>1308.5433335999999</v>
      </c>
      <c r="AY23" s="63">
        <v>5372.7454684999993</v>
      </c>
    </row>
    <row r="24" spans="1:51" x14ac:dyDescent="0.25">
      <c r="B24" s="36"/>
      <c r="C24" s="11"/>
      <c r="D24" s="11"/>
      <c r="E24" s="11"/>
      <c r="F24" s="37"/>
      <c r="G24" s="37"/>
      <c r="H24" s="37"/>
      <c r="K24" s="38"/>
      <c r="AG24" s="80" t="s">
        <v>27</v>
      </c>
      <c r="AH24" s="80">
        <v>0</v>
      </c>
      <c r="AI24" s="80">
        <v>0</v>
      </c>
      <c r="AT24" s="62"/>
      <c r="AU24" s="62" t="s">
        <v>27</v>
      </c>
      <c r="AV24" s="63">
        <v>5055.8672485000006</v>
      </c>
      <c r="AW24" s="63">
        <v>3614.2067657000011</v>
      </c>
      <c r="AX24" s="63">
        <v>0</v>
      </c>
      <c r="AY24" s="63">
        <v>8670.0740142000013</v>
      </c>
    </row>
    <row r="25" spans="1:51" x14ac:dyDescent="0.25">
      <c r="E25" s="11"/>
      <c r="F25" s="39"/>
      <c r="K25" s="40"/>
      <c r="AG25" s="80" t="s">
        <v>23</v>
      </c>
      <c r="AH25" s="80">
        <v>0</v>
      </c>
      <c r="AI25" s="80">
        <v>50.473352199999994</v>
      </c>
      <c r="AT25" s="62"/>
      <c r="AU25" s="62" t="s">
        <v>23</v>
      </c>
      <c r="AV25" s="63">
        <v>0</v>
      </c>
      <c r="AW25" s="63">
        <v>769.28282079999974</v>
      </c>
      <c r="AX25" s="63">
        <v>50.473390499999994</v>
      </c>
      <c r="AY25" s="63">
        <v>819.75621129999968</v>
      </c>
    </row>
    <row r="26" spans="1:51" ht="15" hidden="1" customHeight="1" x14ac:dyDescent="0.25">
      <c r="C26" s="11">
        <f>SUM(C4:C22)</f>
        <v>42071641</v>
      </c>
      <c r="D26" s="11">
        <f>SUM(D4:D22)</f>
        <v>173187.2000874338</v>
      </c>
      <c r="AG26" s="80" t="s">
        <v>39</v>
      </c>
      <c r="AH26" s="80">
        <v>174.14421200000007</v>
      </c>
      <c r="AI26" s="80">
        <v>295.72117609999964</v>
      </c>
      <c r="AT26" s="62"/>
      <c r="AU26" s="62" t="s">
        <v>39</v>
      </c>
      <c r="AV26" s="63">
        <v>4281.0205911999965</v>
      </c>
      <c r="AW26" s="63">
        <v>8716.4292949999945</v>
      </c>
      <c r="AX26" s="63">
        <v>469.86574359999986</v>
      </c>
      <c r="AY26" s="63">
        <v>13467.31562979999</v>
      </c>
    </row>
    <row r="27" spans="1:51" ht="15.75" x14ac:dyDescent="0.25">
      <c r="B27" s="130" t="s">
        <v>51</v>
      </c>
      <c r="C27" s="130"/>
      <c r="D27" s="130"/>
      <c r="E27" s="130"/>
      <c r="F27" s="130"/>
      <c r="G27" s="130"/>
      <c r="H27" s="130"/>
      <c r="I27" s="130"/>
      <c r="J27" s="130"/>
      <c r="K27" s="130"/>
      <c r="L27" s="53" t="s">
        <v>52</v>
      </c>
      <c r="M27" s="53"/>
      <c r="N27" s="53"/>
      <c r="O27" s="53"/>
      <c r="P27" s="41"/>
      <c r="Q27" s="53" t="s">
        <v>52</v>
      </c>
      <c r="R27" s="53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G27" s="80" t="s">
        <v>43</v>
      </c>
      <c r="AH27" s="80">
        <v>0</v>
      </c>
      <c r="AI27" s="80">
        <v>1991.4477647000003</v>
      </c>
      <c r="AT27" s="62"/>
      <c r="AU27" s="62" t="s">
        <v>43</v>
      </c>
      <c r="AV27" s="63">
        <v>0</v>
      </c>
      <c r="AW27" s="63">
        <v>663.10333139999989</v>
      </c>
      <c r="AX27" s="63">
        <v>1991.4492759000007</v>
      </c>
      <c r="AY27" s="63">
        <v>2654.5526073000005</v>
      </c>
    </row>
    <row r="28" spans="1:51" x14ac:dyDescent="0.25">
      <c r="A28" s="41" t="s">
        <v>53</v>
      </c>
      <c r="B28" s="14" t="s">
        <v>54</v>
      </c>
      <c r="C28" s="14" t="s">
        <v>55</v>
      </c>
      <c r="D28" s="15">
        <v>0</v>
      </c>
      <c r="E28" s="15">
        <f t="shared" ref="E28:E44" si="12">IFERROR(VLOOKUP(A28,$AG$4:$AI$49,2,FALSE),0)</f>
        <v>0</v>
      </c>
      <c r="F28" s="16">
        <f>E28/$F$2</f>
        <v>0</v>
      </c>
      <c r="G28" s="16">
        <f>D28/SUM($D$45)</f>
        <v>0</v>
      </c>
      <c r="H28" s="16">
        <f t="shared" ref="H28:H44" si="13">E28/SUM($E$45)</f>
        <v>0</v>
      </c>
      <c r="I28" s="17">
        <f t="shared" ref="I28:I44" si="14">IFERROR((D28/E28),0)</f>
        <v>0</v>
      </c>
      <c r="J28" s="17" t="s">
        <v>55</v>
      </c>
      <c r="K28" s="17" t="s">
        <v>55</v>
      </c>
      <c r="L28" s="54">
        <v>162397</v>
      </c>
      <c r="M28" s="55">
        <f>L28/$F$2</f>
        <v>1.586094073524241</v>
      </c>
      <c r="N28" s="20">
        <f t="shared" ref="N28:N44" si="15">E28*$N$2</f>
        <v>0</v>
      </c>
      <c r="O28" s="19">
        <f>N28/12</f>
        <v>0</v>
      </c>
      <c r="P28" s="19">
        <f t="shared" ref="P28:P44" si="16">IFERROR(O28/D28,0)</f>
        <v>0</v>
      </c>
      <c r="Q28" s="54">
        <v>0</v>
      </c>
      <c r="R28" s="55">
        <f>Q28/$F$2</f>
        <v>0</v>
      </c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G28" s="80" t="s">
        <v>37</v>
      </c>
      <c r="AH28" s="80">
        <v>0</v>
      </c>
      <c r="AI28" s="80">
        <v>0</v>
      </c>
      <c r="AT28" s="62"/>
      <c r="AU28" s="62" t="s">
        <v>37</v>
      </c>
      <c r="AV28" s="63">
        <v>0</v>
      </c>
      <c r="AW28" s="63">
        <v>35111.722326799958</v>
      </c>
      <c r="AX28" s="63">
        <v>0</v>
      </c>
      <c r="AY28" s="63">
        <v>35111.722326799958</v>
      </c>
    </row>
    <row r="29" spans="1:51" x14ac:dyDescent="0.25">
      <c r="A29" s="41" t="s">
        <v>56</v>
      </c>
      <c r="B29" s="14" t="s">
        <v>57</v>
      </c>
      <c r="C29" s="14" t="s">
        <v>55</v>
      </c>
      <c r="D29" s="15">
        <v>0</v>
      </c>
      <c r="E29" s="15">
        <f t="shared" si="12"/>
        <v>0</v>
      </c>
      <c r="F29" s="16">
        <f t="shared" ref="F29:F31" si="17">E29/$F$2</f>
        <v>0</v>
      </c>
      <c r="G29" s="16">
        <f t="shared" ref="G29:G44" si="18">D29/SUM($D$45)</f>
        <v>0</v>
      </c>
      <c r="H29" s="16">
        <f t="shared" si="13"/>
        <v>0</v>
      </c>
      <c r="I29" s="17">
        <f t="shared" si="14"/>
        <v>0</v>
      </c>
      <c r="J29" s="17" t="s">
        <v>55</v>
      </c>
      <c r="K29" s="17" t="s">
        <v>55</v>
      </c>
      <c r="L29" s="54">
        <v>173713</v>
      </c>
      <c r="M29" s="55">
        <f>L29/$F$2</f>
        <v>1.6966148376762902</v>
      </c>
      <c r="N29" s="20">
        <f t="shared" si="15"/>
        <v>0</v>
      </c>
      <c r="O29" s="19">
        <f t="shared" ref="O29:O44" si="19">N29/12</f>
        <v>0</v>
      </c>
      <c r="P29" s="19">
        <f t="shared" si="16"/>
        <v>0</v>
      </c>
      <c r="Q29" s="54">
        <v>0</v>
      </c>
      <c r="R29" s="55">
        <f>Q29/$F$2</f>
        <v>0</v>
      </c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65"/>
      <c r="AF29" s="65"/>
      <c r="AG29" s="80" t="s">
        <v>38</v>
      </c>
      <c r="AH29" s="80">
        <v>0</v>
      </c>
      <c r="AI29" s="80">
        <v>45849.73267160001</v>
      </c>
      <c r="AT29" s="62"/>
      <c r="AU29" s="62" t="s">
        <v>38</v>
      </c>
      <c r="AV29" s="63">
        <v>0</v>
      </c>
      <c r="AW29" s="63">
        <v>0</v>
      </c>
      <c r="AX29" s="63">
        <v>45849.767484199998</v>
      </c>
      <c r="AY29" s="63">
        <v>45849.767484199998</v>
      </c>
    </row>
    <row r="30" spans="1:51" x14ac:dyDescent="0.25">
      <c r="A30" s="41" t="s">
        <v>58</v>
      </c>
      <c r="B30" s="14" t="s">
        <v>59</v>
      </c>
      <c r="C30" s="14" t="s">
        <v>55</v>
      </c>
      <c r="D30" s="15">
        <v>0</v>
      </c>
      <c r="E30" s="15">
        <f t="shared" si="12"/>
        <v>0</v>
      </c>
      <c r="F30" s="16">
        <f t="shared" si="17"/>
        <v>0</v>
      </c>
      <c r="G30" s="16">
        <f t="shared" si="18"/>
        <v>0</v>
      </c>
      <c r="H30" s="16">
        <f t="shared" si="13"/>
        <v>0</v>
      </c>
      <c r="I30" s="17">
        <f t="shared" si="14"/>
        <v>0</v>
      </c>
      <c r="J30" s="17" t="s">
        <v>55</v>
      </c>
      <c r="K30" s="17" t="s">
        <v>55</v>
      </c>
      <c r="L30" s="54">
        <v>145430</v>
      </c>
      <c r="M30" s="55">
        <f t="shared" ref="M30:M39" si="20">L30/$F$2</f>
        <v>1.4203812946829706</v>
      </c>
      <c r="N30" s="20">
        <f t="shared" si="15"/>
        <v>0</v>
      </c>
      <c r="O30" s="19">
        <f t="shared" si="19"/>
        <v>0</v>
      </c>
      <c r="P30" s="19">
        <f t="shared" si="16"/>
        <v>0</v>
      </c>
      <c r="Q30" s="54">
        <v>0</v>
      </c>
      <c r="R30" s="55">
        <f t="shared" ref="R30:R39" si="21">Q30/$F$2</f>
        <v>0</v>
      </c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47"/>
      <c r="AF30" s="47"/>
      <c r="AG30" s="80" t="s">
        <v>35</v>
      </c>
      <c r="AH30" s="80">
        <v>0</v>
      </c>
      <c r="AI30" s="80">
        <v>65.594498000000002</v>
      </c>
      <c r="AT30" s="62"/>
      <c r="AU30" s="62" t="s">
        <v>35</v>
      </c>
      <c r="AV30" s="63">
        <v>0</v>
      </c>
      <c r="AW30" s="63">
        <v>0</v>
      </c>
      <c r="AX30" s="63">
        <v>65.594547599999999</v>
      </c>
      <c r="AY30" s="63">
        <v>65.594547599999999</v>
      </c>
    </row>
    <row r="31" spans="1:51" x14ac:dyDescent="0.25">
      <c r="A31" s="41" t="s">
        <v>60</v>
      </c>
      <c r="B31" s="14" t="s">
        <v>61</v>
      </c>
      <c r="C31" s="14" t="s">
        <v>55</v>
      </c>
      <c r="D31" s="15">
        <v>0</v>
      </c>
      <c r="E31" s="15">
        <f t="shared" si="12"/>
        <v>0</v>
      </c>
      <c r="F31" s="16">
        <f t="shared" si="17"/>
        <v>0</v>
      </c>
      <c r="G31" s="16">
        <f t="shared" si="18"/>
        <v>0</v>
      </c>
      <c r="H31" s="16">
        <f t="shared" si="13"/>
        <v>0</v>
      </c>
      <c r="I31" s="17">
        <f t="shared" si="14"/>
        <v>0</v>
      </c>
      <c r="J31" s="17" t="s">
        <v>55</v>
      </c>
      <c r="K31" s="17" t="s">
        <v>55</v>
      </c>
      <c r="L31" s="54">
        <v>99503</v>
      </c>
      <c r="M31" s="55">
        <f t="shared" si="20"/>
        <v>0.97182286986756261</v>
      </c>
      <c r="N31" s="20">
        <f t="shared" si="15"/>
        <v>0</v>
      </c>
      <c r="O31" s="19">
        <f t="shared" si="19"/>
        <v>0</v>
      </c>
      <c r="P31" s="19">
        <f t="shared" si="16"/>
        <v>0</v>
      </c>
      <c r="Q31" s="54">
        <v>0</v>
      </c>
      <c r="R31" s="55">
        <f t="shared" si="21"/>
        <v>0</v>
      </c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47"/>
      <c r="AF31" s="47"/>
      <c r="AG31" s="80" t="s">
        <v>19</v>
      </c>
      <c r="AH31" s="80">
        <v>1224.8661123999996</v>
      </c>
      <c r="AI31" s="80">
        <v>3123.6841868000024</v>
      </c>
      <c r="AT31" s="62"/>
      <c r="AU31" s="62" t="s">
        <v>19</v>
      </c>
      <c r="AV31" s="63">
        <v>0</v>
      </c>
      <c r="AW31" s="63">
        <v>7139.8152089999976</v>
      </c>
      <c r="AX31" s="63">
        <v>4348.5536009000007</v>
      </c>
      <c r="AY31" s="63">
        <v>11488.368809899999</v>
      </c>
    </row>
    <row r="32" spans="1:51" x14ac:dyDescent="0.25">
      <c r="A32" s="41" t="s">
        <v>62</v>
      </c>
      <c r="B32" s="14" t="s">
        <v>63</v>
      </c>
      <c r="C32" s="14" t="s">
        <v>55</v>
      </c>
      <c r="D32" s="15">
        <v>0</v>
      </c>
      <c r="E32" s="15">
        <f t="shared" si="12"/>
        <v>0</v>
      </c>
      <c r="F32" s="16">
        <f>E32/$F$2</f>
        <v>0</v>
      </c>
      <c r="G32" s="16">
        <f t="shared" si="18"/>
        <v>0</v>
      </c>
      <c r="H32" s="16">
        <f t="shared" si="13"/>
        <v>0</v>
      </c>
      <c r="I32" s="17">
        <f t="shared" si="14"/>
        <v>0</v>
      </c>
      <c r="J32" s="17" t="s">
        <v>55</v>
      </c>
      <c r="K32" s="17" t="s">
        <v>55</v>
      </c>
      <c r="L32" s="54">
        <v>9380</v>
      </c>
      <c r="M32" s="55">
        <f t="shared" si="20"/>
        <v>9.1612298316208929E-2</v>
      </c>
      <c r="N32" s="20">
        <f t="shared" si="15"/>
        <v>0</v>
      </c>
      <c r="O32" s="19">
        <f t="shared" si="19"/>
        <v>0</v>
      </c>
      <c r="P32" s="19">
        <f t="shared" si="16"/>
        <v>0</v>
      </c>
      <c r="Q32" s="54">
        <v>0</v>
      </c>
      <c r="R32" s="55">
        <f t="shared" si="21"/>
        <v>0</v>
      </c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G32" s="80" t="s">
        <v>33</v>
      </c>
      <c r="AH32" s="80">
        <v>0</v>
      </c>
      <c r="AI32" s="80">
        <v>0</v>
      </c>
      <c r="AT32" s="62"/>
      <c r="AU32" s="62" t="s">
        <v>33</v>
      </c>
      <c r="AV32" s="63">
        <v>0</v>
      </c>
      <c r="AW32" s="63">
        <v>3678.8421609999991</v>
      </c>
      <c r="AX32" s="63">
        <v>0</v>
      </c>
      <c r="AY32" s="63">
        <v>3678.8421609999991</v>
      </c>
    </row>
    <row r="33" spans="1:51" x14ac:dyDescent="0.25">
      <c r="A33" t="s">
        <v>64</v>
      </c>
      <c r="B33" s="14" t="s">
        <v>65</v>
      </c>
      <c r="C33" s="14" t="s">
        <v>55</v>
      </c>
      <c r="D33" s="15">
        <v>104889.29999999999</v>
      </c>
      <c r="E33" s="15">
        <f t="shared" si="12"/>
        <v>6604.8124076000013</v>
      </c>
      <c r="F33" s="16">
        <f>E33/$F$2</f>
        <v>6.450768066179631E-2</v>
      </c>
      <c r="G33" s="16">
        <f>D33/SUM($D$45)</f>
        <v>0.22540246180070023</v>
      </c>
      <c r="H33" s="16">
        <f t="shared" si="13"/>
        <v>0.4846155256173072</v>
      </c>
      <c r="I33" s="17">
        <f t="shared" si="14"/>
        <v>15.880738698847276</v>
      </c>
      <c r="J33" s="17" t="s">
        <v>55</v>
      </c>
      <c r="K33" s="17" t="s">
        <v>55</v>
      </c>
      <c r="L33" s="54">
        <v>164911.80000000002</v>
      </c>
      <c r="M33" s="55">
        <f t="shared" si="20"/>
        <v>1.6106555455717468</v>
      </c>
      <c r="N33" s="20">
        <f t="shared" si="15"/>
        <v>1235850.1398659337</v>
      </c>
      <c r="O33" s="19">
        <f t="shared" si="19"/>
        <v>102987.51165549447</v>
      </c>
      <c r="P33" s="19">
        <f t="shared" si="16"/>
        <v>0.98186861439150119</v>
      </c>
      <c r="Q33" s="54">
        <v>16198.299999999997</v>
      </c>
      <c r="R33" s="55">
        <f t="shared" si="21"/>
        <v>0.15820506309333124</v>
      </c>
      <c r="S33" s="93"/>
      <c r="T33" s="95">
        <f>SUM(D28:D33)</f>
        <v>104889.29999999999</v>
      </c>
      <c r="U33" s="95">
        <f>SUM(E28:E33)</f>
        <v>6604.8124076000013</v>
      </c>
      <c r="V33" s="93"/>
      <c r="W33" s="93"/>
      <c r="X33" s="93"/>
      <c r="Y33" s="93"/>
      <c r="Z33" s="93"/>
      <c r="AA33" s="93"/>
      <c r="AB33" s="93"/>
      <c r="AC33" s="93"/>
      <c r="AD33" s="93"/>
      <c r="AG33" s="80" t="s">
        <v>41</v>
      </c>
      <c r="AH33" s="80">
        <v>0</v>
      </c>
      <c r="AI33" s="80">
        <v>0</v>
      </c>
      <c r="AT33" s="62"/>
      <c r="AU33" s="62" t="s">
        <v>41</v>
      </c>
      <c r="AV33" s="63">
        <v>0</v>
      </c>
      <c r="AW33" s="63">
        <v>8089.5328609999979</v>
      </c>
      <c r="AX33" s="63">
        <v>0</v>
      </c>
      <c r="AY33" s="63">
        <v>8089.5328609999979</v>
      </c>
    </row>
    <row r="34" spans="1:51" x14ac:dyDescent="0.25">
      <c r="A34" s="29" t="s">
        <v>66</v>
      </c>
      <c r="B34" s="29" t="s">
        <v>66</v>
      </c>
      <c r="C34" s="14" t="s">
        <v>55</v>
      </c>
      <c r="D34" s="15">
        <v>340</v>
      </c>
      <c r="E34" s="15">
        <f t="shared" si="12"/>
        <v>66.129961100000003</v>
      </c>
      <c r="F34" s="16">
        <f t="shared" ref="F34:F44" si="22">E34/$F$2</f>
        <v>6.4587608997148109E-4</v>
      </c>
      <c r="G34" s="16">
        <f t="shared" si="18"/>
        <v>7.306449467413558E-4</v>
      </c>
      <c r="H34" s="16">
        <f t="shared" si="13"/>
        <v>4.8521598918770436E-3</v>
      </c>
      <c r="I34" s="17">
        <f t="shared" si="14"/>
        <v>5.1413911991549623</v>
      </c>
      <c r="J34" s="17" t="s">
        <v>55</v>
      </c>
      <c r="K34" s="17" t="s">
        <v>55</v>
      </c>
      <c r="L34" s="54">
        <v>7159</v>
      </c>
      <c r="M34" s="55">
        <f t="shared" si="20"/>
        <v>6.9920303160526623E-2</v>
      </c>
      <c r="N34" s="20">
        <f t="shared" si="15"/>
        <v>12373.814217754732</v>
      </c>
      <c r="O34" s="19">
        <f t="shared" si="19"/>
        <v>1031.1511848128944</v>
      </c>
      <c r="P34" s="19">
        <f t="shared" si="16"/>
        <v>3.0327976023908656</v>
      </c>
      <c r="Q34" s="54">
        <v>34</v>
      </c>
      <c r="R34" s="55">
        <f t="shared" si="21"/>
        <v>3.3207016447239909E-4</v>
      </c>
      <c r="S34" s="93"/>
      <c r="T34" s="95">
        <f>SUM(D34:D41)</f>
        <v>1636</v>
      </c>
      <c r="U34" s="95">
        <f>SUM(E34:E41)</f>
        <v>66.129961100000003</v>
      </c>
      <c r="V34" s="93"/>
      <c r="W34" s="93"/>
      <c r="X34" s="93"/>
      <c r="Y34" s="93"/>
      <c r="Z34" s="93"/>
      <c r="AA34" s="93"/>
      <c r="AB34" s="93"/>
      <c r="AC34" s="93"/>
      <c r="AD34" s="93"/>
      <c r="AG34" s="80" t="s">
        <v>66</v>
      </c>
      <c r="AH34" s="80">
        <v>66.129961100000003</v>
      </c>
      <c r="AI34" s="80">
        <v>0</v>
      </c>
      <c r="AT34" s="62" t="s">
        <v>101</v>
      </c>
      <c r="AU34" s="62" t="s">
        <v>66</v>
      </c>
      <c r="AV34" s="63">
        <v>6319.3060859000043</v>
      </c>
      <c r="AW34" s="63">
        <v>7538.821294300008</v>
      </c>
      <c r="AX34" s="63">
        <v>66.130011300000007</v>
      </c>
      <c r="AY34" s="63">
        <v>13924.257391500012</v>
      </c>
    </row>
    <row r="35" spans="1:51" x14ac:dyDescent="0.25">
      <c r="A35" s="29" t="s">
        <v>67</v>
      </c>
      <c r="B35" s="29" t="s">
        <v>67</v>
      </c>
      <c r="C35" s="14" t="s">
        <v>55</v>
      </c>
      <c r="D35" s="15">
        <v>0</v>
      </c>
      <c r="E35" s="15">
        <f t="shared" si="12"/>
        <v>0</v>
      </c>
      <c r="F35" s="16">
        <f t="shared" si="22"/>
        <v>0</v>
      </c>
      <c r="G35" s="16">
        <f t="shared" si="18"/>
        <v>0</v>
      </c>
      <c r="H35" s="16">
        <f t="shared" si="13"/>
        <v>0</v>
      </c>
      <c r="I35" s="17">
        <f t="shared" si="14"/>
        <v>0</v>
      </c>
      <c r="J35" s="17" t="s">
        <v>55</v>
      </c>
      <c r="K35" s="17" t="s">
        <v>55</v>
      </c>
      <c r="L35" s="54">
        <v>14898</v>
      </c>
      <c r="M35" s="55">
        <f t="shared" si="20"/>
        <v>0.14550533265617063</v>
      </c>
      <c r="N35" s="20">
        <f t="shared" si="15"/>
        <v>0</v>
      </c>
      <c r="O35" s="19">
        <f t="shared" si="19"/>
        <v>0</v>
      </c>
      <c r="P35" s="19">
        <f t="shared" si="16"/>
        <v>0</v>
      </c>
      <c r="Q35" s="54">
        <v>0</v>
      </c>
      <c r="R35" s="55">
        <f t="shared" si="21"/>
        <v>0</v>
      </c>
      <c r="S35" s="93"/>
      <c r="T35" s="95">
        <f>SUM(D42:D44)</f>
        <v>358817</v>
      </c>
      <c r="U35" s="95">
        <f>SUM(E42:E44)</f>
        <v>6958.0316497999993</v>
      </c>
      <c r="V35" s="93"/>
      <c r="W35" s="93"/>
      <c r="X35" s="93"/>
      <c r="Y35" s="93"/>
      <c r="Z35" s="93"/>
      <c r="AA35" s="93"/>
      <c r="AB35" s="93"/>
      <c r="AC35" s="93"/>
      <c r="AD35" s="93"/>
      <c r="AG35" s="80" t="s">
        <v>67</v>
      </c>
      <c r="AH35" s="80">
        <v>0</v>
      </c>
      <c r="AI35" s="80">
        <v>0</v>
      </c>
      <c r="AT35" s="62"/>
      <c r="AU35" s="62" t="s">
        <v>67</v>
      </c>
      <c r="AV35" s="63">
        <v>15160.0202052</v>
      </c>
      <c r="AW35" s="63">
        <v>10018.795961899999</v>
      </c>
      <c r="AX35" s="63">
        <v>0</v>
      </c>
      <c r="AY35" s="63">
        <v>25178.816167099998</v>
      </c>
    </row>
    <row r="36" spans="1:51" x14ac:dyDescent="0.25">
      <c r="A36" s="29" t="s">
        <v>68</v>
      </c>
      <c r="B36" s="29" t="s">
        <v>68</v>
      </c>
      <c r="C36" s="14" t="s">
        <v>55</v>
      </c>
      <c r="D36" s="15">
        <v>0</v>
      </c>
      <c r="E36" s="15">
        <f t="shared" si="12"/>
        <v>0</v>
      </c>
      <c r="F36" s="16">
        <f t="shared" si="22"/>
        <v>0</v>
      </c>
      <c r="G36" s="16">
        <f t="shared" si="18"/>
        <v>0</v>
      </c>
      <c r="H36" s="16">
        <f t="shared" si="13"/>
        <v>0</v>
      </c>
      <c r="I36" s="17">
        <f t="shared" si="14"/>
        <v>0</v>
      </c>
      <c r="J36" s="17" t="s">
        <v>55</v>
      </c>
      <c r="K36" s="17" t="s">
        <v>55</v>
      </c>
      <c r="L36" s="54">
        <v>16647</v>
      </c>
      <c r="M36" s="55">
        <f t="shared" si="20"/>
        <v>0.16258741258741258</v>
      </c>
      <c r="N36" s="20">
        <f t="shared" si="15"/>
        <v>0</v>
      </c>
      <c r="O36" s="19">
        <f t="shared" si="19"/>
        <v>0</v>
      </c>
      <c r="P36" s="19">
        <f t="shared" si="16"/>
        <v>0</v>
      </c>
      <c r="Q36" s="54">
        <v>0</v>
      </c>
      <c r="R36" s="55">
        <f t="shared" si="21"/>
        <v>0</v>
      </c>
      <c r="S36" s="93"/>
      <c r="T36" s="95"/>
      <c r="U36" s="95"/>
      <c r="V36" s="93"/>
      <c r="W36" s="93"/>
      <c r="X36" s="93"/>
      <c r="Y36" s="93"/>
      <c r="Z36" s="93"/>
      <c r="AA36" s="93"/>
      <c r="AB36" s="93"/>
      <c r="AC36" s="93"/>
      <c r="AD36" s="93"/>
      <c r="AG36" s="80" t="s">
        <v>69</v>
      </c>
      <c r="AH36" s="80">
        <v>0</v>
      </c>
      <c r="AI36" s="80">
        <v>6389.3208866999994</v>
      </c>
      <c r="AT36" s="62"/>
      <c r="AU36" s="62" t="s">
        <v>69</v>
      </c>
      <c r="AV36" s="63">
        <v>0</v>
      </c>
      <c r="AW36" s="63">
        <v>14836.950780499999</v>
      </c>
      <c r="AX36" s="63">
        <v>3896.0901577999989</v>
      </c>
      <c r="AY36" s="63">
        <v>18733.040938299997</v>
      </c>
    </row>
    <row r="37" spans="1:51" x14ac:dyDescent="0.25">
      <c r="A37" s="29" t="s">
        <v>69</v>
      </c>
      <c r="B37" s="29" t="s">
        <v>69</v>
      </c>
      <c r="C37" s="14" t="s">
        <v>55</v>
      </c>
      <c r="D37" s="30">
        <v>0</v>
      </c>
      <c r="E37" s="15">
        <f t="shared" si="12"/>
        <v>0</v>
      </c>
      <c r="F37" s="24">
        <f>E37/$F$2</f>
        <v>0</v>
      </c>
      <c r="G37" s="16">
        <f t="shared" si="18"/>
        <v>0</v>
      </c>
      <c r="H37" s="16">
        <f t="shared" si="13"/>
        <v>0</v>
      </c>
      <c r="I37" s="17">
        <f t="shared" si="14"/>
        <v>0</v>
      </c>
      <c r="J37" s="17" t="s">
        <v>55</v>
      </c>
      <c r="K37" s="17" t="s">
        <v>55</v>
      </c>
      <c r="L37" s="54">
        <v>13167</v>
      </c>
      <c r="M37" s="55">
        <f>L37/$F$2</f>
        <v>0.1285990545767082</v>
      </c>
      <c r="N37" s="20">
        <f t="shared" si="15"/>
        <v>0</v>
      </c>
      <c r="O37" s="19">
        <f t="shared" si="19"/>
        <v>0</v>
      </c>
      <c r="P37" s="19">
        <f t="shared" si="16"/>
        <v>0</v>
      </c>
      <c r="Q37" s="54">
        <v>0</v>
      </c>
      <c r="R37" s="55">
        <f>Q37/$F$2</f>
        <v>0</v>
      </c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G37" s="80" t="s">
        <v>70</v>
      </c>
      <c r="AH37" s="80">
        <v>0</v>
      </c>
      <c r="AI37" s="80">
        <v>0</v>
      </c>
      <c r="AT37" s="62"/>
      <c r="AU37" s="62" t="s">
        <v>70</v>
      </c>
      <c r="AV37" s="63">
        <v>23998.903664099998</v>
      </c>
      <c r="AW37" s="63">
        <v>4931.2570375999994</v>
      </c>
      <c r="AX37" s="63">
        <v>0</v>
      </c>
      <c r="AY37" s="63">
        <v>28930.160701699999</v>
      </c>
    </row>
    <row r="38" spans="1:51" x14ac:dyDescent="0.25">
      <c r="A38" s="29" t="s">
        <v>70</v>
      </c>
      <c r="B38" s="29" t="s">
        <v>70</v>
      </c>
      <c r="C38" s="14" t="s">
        <v>55</v>
      </c>
      <c r="D38" s="30">
        <v>0</v>
      </c>
      <c r="E38" s="15">
        <f t="shared" si="12"/>
        <v>0</v>
      </c>
      <c r="F38" s="24">
        <f t="shared" si="22"/>
        <v>0</v>
      </c>
      <c r="G38" s="16">
        <f t="shared" si="18"/>
        <v>0</v>
      </c>
      <c r="H38" s="16">
        <f t="shared" si="13"/>
        <v>0</v>
      </c>
      <c r="I38" s="17">
        <f t="shared" si="14"/>
        <v>0</v>
      </c>
      <c r="J38" s="17" t="s">
        <v>55</v>
      </c>
      <c r="K38" s="17" t="s">
        <v>55</v>
      </c>
      <c r="L38" s="54">
        <v>16151</v>
      </c>
      <c r="M38" s="55">
        <f t="shared" si="20"/>
        <v>0.15774309489393287</v>
      </c>
      <c r="N38" s="20">
        <f t="shared" si="15"/>
        <v>0</v>
      </c>
      <c r="O38" s="19">
        <f t="shared" si="19"/>
        <v>0</v>
      </c>
      <c r="P38" s="19">
        <f t="shared" si="16"/>
        <v>0</v>
      </c>
      <c r="Q38" s="54">
        <v>0</v>
      </c>
      <c r="R38" s="55">
        <f t="shared" si="21"/>
        <v>0</v>
      </c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G38" s="80" t="s">
        <v>71</v>
      </c>
      <c r="AH38" s="80">
        <v>0</v>
      </c>
      <c r="AI38" s="80">
        <v>0</v>
      </c>
      <c r="AT38" s="62"/>
      <c r="AU38" s="62" t="s">
        <v>71</v>
      </c>
      <c r="AV38" s="63">
        <v>16761.603120000007</v>
      </c>
      <c r="AW38" s="63">
        <v>4169.7405569999992</v>
      </c>
      <c r="AX38" s="63">
        <v>0</v>
      </c>
      <c r="AY38" s="63">
        <v>20931.343677000004</v>
      </c>
    </row>
    <row r="39" spans="1:51" x14ac:dyDescent="0.25">
      <c r="A39" s="29" t="s">
        <v>71</v>
      </c>
      <c r="B39" s="29" t="s">
        <v>71</v>
      </c>
      <c r="C39" s="14" t="s">
        <v>55</v>
      </c>
      <c r="D39" s="15">
        <v>0</v>
      </c>
      <c r="E39" s="15">
        <f t="shared" si="12"/>
        <v>0</v>
      </c>
      <c r="F39" s="24">
        <f t="shared" si="22"/>
        <v>0</v>
      </c>
      <c r="G39" s="16">
        <f t="shared" si="18"/>
        <v>0</v>
      </c>
      <c r="H39" s="16">
        <f t="shared" si="13"/>
        <v>0</v>
      </c>
      <c r="I39" s="17">
        <f t="shared" si="14"/>
        <v>0</v>
      </c>
      <c r="J39" s="17" t="s">
        <v>55</v>
      </c>
      <c r="K39" s="17" t="s">
        <v>55</v>
      </c>
      <c r="L39" s="54">
        <v>14437</v>
      </c>
      <c r="M39" s="55">
        <f t="shared" si="20"/>
        <v>0.14100285189670664</v>
      </c>
      <c r="N39" s="20">
        <f t="shared" si="15"/>
        <v>0</v>
      </c>
      <c r="O39" s="19">
        <f t="shared" si="19"/>
        <v>0</v>
      </c>
      <c r="P39" s="19">
        <f t="shared" si="16"/>
        <v>0</v>
      </c>
      <c r="Q39" s="54">
        <v>0</v>
      </c>
      <c r="R39" s="55">
        <f t="shared" si="21"/>
        <v>0</v>
      </c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G39" s="80" t="s">
        <v>96</v>
      </c>
      <c r="AH39" s="80">
        <v>17.880200999999996</v>
      </c>
      <c r="AI39" s="80">
        <v>265.52719669999999</v>
      </c>
      <c r="AT39" s="62"/>
      <c r="AU39" s="62" t="s">
        <v>96</v>
      </c>
      <c r="AV39" s="63">
        <v>1481.0456039000005</v>
      </c>
      <c r="AW39" s="63">
        <v>3148.3111160000003</v>
      </c>
      <c r="AX39" s="63">
        <v>346.39696739999999</v>
      </c>
      <c r="AY39" s="63">
        <v>4975.7536873000008</v>
      </c>
    </row>
    <row r="40" spans="1:51" x14ac:dyDescent="0.25">
      <c r="A40" s="29" t="s">
        <v>72</v>
      </c>
      <c r="B40" s="29" t="s">
        <v>72</v>
      </c>
      <c r="C40" s="14" t="s">
        <v>55</v>
      </c>
      <c r="D40" s="15">
        <v>1296</v>
      </c>
      <c r="E40" s="15">
        <f t="shared" si="12"/>
        <v>0</v>
      </c>
      <c r="F40" s="24">
        <f t="shared" si="22"/>
        <v>0</v>
      </c>
      <c r="G40" s="16">
        <f t="shared" si="18"/>
        <v>2.7850466205199915E-3</v>
      </c>
      <c r="H40" s="16">
        <f t="shared" si="13"/>
        <v>0</v>
      </c>
      <c r="I40" s="17">
        <f t="shared" si="14"/>
        <v>0</v>
      </c>
      <c r="J40" s="17" t="s">
        <v>55</v>
      </c>
      <c r="K40" s="17" t="s">
        <v>55</v>
      </c>
      <c r="L40" s="54">
        <v>11319</v>
      </c>
      <c r="M40" s="55">
        <f>L40/$F$2</f>
        <v>0.11055006446067898</v>
      </c>
      <c r="N40" s="20">
        <f t="shared" si="15"/>
        <v>0</v>
      </c>
      <c r="O40" s="19">
        <f t="shared" si="19"/>
        <v>0</v>
      </c>
      <c r="P40" s="19">
        <f t="shared" si="16"/>
        <v>0</v>
      </c>
      <c r="Q40" s="54">
        <v>498</v>
      </c>
      <c r="R40" s="55">
        <f>Q40/$F$2</f>
        <v>4.8638512325663167E-3</v>
      </c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G40" s="80" t="s">
        <v>97</v>
      </c>
      <c r="AH40" s="80">
        <v>3616.7819172000018</v>
      </c>
      <c r="AI40" s="80">
        <v>3811.1127175000001</v>
      </c>
      <c r="AT40" s="62"/>
      <c r="AU40" s="62" t="s">
        <v>97</v>
      </c>
      <c r="AV40" s="63">
        <v>458.00906720000012</v>
      </c>
      <c r="AW40" s="63">
        <v>11710.158723300006</v>
      </c>
      <c r="AX40" s="63">
        <v>7334.1351794000029</v>
      </c>
      <c r="AY40" s="63">
        <v>19502.302969900011</v>
      </c>
    </row>
    <row r="41" spans="1:51" x14ac:dyDescent="0.25">
      <c r="A41" s="42"/>
      <c r="B41" s="43" t="s">
        <v>73</v>
      </c>
      <c r="C41" s="14"/>
      <c r="D41" s="11">
        <v>0</v>
      </c>
      <c r="E41" s="15">
        <f t="shared" si="12"/>
        <v>0</v>
      </c>
      <c r="F41" s="24">
        <f t="shared" si="22"/>
        <v>0</v>
      </c>
      <c r="G41" s="16">
        <f t="shared" si="18"/>
        <v>0</v>
      </c>
      <c r="H41" s="16">
        <f t="shared" si="13"/>
        <v>0</v>
      </c>
      <c r="I41" s="17">
        <f t="shared" si="14"/>
        <v>0</v>
      </c>
      <c r="J41" s="17" t="s">
        <v>55</v>
      </c>
      <c r="K41" s="17" t="s">
        <v>55</v>
      </c>
      <c r="L41" s="54">
        <v>11398</v>
      </c>
      <c r="M41" s="55">
        <f>L41/$F$2</f>
        <v>0.11132163925460015</v>
      </c>
      <c r="N41" s="20">
        <f t="shared" si="15"/>
        <v>0</v>
      </c>
      <c r="O41" s="19">
        <f t="shared" si="19"/>
        <v>0</v>
      </c>
      <c r="P41" s="19">
        <f t="shared" si="16"/>
        <v>0</v>
      </c>
      <c r="Q41" s="54">
        <v>0</v>
      </c>
      <c r="R41" s="55">
        <f>Q41/$F$2</f>
        <v>0</v>
      </c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G41" s="80" t="s">
        <v>74</v>
      </c>
      <c r="AH41" s="80">
        <v>0</v>
      </c>
      <c r="AI41" s="80">
        <v>0</v>
      </c>
      <c r="AT41" s="62"/>
      <c r="AU41" s="62" t="s">
        <v>74</v>
      </c>
      <c r="AV41" s="63">
        <v>185541.1730915001</v>
      </c>
      <c r="AW41" s="63">
        <v>0</v>
      </c>
      <c r="AX41" s="63">
        <v>0</v>
      </c>
      <c r="AY41" s="63">
        <v>185541.1730915001</v>
      </c>
    </row>
    <row r="42" spans="1:51" x14ac:dyDescent="0.25">
      <c r="A42" t="s">
        <v>74</v>
      </c>
      <c r="B42" s="29" t="s">
        <v>74</v>
      </c>
      <c r="C42" s="14" t="s">
        <v>55</v>
      </c>
      <c r="D42" s="15">
        <v>0</v>
      </c>
      <c r="E42" s="15">
        <f t="shared" si="12"/>
        <v>0</v>
      </c>
      <c r="F42" s="24">
        <f t="shared" si="22"/>
        <v>0</v>
      </c>
      <c r="G42" s="16">
        <f t="shared" si="18"/>
        <v>0</v>
      </c>
      <c r="H42" s="16">
        <f t="shared" si="13"/>
        <v>0</v>
      </c>
      <c r="I42" s="17">
        <f t="shared" si="14"/>
        <v>0</v>
      </c>
      <c r="J42" s="17" t="s">
        <v>55</v>
      </c>
      <c r="K42" s="17" t="s">
        <v>55</v>
      </c>
      <c r="L42" s="56">
        <v>328004</v>
      </c>
      <c r="M42" s="55">
        <f t="shared" ref="M42:M44" si="23">L42/$F$2</f>
        <v>3.2035394772824941</v>
      </c>
      <c r="N42" s="20">
        <f t="shared" si="15"/>
        <v>0</v>
      </c>
      <c r="O42" s="19">
        <f t="shared" si="19"/>
        <v>0</v>
      </c>
      <c r="P42" s="19">
        <f t="shared" si="16"/>
        <v>0</v>
      </c>
      <c r="Q42" s="56">
        <v>0</v>
      </c>
      <c r="R42" s="55">
        <f t="shared" ref="R42:R44" si="24">Q42/$F$2</f>
        <v>0</v>
      </c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G42" s="80" t="s">
        <v>75</v>
      </c>
      <c r="AH42" s="80">
        <v>0</v>
      </c>
      <c r="AI42" s="80">
        <v>0</v>
      </c>
      <c r="AT42" s="62"/>
      <c r="AU42" s="62" t="s">
        <v>75</v>
      </c>
      <c r="AV42" s="63">
        <v>0</v>
      </c>
      <c r="AW42" s="63">
        <v>184757.07848169998</v>
      </c>
      <c r="AX42" s="63">
        <v>0</v>
      </c>
      <c r="AY42" s="63">
        <v>184757.07848169998</v>
      </c>
    </row>
    <row r="43" spans="1:51" x14ac:dyDescent="0.25">
      <c r="A43" t="s">
        <v>75</v>
      </c>
      <c r="B43" s="29" t="s">
        <v>75</v>
      </c>
      <c r="C43" s="14" t="s">
        <v>55</v>
      </c>
      <c r="D43" s="15">
        <v>0</v>
      </c>
      <c r="E43" s="15">
        <f t="shared" si="12"/>
        <v>0</v>
      </c>
      <c r="F43" s="24">
        <f t="shared" si="22"/>
        <v>0</v>
      </c>
      <c r="G43" s="16">
        <f t="shared" si="18"/>
        <v>0</v>
      </c>
      <c r="H43" s="16">
        <f t="shared" si="13"/>
        <v>0</v>
      </c>
      <c r="I43" s="17">
        <f t="shared" si="14"/>
        <v>0</v>
      </c>
      <c r="J43" s="17" t="s">
        <v>55</v>
      </c>
      <c r="K43" s="17" t="s">
        <v>55</v>
      </c>
      <c r="L43" s="56">
        <v>351057</v>
      </c>
      <c r="M43" s="55">
        <f t="shared" si="23"/>
        <v>3.4286928155643239</v>
      </c>
      <c r="N43" s="20">
        <f t="shared" si="15"/>
        <v>0</v>
      </c>
      <c r="O43" s="19">
        <f t="shared" si="19"/>
        <v>0</v>
      </c>
      <c r="P43" s="19">
        <f t="shared" si="16"/>
        <v>0</v>
      </c>
      <c r="Q43" s="56">
        <v>0</v>
      </c>
      <c r="R43" s="55">
        <f t="shared" si="24"/>
        <v>0</v>
      </c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G43" s="80" t="s">
        <v>76</v>
      </c>
      <c r="AH43" s="80">
        <v>6958.0316497999993</v>
      </c>
      <c r="AI43" s="80">
        <v>59196.043234600002</v>
      </c>
      <c r="AT43" s="62"/>
      <c r="AU43" s="62" t="s">
        <v>76</v>
      </c>
      <c r="AV43" s="63">
        <v>0</v>
      </c>
      <c r="AW43" s="63">
        <v>0</v>
      </c>
      <c r="AX43" s="63">
        <v>80079.801112899993</v>
      </c>
      <c r="AY43" s="63">
        <v>80079.801112899993</v>
      </c>
    </row>
    <row r="44" spans="1:51" x14ac:dyDescent="0.25">
      <c r="A44" t="s">
        <v>76</v>
      </c>
      <c r="B44" s="29" t="s">
        <v>76</v>
      </c>
      <c r="C44" s="14" t="s">
        <v>55</v>
      </c>
      <c r="D44" s="15">
        <v>358817</v>
      </c>
      <c r="E44" s="15">
        <f t="shared" si="12"/>
        <v>6958.0316497999993</v>
      </c>
      <c r="F44" s="24">
        <f t="shared" si="22"/>
        <v>6.7957491598624825E-2</v>
      </c>
      <c r="G44" s="16">
        <f t="shared" si="18"/>
        <v>0.77108184663203838</v>
      </c>
      <c r="H44" s="16">
        <f t="shared" si="13"/>
        <v>0.51053231449081571</v>
      </c>
      <c r="I44" s="17">
        <f t="shared" si="14"/>
        <v>51.568750770243163</v>
      </c>
      <c r="J44" s="17" t="s">
        <v>55</v>
      </c>
      <c r="K44" s="17" t="s">
        <v>55</v>
      </c>
      <c r="L44" s="56">
        <v>188986</v>
      </c>
      <c r="M44" s="55">
        <f t="shared" si="23"/>
        <v>1.8457827089112004</v>
      </c>
      <c r="N44" s="20">
        <f t="shared" si="15"/>
        <v>1301942.2592081737</v>
      </c>
      <c r="O44" s="19">
        <f t="shared" si="19"/>
        <v>108495.18826734781</v>
      </c>
      <c r="P44" s="19">
        <f t="shared" si="16"/>
        <v>0.30236914156059441</v>
      </c>
      <c r="Q44" s="82">
        <v>41976</v>
      </c>
      <c r="R44" s="55">
        <f t="shared" si="24"/>
        <v>0.40996991834980662</v>
      </c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G44" s="80" t="s">
        <v>62</v>
      </c>
      <c r="AH44" s="80">
        <v>0</v>
      </c>
      <c r="AI44" s="80">
        <v>2926.9012624999996</v>
      </c>
      <c r="AT44" s="62"/>
      <c r="AU44" s="62" t="s">
        <v>62</v>
      </c>
      <c r="AV44" s="63">
        <v>0</v>
      </c>
      <c r="AW44" s="63">
        <v>0</v>
      </c>
      <c r="AX44" s="63">
        <v>3920.5482017999998</v>
      </c>
      <c r="AY44" s="63">
        <v>3920.5482017999998</v>
      </c>
    </row>
    <row r="45" spans="1:51" x14ac:dyDescent="0.25">
      <c r="B45" s="31" t="s">
        <v>50</v>
      </c>
      <c r="C45" s="31"/>
      <c r="D45" s="32">
        <f>SUM(D28:D44)</f>
        <v>465342.3</v>
      </c>
      <c r="E45" s="32">
        <f>SUM(E28:E44)</f>
        <v>13628.974018500001</v>
      </c>
      <c r="F45" s="33">
        <f>SUM(F28:F44)</f>
        <v>0.13311104835039261</v>
      </c>
      <c r="G45" s="45">
        <f>SUM(G28:G44)</f>
        <v>1</v>
      </c>
      <c r="H45" s="45">
        <f>SUM(H28:H44)</f>
        <v>1</v>
      </c>
      <c r="I45" s="17">
        <f>IFERROR((D45/E45),0)</f>
        <v>34.143604600635619</v>
      </c>
      <c r="J45" s="31"/>
      <c r="K45" s="31"/>
      <c r="L45" s="56" t="s">
        <v>55</v>
      </c>
      <c r="M45" s="56" t="s">
        <v>55</v>
      </c>
      <c r="N45" s="56" t="s">
        <v>55</v>
      </c>
      <c r="O45" s="56" t="s">
        <v>55</v>
      </c>
      <c r="P45" s="41"/>
      <c r="Q45" s="56" t="s">
        <v>55</v>
      </c>
      <c r="R45" s="56" t="s">
        <v>55</v>
      </c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G45" s="80" t="s">
        <v>58</v>
      </c>
      <c r="AH45" s="80">
        <v>0</v>
      </c>
      <c r="AI45" s="80">
        <v>12526.948791299998</v>
      </c>
      <c r="AT45" s="62"/>
      <c r="AU45" s="62" t="s">
        <v>58</v>
      </c>
      <c r="AV45" s="63">
        <v>33439.004921099993</v>
      </c>
      <c r="AW45" s="63">
        <v>23511.443934499999</v>
      </c>
      <c r="AX45" s="63">
        <v>7925.0498689000024</v>
      </c>
      <c r="AY45" s="63">
        <v>64875.498724499994</v>
      </c>
    </row>
    <row r="46" spans="1:51" x14ac:dyDescent="0.25">
      <c r="AG46" s="80" t="s">
        <v>53</v>
      </c>
      <c r="AH46" s="80">
        <v>0</v>
      </c>
      <c r="AI46" s="80">
        <v>4871.7967323000012</v>
      </c>
      <c r="AU46" s="62" t="s">
        <v>53</v>
      </c>
      <c r="AV46" s="63">
        <v>63055.890383399987</v>
      </c>
      <c r="AW46" s="63">
        <v>34432.778070100008</v>
      </c>
      <c r="AX46" s="63">
        <v>3678.9795595999999</v>
      </c>
      <c r="AY46" s="63">
        <v>101167.6480131</v>
      </c>
    </row>
    <row r="47" spans="1:51" x14ac:dyDescent="0.25">
      <c r="AG47" s="80" t="s">
        <v>60</v>
      </c>
      <c r="AH47" s="80">
        <v>0</v>
      </c>
      <c r="AI47" s="80">
        <v>0</v>
      </c>
      <c r="AU47" s="62" t="s">
        <v>60</v>
      </c>
      <c r="AV47" s="63">
        <v>48786.132315800001</v>
      </c>
      <c r="AW47" s="63">
        <v>29931.693550199994</v>
      </c>
      <c r="AX47" s="63">
        <v>0</v>
      </c>
      <c r="AY47" s="63">
        <v>78717.825865999999</v>
      </c>
    </row>
    <row r="48" spans="1:51" ht="15.75" x14ac:dyDescent="0.25">
      <c r="B48" s="130" t="s">
        <v>98</v>
      </c>
      <c r="C48" s="130"/>
      <c r="D48" s="130"/>
      <c r="E48" s="130"/>
      <c r="F48" s="130"/>
      <c r="G48" s="130"/>
      <c r="H48" s="130"/>
      <c r="I48" s="130"/>
      <c r="J48" s="130"/>
      <c r="K48" s="130"/>
      <c r="AG48" s="80" t="s">
        <v>56</v>
      </c>
      <c r="AH48" s="80">
        <v>0</v>
      </c>
      <c r="AI48" s="80">
        <v>0</v>
      </c>
      <c r="AU48" s="62" t="s">
        <v>56</v>
      </c>
      <c r="AV48" s="63">
        <v>57265.404711399999</v>
      </c>
      <c r="AW48" s="63">
        <v>33735.5895103</v>
      </c>
      <c r="AX48" s="63">
        <v>0</v>
      </c>
      <c r="AY48" s="63">
        <v>91000.994221700006</v>
      </c>
    </row>
    <row r="49" spans="1:51" x14ac:dyDescent="0.25">
      <c r="A49" t="s">
        <v>96</v>
      </c>
      <c r="B49" s="57" t="s">
        <v>99</v>
      </c>
      <c r="C49" s="14" t="s">
        <v>55</v>
      </c>
      <c r="D49" s="14" t="s">
        <v>55</v>
      </c>
      <c r="E49" s="15">
        <f t="shared" ref="E49:E50" si="25">IFERROR(VLOOKUP(A49,$AG$4:$AI$49,2,FALSE),0)</f>
        <v>17.880200999999996</v>
      </c>
      <c r="F49" s="24">
        <f t="shared" ref="F49:F50" si="26">E49/$F$2</f>
        <v>1.7463180255498687E-4</v>
      </c>
      <c r="G49" s="14" t="s">
        <v>55</v>
      </c>
      <c r="H49" s="41"/>
      <c r="I49" s="41"/>
      <c r="J49" s="41"/>
      <c r="K49" s="41"/>
      <c r="AG49" s="80" t="s">
        <v>64</v>
      </c>
      <c r="AH49" s="80">
        <v>6604.8124076000013</v>
      </c>
      <c r="AI49" s="80">
        <v>690.16940590000013</v>
      </c>
      <c r="AU49" s="62" t="s">
        <v>64</v>
      </c>
      <c r="AV49" s="63">
        <v>54349.899724499992</v>
      </c>
      <c r="AW49" s="63">
        <v>10732.818224899998</v>
      </c>
      <c r="AX49" s="63">
        <v>4486.6627074000044</v>
      </c>
      <c r="AY49" s="63">
        <v>69569.380656799985</v>
      </c>
    </row>
    <row r="50" spans="1:51" x14ac:dyDescent="0.25">
      <c r="A50" t="s">
        <v>97</v>
      </c>
      <c r="B50" s="57" t="s">
        <v>100</v>
      </c>
      <c r="C50" s="14" t="s">
        <v>55</v>
      </c>
      <c r="D50" s="14" t="s">
        <v>55</v>
      </c>
      <c r="E50" s="15">
        <f t="shared" si="25"/>
        <v>3616.7819172000018</v>
      </c>
      <c r="F50" s="24">
        <f t="shared" si="26"/>
        <v>3.5324275473688341E-2</v>
      </c>
      <c r="G50" s="14" t="s">
        <v>55</v>
      </c>
      <c r="H50" s="41"/>
      <c r="I50" s="41"/>
      <c r="J50" s="41"/>
      <c r="K50" s="41"/>
    </row>
    <row r="51" spans="1:51" x14ac:dyDescent="0.25">
      <c r="B51" s="58" t="s">
        <v>50</v>
      </c>
      <c r="C51" s="59"/>
      <c r="D51" s="59"/>
      <c r="E51" s="60">
        <f>SUM(E49:E50)</f>
        <v>3634.6621182000017</v>
      </c>
      <c r="F51" s="61">
        <f>SUM(F49:F50)</f>
        <v>3.549890727624333E-2</v>
      </c>
      <c r="G51" s="59"/>
      <c r="H51" s="59"/>
      <c r="I51" s="59"/>
      <c r="J51" s="59"/>
      <c r="K51" s="59"/>
    </row>
    <row r="54" spans="1:51" x14ac:dyDescent="0.25">
      <c r="F54" s="66">
        <f>SUM(F51,F45)</f>
        <v>0.16860995562663594</v>
      </c>
    </row>
    <row r="55" spans="1:51" x14ac:dyDescent="0.25">
      <c r="F55" s="33">
        <v>0.13212511030589522</v>
      </c>
    </row>
    <row r="56" spans="1:51" x14ac:dyDescent="0.25">
      <c r="F56" s="90">
        <v>1</v>
      </c>
    </row>
    <row r="58" spans="1:51" x14ac:dyDescent="0.25">
      <c r="F58" s="91">
        <f>F56-SUM(F54:F55)</f>
        <v>0.69926493406746881</v>
      </c>
    </row>
  </sheetData>
  <mergeCells count="3">
    <mergeCell ref="B27:K27"/>
    <mergeCell ref="B48:K48"/>
    <mergeCell ref="B1:P1"/>
  </mergeCells>
  <phoneticPr fontId="13" type="noConversion"/>
  <conditionalFormatting sqref="G4:H22 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4037-980C-45F6-A965-FE08B785B0E2}">
  <dimension ref="A1:AJ67"/>
  <sheetViews>
    <sheetView showGridLines="0" zoomScale="80" zoomScaleNormal="80" workbookViewId="0">
      <pane xSplit="2" ySplit="3" topLeftCell="C13" activePane="bottomRight" state="frozen"/>
      <selection activeCell="Q21" sqref="Q21"/>
      <selection pane="topRight" activeCell="Q21" sqref="Q21"/>
      <selection pane="bottomLeft" activeCell="Q21" sqref="Q21"/>
      <selection pane="bottomRight" sqref="A1:A1048576"/>
    </sheetView>
  </sheetViews>
  <sheetFormatPr defaultRowHeight="15" x14ac:dyDescent="0.25"/>
  <cols>
    <col min="1" max="1" width="40.85546875" hidden="1" customWidth="1"/>
    <col min="2" max="2" width="34.140625" bestFit="1" customWidth="1"/>
    <col min="3" max="3" width="30.7109375" customWidth="1"/>
    <col min="4" max="4" width="13.5703125" bestFit="1" customWidth="1"/>
    <col min="5" max="5" width="18.140625" bestFit="1" customWidth="1"/>
    <col min="6" max="6" width="14.140625" bestFit="1" customWidth="1"/>
    <col min="8" max="8" width="16.5703125" hidden="1" customWidth="1"/>
    <col min="9" max="9" width="11" bestFit="1" customWidth="1"/>
    <col min="10" max="11" width="11" customWidth="1"/>
    <col min="12" max="12" width="13" hidden="1" customWidth="1"/>
    <col min="13" max="13" width="9.85546875" hidden="1" customWidth="1"/>
    <col min="14" max="14" width="8.42578125" hidden="1" customWidth="1"/>
    <col min="15" max="15" width="0" hidden="1" customWidth="1"/>
    <col min="16" max="16" width="16.42578125" hidden="1" customWidth="1"/>
    <col min="17" max="17" width="14.28515625" bestFit="1" customWidth="1"/>
    <col min="18" max="18" width="11.42578125" bestFit="1" customWidth="1"/>
    <col min="20" max="20" width="14.42578125" bestFit="1" customWidth="1"/>
    <col min="31" max="32" width="9.140625" style="51"/>
    <col min="33" max="33" width="22.140625" style="51" customWidth="1"/>
    <col min="34" max="36" width="9.140625" style="51"/>
  </cols>
  <sheetData>
    <row r="1" spans="1:36" ht="15.75" x14ac:dyDescent="0.25">
      <c r="B1" s="131" t="s">
        <v>5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AF1" s="107"/>
      <c r="AG1" s="107"/>
      <c r="AH1" s="107" t="s">
        <v>79</v>
      </c>
      <c r="AI1" s="109"/>
      <c r="AJ1" s="109"/>
    </row>
    <row r="2" spans="1:36" ht="15.75" customHeight="1" x14ac:dyDescent="0.25">
      <c r="F2" s="11">
        <v>244336</v>
      </c>
      <c r="L2">
        <v>187.113586821008</v>
      </c>
      <c r="AF2" s="109"/>
      <c r="AG2" s="109"/>
      <c r="AH2" s="109"/>
      <c r="AI2" s="109"/>
      <c r="AJ2" s="109"/>
    </row>
    <row r="3" spans="1:36" ht="30" x14ac:dyDescent="0.25">
      <c r="B3" s="12" t="s">
        <v>6</v>
      </c>
      <c r="C3" s="12" t="s">
        <v>7</v>
      </c>
      <c r="D3" s="12" t="s">
        <v>8</v>
      </c>
      <c r="E3" s="13" t="s">
        <v>121</v>
      </c>
      <c r="F3" s="12" t="s">
        <v>10</v>
      </c>
      <c r="G3" s="12" t="s">
        <v>11</v>
      </c>
      <c r="H3" s="13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AF3" s="107" t="s">
        <v>81</v>
      </c>
      <c r="AG3" s="107" t="s">
        <v>82</v>
      </c>
      <c r="AH3" s="107"/>
      <c r="AI3" s="109"/>
      <c r="AJ3" s="109"/>
    </row>
    <row r="4" spans="1:36" x14ac:dyDescent="0.25">
      <c r="A4" t="s">
        <v>19</v>
      </c>
      <c r="B4" s="14" t="s">
        <v>20</v>
      </c>
      <c r="C4" s="15">
        <v>25655985</v>
      </c>
      <c r="D4" s="15">
        <v>50672.109999999986</v>
      </c>
      <c r="E4" s="15">
        <f>IFERROR(VLOOKUP(A4,$AG$3:$AH$77,2,FALSE),0)</f>
        <v>4798.8689526999997</v>
      </c>
      <c r="F4" s="16">
        <f>E4/$F$2</f>
        <v>1.9640449842430095E-2</v>
      </c>
      <c r="G4" s="16">
        <f>D4/$D$23</f>
        <v>3.6779015879024442E-2</v>
      </c>
      <c r="H4" s="16">
        <f t="shared" ref="H4:H22" si="0">E4/SUM($E$4:$E$22)</f>
        <v>5.2609711441381872E-2</v>
      </c>
      <c r="I4" s="17">
        <f>IFERROR((D4/E4),0)</f>
        <v>10.559177693629289</v>
      </c>
      <c r="J4" s="18">
        <f>IFERROR(E4/C4*1000,0)</f>
        <v>0.18704676326790803</v>
      </c>
      <c r="K4" s="19">
        <f>IFERROR(D4/C4*1000,0)</f>
        <v>1.9750600103640528</v>
      </c>
      <c r="L4" s="20">
        <f t="shared" ref="L4:L22" si="1">E4*$L$2</f>
        <v>897933.58242367115</v>
      </c>
      <c r="M4" s="19">
        <f>L4/12</f>
        <v>74827.798535305934</v>
      </c>
      <c r="N4" s="19">
        <f t="shared" ref="N4:N22" si="2">IFERROR(M4/D4,0)</f>
        <v>1.4767057960543968</v>
      </c>
      <c r="O4" s="66"/>
      <c r="P4" t="s">
        <v>115</v>
      </c>
      <c r="AF4" s="107" t="s">
        <v>83</v>
      </c>
      <c r="AG4" s="107" t="s">
        <v>84</v>
      </c>
      <c r="AH4" s="108">
        <v>2361.9503052999999</v>
      </c>
      <c r="AI4" s="109"/>
      <c r="AJ4" s="109"/>
    </row>
    <row r="5" spans="1:36" x14ac:dyDescent="0.25">
      <c r="A5" t="s">
        <v>21</v>
      </c>
      <c r="B5" s="14" t="s">
        <v>22</v>
      </c>
      <c r="C5" s="15">
        <v>68054598</v>
      </c>
      <c r="D5" s="15">
        <v>228110.41999999995</v>
      </c>
      <c r="E5" s="15">
        <f t="shared" ref="E5:E22" si="3">IFERROR(VLOOKUP(A5,$AG$3:$AH$77,2,FALSE),0)</f>
        <v>15089.384159999998</v>
      </c>
      <c r="F5" s="16">
        <f t="shared" ref="F5:F22" si="4">E5/$F$2</f>
        <v>6.1756696352563673E-2</v>
      </c>
      <c r="G5" s="16">
        <f t="shared" ref="G5:G21" si="5">D5/$D$23</f>
        <v>0.16556793785281362</v>
      </c>
      <c r="H5" s="16">
        <f t="shared" si="0"/>
        <v>0.16542401018038083</v>
      </c>
      <c r="I5" s="17">
        <f t="shared" ref="I5:I22" si="6">IFERROR((D5/E5),0)</f>
        <v>15.117278318401564</v>
      </c>
      <c r="J5" s="18">
        <f>IFERROR(E5/C5*1000,0)</f>
        <v>0.22172468287888494</v>
      </c>
      <c r="K5" s="19">
        <f t="shared" ref="K5:K22" si="7">IFERROR(D5/C5*1000,0)</f>
        <v>3.3518737411394297</v>
      </c>
      <c r="L5" s="20">
        <f t="shared" si="1"/>
        <v>2823428.7930977023</v>
      </c>
      <c r="M5" s="19">
        <f t="shared" ref="M5:M21" si="8">L5/12</f>
        <v>235285.73275814185</v>
      </c>
      <c r="N5" s="19">
        <f t="shared" si="2"/>
        <v>1.0314554361792938</v>
      </c>
      <c r="O5" s="66"/>
      <c r="P5" t="s">
        <v>111</v>
      </c>
      <c r="AF5" s="107" t="s">
        <v>85</v>
      </c>
      <c r="AG5" s="107" t="s">
        <v>169</v>
      </c>
      <c r="AH5" s="108">
        <v>5984.3615911999996</v>
      </c>
      <c r="AI5" s="109"/>
      <c r="AJ5" s="109"/>
    </row>
    <row r="6" spans="1:36" x14ac:dyDescent="0.25">
      <c r="A6" t="s">
        <v>23</v>
      </c>
      <c r="B6" s="14" t="s">
        <v>24</v>
      </c>
      <c r="C6" s="15">
        <v>3067734</v>
      </c>
      <c r="D6" s="15">
        <v>8064.5299999999988</v>
      </c>
      <c r="E6" s="15">
        <f t="shared" si="3"/>
        <v>50.473365000000001</v>
      </c>
      <c r="F6" s="16">
        <f t="shared" si="4"/>
        <v>2.0657359128413333E-4</v>
      </c>
      <c r="G6" s="16">
        <f t="shared" si="5"/>
        <v>5.8534266073954492E-3</v>
      </c>
      <c r="H6" s="16">
        <f t="shared" si="0"/>
        <v>5.5333646204936164E-4</v>
      </c>
      <c r="I6" s="17">
        <f t="shared" si="6"/>
        <v>159.77793436201446</v>
      </c>
      <c r="J6" s="18">
        <f t="shared" ref="J6:J22" si="9">IFERROR(E6/C6*1000,0)</f>
        <v>1.6452979626004078E-2</v>
      </c>
      <c r="K6" s="19">
        <f t="shared" si="7"/>
        <v>2.6288230987432413</v>
      </c>
      <c r="L6" s="20">
        <f t="shared" si="1"/>
        <v>9444.2523640759264</v>
      </c>
      <c r="M6" s="19">
        <f t="shared" si="8"/>
        <v>787.02103033966057</v>
      </c>
      <c r="N6" s="19">
        <f t="shared" si="2"/>
        <v>9.7590439906561285E-2</v>
      </c>
      <c r="O6" s="66"/>
      <c r="P6" t="s">
        <v>113</v>
      </c>
      <c r="AF6" s="107"/>
      <c r="AG6" s="107" t="s">
        <v>170</v>
      </c>
      <c r="AH6" s="108">
        <v>0</v>
      </c>
      <c r="AI6" s="109"/>
      <c r="AJ6" s="109"/>
    </row>
    <row r="7" spans="1:36" x14ac:dyDescent="0.25">
      <c r="A7" t="s">
        <v>25</v>
      </c>
      <c r="B7" s="14" t="s">
        <v>26</v>
      </c>
      <c r="C7" s="15">
        <v>224211</v>
      </c>
      <c r="D7" s="15">
        <v>41049.560000000019</v>
      </c>
      <c r="E7" s="15">
        <f t="shared" si="3"/>
        <v>634.93168570000012</v>
      </c>
      <c r="F7" s="52">
        <f t="shared" si="4"/>
        <v>2.5986006388743375E-3</v>
      </c>
      <c r="G7" s="16">
        <f>D7/$D$23</f>
        <v>2.9794741507053243E-2</v>
      </c>
      <c r="H7" s="16">
        <f t="shared" si="0"/>
        <v>6.960717848082356E-3</v>
      </c>
      <c r="I7" s="17">
        <f>IFERROR((D7/E7),0)</f>
        <v>64.651931734582845</v>
      </c>
      <c r="J7" s="18">
        <f t="shared" si="9"/>
        <v>2.8318489534411784</v>
      </c>
      <c r="K7" s="19">
        <f t="shared" si="7"/>
        <v>183.08450522052897</v>
      </c>
      <c r="L7" s="20">
        <f t="shared" si="1"/>
        <v>118804.34509763593</v>
      </c>
      <c r="M7" s="19">
        <f t="shared" si="8"/>
        <v>9900.3620914696603</v>
      </c>
      <c r="N7" s="19">
        <f t="shared" si="2"/>
        <v>0.24118071159519508</v>
      </c>
      <c r="O7" s="66"/>
      <c r="P7" t="s">
        <v>116</v>
      </c>
      <c r="AF7" s="107"/>
      <c r="AG7" s="107" t="s">
        <v>171</v>
      </c>
      <c r="AH7" s="108">
        <v>-1432.8322705999999</v>
      </c>
      <c r="AI7" s="109"/>
      <c r="AJ7" s="109"/>
    </row>
    <row r="8" spans="1:36" x14ac:dyDescent="0.25">
      <c r="A8" t="s">
        <v>27</v>
      </c>
      <c r="B8" s="14" t="s">
        <v>28</v>
      </c>
      <c r="C8" s="15">
        <v>0</v>
      </c>
      <c r="D8" s="15">
        <v>0</v>
      </c>
      <c r="E8" s="15">
        <f t="shared" si="3"/>
        <v>0</v>
      </c>
      <c r="F8" s="16">
        <f t="shared" si="4"/>
        <v>0</v>
      </c>
      <c r="G8" s="16">
        <f t="shared" si="5"/>
        <v>0</v>
      </c>
      <c r="H8" s="16">
        <f t="shared" si="0"/>
        <v>0</v>
      </c>
      <c r="I8" s="17">
        <f t="shared" si="6"/>
        <v>0</v>
      </c>
      <c r="J8" s="18">
        <f t="shared" si="9"/>
        <v>0</v>
      </c>
      <c r="K8" s="19">
        <f t="shared" si="7"/>
        <v>0</v>
      </c>
      <c r="L8" s="20">
        <f t="shared" si="1"/>
        <v>0</v>
      </c>
      <c r="M8" s="19">
        <f t="shared" si="8"/>
        <v>0</v>
      </c>
      <c r="N8" s="19">
        <f t="shared" si="2"/>
        <v>0</v>
      </c>
      <c r="O8" s="66"/>
      <c r="P8" t="s">
        <v>117</v>
      </c>
      <c r="AF8" s="107"/>
      <c r="AG8" s="107" t="s">
        <v>172</v>
      </c>
      <c r="AH8" s="108">
        <v>0</v>
      </c>
      <c r="AI8" s="109"/>
      <c r="AJ8" s="109"/>
    </row>
    <row r="9" spans="1:36" x14ac:dyDescent="0.25">
      <c r="A9" t="s">
        <v>29</v>
      </c>
      <c r="B9" s="14" t="s">
        <v>30</v>
      </c>
      <c r="C9" s="15">
        <v>125898</v>
      </c>
      <c r="D9" s="15">
        <v>22306.579999999998</v>
      </c>
      <c r="E9" s="15">
        <f t="shared" si="3"/>
        <v>3381.9314403000008</v>
      </c>
      <c r="F9" s="16">
        <f t="shared" si="4"/>
        <v>1.3841314584424729E-2</v>
      </c>
      <c r="G9" s="16">
        <f t="shared" si="5"/>
        <v>1.6190643334700869E-2</v>
      </c>
      <c r="H9" s="24">
        <f t="shared" si="0"/>
        <v>3.7075910791149039E-2</v>
      </c>
      <c r="I9" s="17">
        <f t="shared" si="6"/>
        <v>6.5958108240128164</v>
      </c>
      <c r="J9" s="18">
        <f>IFERROR(E9/C9*1000,0)</f>
        <v>26.862471526950394</v>
      </c>
      <c r="K9" s="19">
        <f t="shared" si="7"/>
        <v>177.17978045719548</v>
      </c>
      <c r="L9" s="20">
        <f t="shared" si="1"/>
        <v>632805.32217727078</v>
      </c>
      <c r="M9" s="19">
        <f t="shared" si="8"/>
        <v>52733.776848105896</v>
      </c>
      <c r="N9" s="19">
        <f t="shared" si="2"/>
        <v>2.3640458038886241</v>
      </c>
      <c r="O9" s="66"/>
      <c r="P9" t="s">
        <v>112</v>
      </c>
      <c r="AF9" s="107"/>
      <c r="AG9" s="107" t="s">
        <v>173</v>
      </c>
      <c r="AH9" s="108">
        <v>0</v>
      </c>
      <c r="AI9" s="109"/>
      <c r="AJ9" s="109"/>
    </row>
    <row r="10" spans="1:36" x14ac:dyDescent="0.25">
      <c r="A10" t="s">
        <v>31</v>
      </c>
      <c r="B10" s="14" t="s">
        <v>32</v>
      </c>
      <c r="C10" s="15">
        <v>176339</v>
      </c>
      <c r="D10" s="15">
        <v>22675.130000000005</v>
      </c>
      <c r="E10" s="15">
        <f t="shared" si="3"/>
        <v>4116.2292151000001</v>
      </c>
      <c r="F10" s="16">
        <f t="shared" si="4"/>
        <v>1.6846593277699561E-2</v>
      </c>
      <c r="G10" s="16">
        <f t="shared" si="5"/>
        <v>1.64581456412402E-2</v>
      </c>
      <c r="H10" s="16">
        <f t="shared" si="0"/>
        <v>4.5125973092296399E-2</v>
      </c>
      <c r="I10" s="17">
        <f t="shared" si="6"/>
        <v>5.5087141203940782</v>
      </c>
      <c r="J10" s="18">
        <f t="shared" si="9"/>
        <v>23.342704762417842</v>
      </c>
      <c r="K10" s="19">
        <f t="shared" si="7"/>
        <v>128.58828733292128</v>
      </c>
      <c r="L10" s="20">
        <f t="shared" si="1"/>
        <v>770202.4126147835</v>
      </c>
      <c r="M10" s="19">
        <f t="shared" si="8"/>
        <v>64183.53438456529</v>
      </c>
      <c r="N10" s="19">
        <f t="shared" si="2"/>
        <v>2.8305696322166742</v>
      </c>
      <c r="O10" s="66"/>
      <c r="P10" t="s">
        <v>118</v>
      </c>
      <c r="AF10" s="107"/>
      <c r="AG10" s="107" t="s">
        <v>174</v>
      </c>
      <c r="AH10" s="108">
        <v>0</v>
      </c>
      <c r="AI10" s="109"/>
      <c r="AJ10" s="109"/>
    </row>
    <row r="11" spans="1:36" x14ac:dyDescent="0.25">
      <c r="A11" t="s">
        <v>33</v>
      </c>
      <c r="B11" s="14" t="s">
        <v>34</v>
      </c>
      <c r="C11" s="15">
        <v>0</v>
      </c>
      <c r="D11" s="15">
        <v>0</v>
      </c>
      <c r="E11" s="15">
        <f t="shared" si="3"/>
        <v>0</v>
      </c>
      <c r="F11" s="16">
        <f t="shared" si="4"/>
        <v>0</v>
      </c>
      <c r="G11" s="16">
        <f t="shared" si="5"/>
        <v>0</v>
      </c>
      <c r="H11" s="16">
        <f t="shared" si="0"/>
        <v>0</v>
      </c>
      <c r="I11" s="17">
        <f t="shared" si="6"/>
        <v>0</v>
      </c>
      <c r="J11" s="18">
        <f t="shared" si="9"/>
        <v>0</v>
      </c>
      <c r="K11" s="19">
        <f t="shared" si="7"/>
        <v>0</v>
      </c>
      <c r="L11" s="20">
        <f t="shared" si="1"/>
        <v>0</v>
      </c>
      <c r="M11" s="19">
        <f t="shared" si="8"/>
        <v>0</v>
      </c>
      <c r="N11" s="19">
        <f t="shared" si="2"/>
        <v>0</v>
      </c>
      <c r="O11" s="66"/>
      <c r="P11" t="s">
        <v>34</v>
      </c>
      <c r="AF11" s="107"/>
      <c r="AG11" s="107" t="s">
        <v>175</v>
      </c>
      <c r="AH11" s="108">
        <v>15559.467177000002</v>
      </c>
      <c r="AI11" s="109"/>
      <c r="AJ11" s="109"/>
    </row>
    <row r="12" spans="1:36" x14ac:dyDescent="0.25">
      <c r="A12" t="s">
        <v>35</v>
      </c>
      <c r="B12" s="14" t="s">
        <v>36</v>
      </c>
      <c r="C12" s="15">
        <v>2916045</v>
      </c>
      <c r="D12" s="15">
        <v>5178.5200000000004</v>
      </c>
      <c r="E12" s="15">
        <f t="shared" si="3"/>
        <v>65.594514799999999</v>
      </c>
      <c r="F12" s="16">
        <f t="shared" si="4"/>
        <v>2.6846029565843755E-4</v>
      </c>
      <c r="G12" s="16">
        <f t="shared" si="5"/>
        <v>3.7586922926605136E-3</v>
      </c>
      <c r="H12" s="16">
        <f t="shared" si="0"/>
        <v>7.1910871702880296E-4</v>
      </c>
      <c r="I12" s="17">
        <f t="shared" si="6"/>
        <v>78.947454917373676</v>
      </c>
      <c r="J12" s="18">
        <f t="shared" si="9"/>
        <v>2.2494342439845747E-2</v>
      </c>
      <c r="K12" s="19">
        <f t="shared" si="7"/>
        <v>1.7758710856656876</v>
      </c>
      <c r="L12" s="20">
        <f t="shared" si="1"/>
        <v>12273.624940011694</v>
      </c>
      <c r="M12" s="19">
        <f t="shared" si="8"/>
        <v>1022.8020783343078</v>
      </c>
      <c r="N12" s="19">
        <f t="shared" si="2"/>
        <v>0.19750856969448949</v>
      </c>
      <c r="O12" s="66"/>
      <c r="P12" t="s">
        <v>114</v>
      </c>
      <c r="AF12" s="107"/>
      <c r="AG12" s="107" t="s">
        <v>176</v>
      </c>
      <c r="AH12" s="108">
        <v>-5243.0515840000007</v>
      </c>
      <c r="AI12" s="109"/>
      <c r="AJ12" s="109"/>
    </row>
    <row r="13" spans="1:36" x14ac:dyDescent="0.25">
      <c r="A13" s="25" t="s">
        <v>37</v>
      </c>
      <c r="B13" s="26" t="s">
        <v>119</v>
      </c>
      <c r="C13" s="15">
        <v>0</v>
      </c>
      <c r="D13" s="15">
        <v>0</v>
      </c>
      <c r="E13" s="15">
        <f t="shared" si="3"/>
        <v>0</v>
      </c>
      <c r="F13" s="16">
        <f t="shared" si="4"/>
        <v>0</v>
      </c>
      <c r="G13" s="16">
        <f t="shared" si="5"/>
        <v>0</v>
      </c>
      <c r="H13" s="24">
        <f t="shared" si="0"/>
        <v>0</v>
      </c>
      <c r="I13" s="17">
        <f t="shared" si="6"/>
        <v>0</v>
      </c>
      <c r="J13" s="18">
        <f t="shared" si="9"/>
        <v>0</v>
      </c>
      <c r="K13" s="19">
        <f t="shared" si="7"/>
        <v>0</v>
      </c>
      <c r="L13" s="20">
        <f t="shared" si="1"/>
        <v>0</v>
      </c>
      <c r="M13" s="19">
        <f t="shared" si="8"/>
        <v>0</v>
      </c>
      <c r="N13" s="19">
        <f t="shared" si="2"/>
        <v>0</v>
      </c>
      <c r="O13" s="66"/>
      <c r="P13" t="s">
        <v>36</v>
      </c>
      <c r="AF13" s="107"/>
      <c r="AG13" s="107" t="s">
        <v>177</v>
      </c>
      <c r="AH13" s="108">
        <v>29731.244661999994</v>
      </c>
      <c r="AI13" s="109"/>
      <c r="AJ13" s="109"/>
    </row>
    <row r="14" spans="1:36" x14ac:dyDescent="0.25">
      <c r="A14" t="s">
        <v>38</v>
      </c>
      <c r="B14" s="27" t="s">
        <v>120</v>
      </c>
      <c r="C14" s="15">
        <v>119785310</v>
      </c>
      <c r="D14" s="15">
        <v>790877.28000000073</v>
      </c>
      <c r="E14" s="15">
        <f t="shared" si="3"/>
        <v>45849.744373399997</v>
      </c>
      <c r="F14" s="16">
        <f t="shared" si="4"/>
        <v>0.18765038460726213</v>
      </c>
      <c r="G14" s="16">
        <f t="shared" si="5"/>
        <v>0.57403743478374381</v>
      </c>
      <c r="H14" s="24">
        <f t="shared" si="0"/>
        <v>0.50264798745724171</v>
      </c>
      <c r="I14" s="17">
        <f t="shared" si="6"/>
        <v>17.249328012804209</v>
      </c>
      <c r="J14" s="18">
        <f t="shared" si="9"/>
        <v>0.38276600338889633</v>
      </c>
      <c r="K14" s="19">
        <f t="shared" si="7"/>
        <v>6.6024563446051996</v>
      </c>
      <c r="L14" s="20">
        <f t="shared" si="1"/>
        <v>8579110.1245332025</v>
      </c>
      <c r="M14" s="19">
        <f t="shared" si="8"/>
        <v>714925.84371110017</v>
      </c>
      <c r="N14" s="19">
        <f t="shared" si="2"/>
        <v>0.90396558579998598</v>
      </c>
      <c r="O14" s="66"/>
      <c r="AF14" s="107"/>
      <c r="AG14" s="107" t="s">
        <v>178</v>
      </c>
      <c r="AH14" s="108">
        <v>11647.083342000004</v>
      </c>
      <c r="AI14" s="109"/>
      <c r="AJ14" s="109"/>
    </row>
    <row r="15" spans="1:36" x14ac:dyDescent="0.25">
      <c r="A15" t="s">
        <v>39</v>
      </c>
      <c r="B15" s="14" t="s">
        <v>112</v>
      </c>
      <c r="C15" s="15">
        <v>299466.00000000012</v>
      </c>
      <c r="D15" s="15">
        <v>1537.999999999998</v>
      </c>
      <c r="E15" s="15">
        <f t="shared" si="3"/>
        <v>159.2343698999999</v>
      </c>
      <c r="F15" s="16">
        <f t="shared" si="4"/>
        <v>6.5170245031432087E-4</v>
      </c>
      <c r="G15" s="16">
        <f t="shared" si="5"/>
        <v>1.1163167750847464E-3</v>
      </c>
      <c r="H15" s="16">
        <f t="shared" si="0"/>
        <v>1.7456768114653205E-3</v>
      </c>
      <c r="I15" s="17">
        <f t="shared" si="6"/>
        <v>9.6587187864395787</v>
      </c>
      <c r="J15" s="18">
        <f t="shared" si="9"/>
        <v>0.53172770832081051</v>
      </c>
      <c r="K15" s="19">
        <f>IFERROR(D15/C15*1000,0)</f>
        <v>5.1358084056286772</v>
      </c>
      <c r="L15" s="20">
        <f t="shared" si="1"/>
        <v>29794.914097172135</v>
      </c>
      <c r="M15" s="19">
        <f t="shared" si="8"/>
        <v>2482.9095080976781</v>
      </c>
      <c r="N15" s="19">
        <f t="shared" si="2"/>
        <v>1.6143754929113663</v>
      </c>
      <c r="O15" s="66"/>
      <c r="AF15" s="107"/>
      <c r="AG15" s="107" t="s">
        <v>179</v>
      </c>
      <c r="AH15" s="108">
        <v>0</v>
      </c>
      <c r="AI15" s="109"/>
      <c r="AJ15" s="109"/>
    </row>
    <row r="16" spans="1:36" x14ac:dyDescent="0.25">
      <c r="A16" t="s">
        <v>41</v>
      </c>
      <c r="B16" s="14" t="s">
        <v>42</v>
      </c>
      <c r="C16" s="15">
        <v>0</v>
      </c>
      <c r="D16" s="15">
        <v>0</v>
      </c>
      <c r="E16" s="15">
        <f t="shared" si="3"/>
        <v>0</v>
      </c>
      <c r="F16" s="16">
        <f t="shared" si="4"/>
        <v>0</v>
      </c>
      <c r="G16" s="16">
        <f t="shared" si="5"/>
        <v>0</v>
      </c>
      <c r="H16" s="16">
        <f t="shared" si="0"/>
        <v>0</v>
      </c>
      <c r="I16" s="17">
        <f t="shared" si="6"/>
        <v>0</v>
      </c>
      <c r="J16" s="18">
        <f t="shared" si="9"/>
        <v>0</v>
      </c>
      <c r="K16" s="19">
        <f t="shared" si="7"/>
        <v>0</v>
      </c>
      <c r="L16" s="20">
        <f t="shared" si="1"/>
        <v>0</v>
      </c>
      <c r="M16" s="19">
        <f t="shared" si="8"/>
        <v>0</v>
      </c>
      <c r="N16" s="19">
        <f t="shared" si="2"/>
        <v>0</v>
      </c>
      <c r="O16" s="66"/>
      <c r="AF16" s="107"/>
      <c r="AG16" s="107" t="s">
        <v>86</v>
      </c>
      <c r="AH16" s="108">
        <v>0</v>
      </c>
      <c r="AI16" s="109"/>
      <c r="AJ16" s="109"/>
    </row>
    <row r="17" spans="1:36" x14ac:dyDescent="0.25">
      <c r="A17" t="s">
        <v>43</v>
      </c>
      <c r="B17" s="14" t="s">
        <v>127</v>
      </c>
      <c r="C17" s="15"/>
      <c r="D17" s="15">
        <v>42687.710000000006</v>
      </c>
      <c r="E17" s="15">
        <f t="shared" si="3"/>
        <v>4784.8195942000002</v>
      </c>
      <c r="F17" s="16">
        <f t="shared" si="4"/>
        <v>1.9582949684860192E-2</v>
      </c>
      <c r="G17" s="16">
        <f t="shared" si="5"/>
        <v>3.0983749520775653E-2</v>
      </c>
      <c r="H17" s="16">
        <f t="shared" si="0"/>
        <v>5.2455689169903577E-2</v>
      </c>
      <c r="I17" s="17">
        <f t="shared" si="6"/>
        <v>8.9214878763129608</v>
      </c>
      <c r="J17" s="18">
        <f t="shared" si="9"/>
        <v>0</v>
      </c>
      <c r="K17" s="19">
        <f t="shared" si="7"/>
        <v>0</v>
      </c>
      <c r="L17" s="20">
        <f t="shared" si="1"/>
        <v>895304.756562202</v>
      </c>
      <c r="M17" s="19">
        <f t="shared" si="8"/>
        <v>74608.729713516834</v>
      </c>
      <c r="N17" s="19">
        <f t="shared" si="2"/>
        <v>1.747780092057335</v>
      </c>
      <c r="O17" s="66"/>
      <c r="AF17" s="107"/>
      <c r="AG17" s="107" t="s">
        <v>87</v>
      </c>
      <c r="AH17" s="108">
        <v>0</v>
      </c>
      <c r="AI17" s="109"/>
      <c r="AJ17" s="109"/>
    </row>
    <row r="18" spans="1:36" x14ac:dyDescent="0.25">
      <c r="A18" t="s">
        <v>106</v>
      </c>
      <c r="B18" s="14" t="s">
        <v>122</v>
      </c>
      <c r="C18" s="30">
        <v>22031909</v>
      </c>
      <c r="D18" s="30">
        <v>140721.38975163587</v>
      </c>
      <c r="E18" s="15">
        <f t="shared" si="3"/>
        <v>11019.668391599997</v>
      </c>
      <c r="F18" s="24">
        <f t="shared" si="4"/>
        <v>4.5100469810424974E-2</v>
      </c>
      <c r="G18" s="16">
        <f t="shared" si="5"/>
        <v>0.10213891286930434</v>
      </c>
      <c r="H18" s="16">
        <f t="shared" si="0"/>
        <v>0.12080796120419396</v>
      </c>
      <c r="I18" s="17">
        <f t="shared" si="6"/>
        <v>12.770020362763736</v>
      </c>
      <c r="J18" s="18">
        <f t="shared" si="9"/>
        <v>0.50016856876088212</v>
      </c>
      <c r="K18" s="19">
        <f t="shared" si="7"/>
        <v>6.3871628078908582</v>
      </c>
      <c r="L18" s="20">
        <f t="shared" si="1"/>
        <v>2061929.6783303635</v>
      </c>
      <c r="M18" s="19">
        <f t="shared" si="8"/>
        <v>171827.47319419697</v>
      </c>
      <c r="N18" s="19">
        <f t="shared" si="2"/>
        <v>1.2210473013197305</v>
      </c>
      <c r="O18" s="66"/>
      <c r="AF18" s="107"/>
      <c r="AG18" s="107" t="s">
        <v>88</v>
      </c>
      <c r="AH18" s="108">
        <v>0</v>
      </c>
      <c r="AI18" s="109"/>
      <c r="AJ18" s="109"/>
    </row>
    <row r="19" spans="1:36" x14ac:dyDescent="0.25">
      <c r="A19" t="s">
        <v>107</v>
      </c>
      <c r="B19" s="14" t="s">
        <v>123</v>
      </c>
      <c r="C19" s="15">
        <v>193601</v>
      </c>
      <c r="D19" s="15">
        <v>199.99999999999997</v>
      </c>
      <c r="E19" s="15">
        <f t="shared" si="3"/>
        <v>8.5875063999999988</v>
      </c>
      <c r="F19" s="16">
        <f t="shared" si="4"/>
        <v>3.5146300176805706E-5</v>
      </c>
      <c r="G19" s="16">
        <f t="shared" si="5"/>
        <v>1.4516473018007123E-4</v>
      </c>
      <c r="H19" s="16">
        <f t="shared" si="0"/>
        <v>9.4144315703980697E-5</v>
      </c>
      <c r="I19" s="17">
        <f t="shared" si="6"/>
        <v>23.289647854003345</v>
      </c>
      <c r="J19" s="18">
        <f t="shared" si="9"/>
        <v>4.4356725430137231E-2</v>
      </c>
      <c r="K19" s="19">
        <f t="shared" si="7"/>
        <v>1.0330525152246113</v>
      </c>
      <c r="L19" s="20">
        <f t="shared" si="1"/>
        <v>1606.8391243523615</v>
      </c>
      <c r="M19" s="19">
        <f t="shared" si="8"/>
        <v>133.90326036269678</v>
      </c>
      <c r="N19" s="19">
        <f t="shared" si="2"/>
        <v>0.66951630181348398</v>
      </c>
      <c r="O19" s="66"/>
      <c r="AF19" s="107"/>
      <c r="AG19" s="107" t="s">
        <v>89</v>
      </c>
      <c r="AH19" s="108">
        <v>0</v>
      </c>
      <c r="AI19" s="109"/>
      <c r="AJ19" s="109"/>
    </row>
    <row r="20" spans="1:36" x14ac:dyDescent="0.25">
      <c r="A20" t="s">
        <v>108</v>
      </c>
      <c r="B20" s="14" t="s">
        <v>124</v>
      </c>
      <c r="C20" s="15">
        <v>0</v>
      </c>
      <c r="D20" s="15">
        <v>0</v>
      </c>
      <c r="E20" s="15">
        <f t="shared" si="3"/>
        <v>0</v>
      </c>
      <c r="F20" s="16">
        <f t="shared" si="4"/>
        <v>0</v>
      </c>
      <c r="G20" s="16">
        <f t="shared" si="5"/>
        <v>0</v>
      </c>
      <c r="H20" s="16">
        <f t="shared" si="0"/>
        <v>0</v>
      </c>
      <c r="I20" s="17">
        <f t="shared" si="6"/>
        <v>0</v>
      </c>
      <c r="J20" s="18">
        <f t="shared" si="9"/>
        <v>0</v>
      </c>
      <c r="K20" s="19">
        <f t="shared" si="7"/>
        <v>0</v>
      </c>
      <c r="L20" s="20">
        <f t="shared" si="1"/>
        <v>0</v>
      </c>
      <c r="M20" s="19">
        <f t="shared" si="8"/>
        <v>0</v>
      </c>
      <c r="N20" s="19">
        <f t="shared" si="2"/>
        <v>0</v>
      </c>
      <c r="O20" s="66"/>
      <c r="AF20" s="107"/>
      <c r="AG20" s="107" t="s">
        <v>90</v>
      </c>
      <c r="AH20" s="108">
        <v>0</v>
      </c>
      <c r="AI20" s="109"/>
      <c r="AJ20" s="109"/>
    </row>
    <row r="21" spans="1:36" x14ac:dyDescent="0.25">
      <c r="A21" t="s">
        <v>109</v>
      </c>
      <c r="B21" s="14" t="s">
        <v>125</v>
      </c>
      <c r="C21" s="15">
        <v>699531</v>
      </c>
      <c r="D21" s="15">
        <v>5726.9700020000009</v>
      </c>
      <c r="E21" s="15">
        <f t="shared" si="3"/>
        <v>80.210569800000002</v>
      </c>
      <c r="F21" s="16">
        <f t="shared" si="4"/>
        <v>3.2827978603234892E-4</v>
      </c>
      <c r="G21" s="16">
        <f t="shared" si="5"/>
        <v>4.1567702754484615E-3</v>
      </c>
      <c r="H21" s="16">
        <f t="shared" si="0"/>
        <v>8.793436481220417E-4</v>
      </c>
      <c r="I21" s="17">
        <f t="shared" si="6"/>
        <v>71.399193601040849</v>
      </c>
      <c r="J21" s="18">
        <f t="shared" si="9"/>
        <v>0.11466335273204475</v>
      </c>
      <c r="K21" s="19">
        <f t="shared" si="7"/>
        <v>8.1868709206597003</v>
      </c>
      <c r="L21" s="20">
        <f t="shared" si="1"/>
        <v>15008.487416234822</v>
      </c>
      <c r="M21" s="19">
        <f t="shared" si="8"/>
        <v>1250.7072846862352</v>
      </c>
      <c r="N21" s="19">
        <f t="shared" si="2"/>
        <v>0.21838900574814551</v>
      </c>
      <c r="O21" s="66"/>
      <c r="AF21" s="107"/>
      <c r="AG21" s="107" t="s">
        <v>180</v>
      </c>
      <c r="AH21" s="108">
        <v>-2003.7928146000002</v>
      </c>
      <c r="AI21" s="109"/>
      <c r="AJ21" s="109"/>
    </row>
    <row r="22" spans="1:36" x14ac:dyDescent="0.25">
      <c r="A22" t="s">
        <v>110</v>
      </c>
      <c r="B22" s="14" t="s">
        <v>126</v>
      </c>
      <c r="C22" s="15">
        <v>8328484</v>
      </c>
      <c r="D22" s="15">
        <v>17936.929878800256</v>
      </c>
      <c r="E22" s="15">
        <f t="shared" si="3"/>
        <v>1176.7307944000006</v>
      </c>
      <c r="F22" s="16">
        <f t="shared" si="4"/>
        <v>4.8160352727391817E-3</v>
      </c>
      <c r="G22" s="16">
        <f>D22/$D$23</f>
        <v>1.3019047930574488E-2</v>
      </c>
      <c r="H22" s="16">
        <f t="shared" si="0"/>
        <v>1.2900428861000868E-2</v>
      </c>
      <c r="I22" s="17">
        <f t="shared" si="6"/>
        <v>15.243019018590449</v>
      </c>
      <c r="J22" s="18">
        <f t="shared" si="9"/>
        <v>0.14128991475519442</v>
      </c>
      <c r="K22" s="19">
        <f t="shared" si="7"/>
        <v>2.1536848577484515</v>
      </c>
      <c r="L22" s="20">
        <f t="shared" si="1"/>
        <v>220182.31966291822</v>
      </c>
      <c r="M22" s="19">
        <f>L22/12</f>
        <v>18348.526638576517</v>
      </c>
      <c r="N22" s="19">
        <f t="shared" si="2"/>
        <v>1.0229468901622194</v>
      </c>
      <c r="O22" s="66"/>
      <c r="AF22" s="107"/>
      <c r="AG22" s="107" t="s">
        <v>181</v>
      </c>
      <c r="AH22" s="108">
        <v>3930.7993314</v>
      </c>
      <c r="AI22" s="109"/>
      <c r="AJ22" s="109"/>
    </row>
    <row r="23" spans="1:36" x14ac:dyDescent="0.25">
      <c r="B23" s="31" t="s">
        <v>50</v>
      </c>
      <c r="C23" s="32">
        <f t="shared" ref="C23:H23" si="10">SUM(C4:C22)</f>
        <v>251559111</v>
      </c>
      <c r="D23" s="32">
        <f>SUM(D4:D22)</f>
        <v>1377745.1296324369</v>
      </c>
      <c r="E23" s="32">
        <f t="shared" si="10"/>
        <v>91216.408933299987</v>
      </c>
      <c r="F23" s="33">
        <f>SUM(F4:F22)</f>
        <v>0.37332365649474492</v>
      </c>
      <c r="G23" s="44">
        <f t="shared" si="10"/>
        <v>0.99999999999999989</v>
      </c>
      <c r="H23" s="44">
        <f t="shared" si="10"/>
        <v>1.0000000000000002</v>
      </c>
      <c r="I23" s="49">
        <f>AVERAGE(I4:I22)</f>
        <v>26.299458814861254</v>
      </c>
      <c r="J23" s="34"/>
      <c r="K23" s="35"/>
      <c r="L23" s="32">
        <f t="shared" ref="L23:M23" si="11">SUM(L4:L22)</f>
        <v>17067829.452441592</v>
      </c>
      <c r="M23" s="32">
        <f t="shared" si="11"/>
        <v>1422319.1210367999</v>
      </c>
      <c r="N23" s="35"/>
      <c r="O23" s="66"/>
      <c r="AF23" s="107"/>
      <c r="AG23" s="107" t="s">
        <v>182</v>
      </c>
      <c r="AH23" s="108">
        <v>-4870.6143659999998</v>
      </c>
      <c r="AI23" s="109"/>
      <c r="AJ23" s="109"/>
    </row>
    <row r="24" spans="1:36" x14ac:dyDescent="0.25">
      <c r="B24" s="36"/>
      <c r="C24" s="11"/>
      <c r="D24" s="11"/>
      <c r="E24" s="11"/>
      <c r="F24" s="37"/>
      <c r="G24" s="37"/>
      <c r="H24" s="37"/>
      <c r="K24" s="38"/>
      <c r="AF24" s="107"/>
      <c r="AG24" s="107" t="s">
        <v>183</v>
      </c>
      <c r="AH24" s="108">
        <v>-2514.2900352000001</v>
      </c>
      <c r="AI24" s="109"/>
      <c r="AJ24" s="109"/>
    </row>
    <row r="25" spans="1:36" x14ac:dyDescent="0.25">
      <c r="E25" s="11"/>
      <c r="F25" s="39"/>
      <c r="K25" s="40"/>
      <c r="AF25" s="107"/>
      <c r="AG25" s="107" t="s">
        <v>91</v>
      </c>
      <c r="AH25" s="108">
        <v>-44716.485225400007</v>
      </c>
      <c r="AI25" s="109"/>
      <c r="AJ25" s="109"/>
    </row>
    <row r="26" spans="1:36" ht="15" hidden="1" customHeight="1" x14ac:dyDescent="0.25">
      <c r="C26" s="11">
        <f>SUM(C4:C22)</f>
        <v>251559111</v>
      </c>
      <c r="D26" s="11">
        <f>SUM(D4:D22)</f>
        <v>1377745.1296324369</v>
      </c>
      <c r="AF26" s="107"/>
      <c r="AG26" s="107" t="s">
        <v>184</v>
      </c>
      <c r="AH26" s="108">
        <v>0</v>
      </c>
      <c r="AI26" s="109"/>
      <c r="AJ26" s="109"/>
    </row>
    <row r="27" spans="1:36" ht="15.75" x14ac:dyDescent="0.25">
      <c r="B27" s="130" t="s">
        <v>51</v>
      </c>
      <c r="C27" s="130"/>
      <c r="D27" s="130"/>
      <c r="E27" s="130"/>
      <c r="F27" s="130"/>
      <c r="G27" s="130"/>
      <c r="H27" s="130"/>
      <c r="I27" s="130"/>
      <c r="J27" s="130"/>
      <c r="K27" s="130"/>
      <c r="L27" s="53"/>
      <c r="M27" s="53"/>
      <c r="N27" s="41"/>
      <c r="O27" s="53" t="s">
        <v>52</v>
      </c>
      <c r="P27" s="53"/>
      <c r="AF27" s="107"/>
      <c r="AG27" s="107" t="s">
        <v>185</v>
      </c>
      <c r="AH27" s="108">
        <v>0</v>
      </c>
      <c r="AI27" s="109"/>
      <c r="AJ27" s="109"/>
    </row>
    <row r="28" spans="1:36" x14ac:dyDescent="0.25">
      <c r="A28" s="41" t="s">
        <v>143</v>
      </c>
      <c r="B28" s="14" t="s">
        <v>54</v>
      </c>
      <c r="C28" s="14" t="s">
        <v>55</v>
      </c>
      <c r="D28" s="15">
        <v>106041.69999999997</v>
      </c>
      <c r="E28" s="15">
        <f t="shared" ref="E28:E46" si="12">IFERROR(VLOOKUP(A28,$AG$3:$AH$77,2,FALSE),0)</f>
        <v>7698.2850218999993</v>
      </c>
      <c r="F28" s="16">
        <f>E28/$F$2</f>
        <v>3.1506961814468597E-2</v>
      </c>
      <c r="G28" s="16">
        <f t="shared" ref="G28:G44" si="13">D28/SUM($D$47)</f>
        <v>0.19245017228406233</v>
      </c>
      <c r="H28" s="16">
        <f t="shared" ref="H28:H44" si="14">E28/SUM($E$47)</f>
        <v>0.17045044372850246</v>
      </c>
      <c r="I28" s="17">
        <f t="shared" ref="I28:I46" si="15">IFERROR((D28/E28),0)</f>
        <v>13.774717316692442</v>
      </c>
      <c r="J28" s="17" t="s">
        <v>55</v>
      </c>
      <c r="K28" s="17" t="s">
        <v>55</v>
      </c>
      <c r="L28" s="20">
        <f t="shared" ref="L28:L44" si="16">E28*$L$2</f>
        <v>1440453.7228181509</v>
      </c>
      <c r="M28" s="19">
        <f>L28/12</f>
        <v>120037.81023484591</v>
      </c>
      <c r="N28" s="19">
        <f t="shared" ref="N28:N44" si="17">IFERROR(M28/D28,0)</f>
        <v>1.1319868526706565</v>
      </c>
      <c r="O28" s="54">
        <v>6971</v>
      </c>
      <c r="P28" s="55">
        <f>O28/$F$2</f>
        <v>2.8530384388710629E-2</v>
      </c>
      <c r="AF28" s="107"/>
      <c r="AG28" s="107" t="s">
        <v>186</v>
      </c>
      <c r="AH28" s="108">
        <v>0</v>
      </c>
      <c r="AI28" s="109"/>
      <c r="AJ28" s="109"/>
    </row>
    <row r="29" spans="1:36" x14ac:dyDescent="0.25">
      <c r="A29" s="41" t="s">
        <v>145</v>
      </c>
      <c r="B29" s="14" t="s">
        <v>57</v>
      </c>
      <c r="C29" s="14" t="s">
        <v>55</v>
      </c>
      <c r="D29" s="15">
        <v>0</v>
      </c>
      <c r="E29" s="15">
        <f t="shared" si="12"/>
        <v>0</v>
      </c>
      <c r="F29" s="16">
        <f t="shared" ref="F29:F31" si="18">E29/$F$2</f>
        <v>0</v>
      </c>
      <c r="G29" s="16">
        <f t="shared" si="13"/>
        <v>0</v>
      </c>
      <c r="H29" s="16">
        <f t="shared" si="14"/>
        <v>0</v>
      </c>
      <c r="I29" s="17">
        <f t="shared" si="15"/>
        <v>0</v>
      </c>
      <c r="J29" s="17" t="s">
        <v>55</v>
      </c>
      <c r="K29" s="17" t="s">
        <v>55</v>
      </c>
      <c r="L29" s="20">
        <f t="shared" si="16"/>
        <v>0</v>
      </c>
      <c r="M29" s="19">
        <f t="shared" ref="M29:M44" si="19">L29/12</f>
        <v>0</v>
      </c>
      <c r="N29" s="19">
        <f t="shared" si="17"/>
        <v>0</v>
      </c>
      <c r="O29" s="54">
        <v>0</v>
      </c>
      <c r="P29" s="55">
        <f>O29/$F$2</f>
        <v>0</v>
      </c>
      <c r="Q29" s="64"/>
      <c r="R29" s="65"/>
      <c r="AF29" s="107"/>
      <c r="AG29" s="107" t="s">
        <v>187</v>
      </c>
      <c r="AH29" s="108">
        <v>0</v>
      </c>
      <c r="AI29" s="109"/>
      <c r="AJ29" s="109"/>
    </row>
    <row r="30" spans="1:36" x14ac:dyDescent="0.25">
      <c r="A30" s="41" t="s">
        <v>142</v>
      </c>
      <c r="B30" s="14" t="s">
        <v>59</v>
      </c>
      <c r="C30" s="14" t="s">
        <v>55</v>
      </c>
      <c r="D30" s="15">
        <v>259053.69999999992</v>
      </c>
      <c r="E30" s="15">
        <f t="shared" si="12"/>
        <v>5140.8830920000046</v>
      </c>
      <c r="F30" s="16">
        <f>E30/$F$2</f>
        <v>2.1040219582869508E-2</v>
      </c>
      <c r="G30" s="16">
        <f t="shared" si="13"/>
        <v>0.47014456761654899</v>
      </c>
      <c r="H30" s="16">
        <f t="shared" si="14"/>
        <v>0.11382610564495403</v>
      </c>
      <c r="I30" s="17">
        <f>IFERROR((D30/E30),0)</f>
        <v>50.390894981277995</v>
      </c>
      <c r="J30" s="17" t="s">
        <v>55</v>
      </c>
      <c r="K30" s="17" t="s">
        <v>55</v>
      </c>
      <c r="L30" s="20">
        <f t="shared" si="16"/>
        <v>961929.07477159495</v>
      </c>
      <c r="M30" s="19">
        <f t="shared" si="19"/>
        <v>80160.756230966246</v>
      </c>
      <c r="N30" s="19">
        <f t="shared" si="17"/>
        <v>0.30943683194243615</v>
      </c>
      <c r="O30" s="54">
        <v>20402</v>
      </c>
      <c r="P30" s="55">
        <f t="shared" ref="P30:P39" si="20">O30/$F$2</f>
        <v>8.3499770807412749E-2</v>
      </c>
      <c r="Q30" s="64"/>
      <c r="R30" s="47"/>
      <c r="AF30" s="107" t="s">
        <v>137</v>
      </c>
      <c r="AG30" s="107" t="s">
        <v>141</v>
      </c>
      <c r="AH30" s="108">
        <v>1065.1076469</v>
      </c>
      <c r="AI30" s="109"/>
      <c r="AJ30" s="109"/>
    </row>
    <row r="31" spans="1:36" x14ac:dyDescent="0.25">
      <c r="A31" s="41" t="s">
        <v>144</v>
      </c>
      <c r="B31" s="14" t="s">
        <v>61</v>
      </c>
      <c r="C31" s="14" t="s">
        <v>55</v>
      </c>
      <c r="D31" s="15">
        <v>0</v>
      </c>
      <c r="E31" s="15">
        <f t="shared" si="12"/>
        <v>0</v>
      </c>
      <c r="F31" s="16">
        <f t="shared" si="18"/>
        <v>0</v>
      </c>
      <c r="G31" s="16">
        <f t="shared" si="13"/>
        <v>0</v>
      </c>
      <c r="H31" s="16">
        <f t="shared" si="14"/>
        <v>0</v>
      </c>
      <c r="I31" s="17">
        <f t="shared" si="15"/>
        <v>0</v>
      </c>
      <c r="J31" s="17" t="s">
        <v>55</v>
      </c>
      <c r="K31" s="17" t="s">
        <v>55</v>
      </c>
      <c r="L31" s="20">
        <f t="shared" si="16"/>
        <v>0</v>
      </c>
      <c r="M31" s="19">
        <f t="shared" si="19"/>
        <v>0</v>
      </c>
      <c r="N31" s="19">
        <f t="shared" si="17"/>
        <v>0</v>
      </c>
      <c r="O31" s="54">
        <v>0</v>
      </c>
      <c r="P31" s="55">
        <f t="shared" si="20"/>
        <v>0</v>
      </c>
      <c r="Q31" s="64"/>
      <c r="R31" s="95"/>
      <c r="S31" s="95"/>
      <c r="T31" s="91"/>
      <c r="AF31" s="107" t="s">
        <v>5</v>
      </c>
      <c r="AG31" s="107" t="s">
        <v>142</v>
      </c>
      <c r="AH31" s="108">
        <v>5140.8830920000046</v>
      </c>
      <c r="AI31" s="109"/>
      <c r="AJ31" s="109"/>
    </row>
    <row r="32" spans="1:36" x14ac:dyDescent="0.25">
      <c r="A32" s="41" t="s">
        <v>141</v>
      </c>
      <c r="B32" s="14" t="s">
        <v>63</v>
      </c>
      <c r="C32" s="14" t="s">
        <v>55</v>
      </c>
      <c r="D32" s="15">
        <v>141182.79999999999</v>
      </c>
      <c r="E32" s="15">
        <f t="shared" si="12"/>
        <v>1065.1076469</v>
      </c>
      <c r="F32" s="16">
        <f>E32/$F$2</f>
        <v>4.3591924517877023E-3</v>
      </c>
      <c r="G32" s="16">
        <f t="shared" si="13"/>
        <v>0.25622612786805871</v>
      </c>
      <c r="H32" s="16">
        <f t="shared" si="14"/>
        <v>2.3582924055976118E-2</v>
      </c>
      <c r="I32" s="17">
        <f t="shared" si="15"/>
        <v>132.55261138243921</v>
      </c>
      <c r="J32" s="17" t="s">
        <v>55</v>
      </c>
      <c r="K32" s="17" t="s">
        <v>55</v>
      </c>
      <c r="L32" s="20">
        <f t="shared" si="16"/>
        <v>199296.11216194267</v>
      </c>
      <c r="M32" s="19">
        <f t="shared" si="19"/>
        <v>16608.009346828556</v>
      </c>
      <c r="N32" s="19">
        <f t="shared" si="17"/>
        <v>0.11763479224684988</v>
      </c>
      <c r="O32" s="54">
        <v>9380</v>
      </c>
      <c r="P32" s="55">
        <f t="shared" si="20"/>
        <v>3.8389758365529436E-2</v>
      </c>
      <c r="R32" s="95"/>
      <c r="S32" s="95"/>
      <c r="T32" s="91"/>
      <c r="AF32" s="107"/>
      <c r="AG32" s="107" t="s">
        <v>143</v>
      </c>
      <c r="AH32" s="108">
        <v>7698.2850218999993</v>
      </c>
      <c r="AI32" s="109"/>
      <c r="AJ32" s="109"/>
    </row>
    <row r="33" spans="1:36" x14ac:dyDescent="0.25">
      <c r="A33" t="s">
        <v>146</v>
      </c>
      <c r="B33" s="14" t="s">
        <v>65</v>
      </c>
      <c r="C33" s="14" t="s">
        <v>55</v>
      </c>
      <c r="D33" s="15">
        <v>10960.399999999998</v>
      </c>
      <c r="E33" s="15">
        <f t="shared" si="12"/>
        <v>4637.0288576000012</v>
      </c>
      <c r="F33" s="16">
        <f t="shared" ref="F33:F46" si="21">E33/$F$2</f>
        <v>1.8978082876039557E-2</v>
      </c>
      <c r="G33" s="16">
        <f t="shared" si="13"/>
        <v>1.9891522564257618E-2</v>
      </c>
      <c r="H33" s="16">
        <f t="shared" si="14"/>
        <v>0.10267009133999536</v>
      </c>
      <c r="I33" s="17">
        <f t="shared" si="15"/>
        <v>2.3636687061017776</v>
      </c>
      <c r="J33" s="17" t="s">
        <v>55</v>
      </c>
      <c r="K33" s="17" t="s">
        <v>55</v>
      </c>
      <c r="L33" s="20">
        <f t="shared" si="16"/>
        <v>867651.10173805733</v>
      </c>
      <c r="M33" s="19">
        <f t="shared" si="19"/>
        <v>72304.258478171439</v>
      </c>
      <c r="N33" s="19">
        <f t="shared" si="17"/>
        <v>6.5968631143180412</v>
      </c>
      <c r="O33" s="54">
        <v>2613.7999999999997</v>
      </c>
      <c r="P33" s="55">
        <f t="shared" si="20"/>
        <v>1.0697564010215439E-2</v>
      </c>
      <c r="R33" s="95"/>
      <c r="S33" s="95"/>
      <c r="T33" s="91"/>
      <c r="AF33" s="107"/>
      <c r="AG33" s="107" t="s">
        <v>144</v>
      </c>
      <c r="AH33" s="108">
        <v>0</v>
      </c>
      <c r="AI33" s="109"/>
      <c r="AJ33" s="109"/>
    </row>
    <row r="34" spans="1:36" x14ac:dyDescent="0.25">
      <c r="A34" s="29" t="s">
        <v>147</v>
      </c>
      <c r="B34" s="29" t="s">
        <v>66</v>
      </c>
      <c r="C34" s="14" t="s">
        <v>55</v>
      </c>
      <c r="D34" s="15">
        <v>0</v>
      </c>
      <c r="E34" s="15">
        <f t="shared" si="12"/>
        <v>0</v>
      </c>
      <c r="F34" s="16">
        <f t="shared" si="21"/>
        <v>0</v>
      </c>
      <c r="G34" s="16">
        <f t="shared" si="13"/>
        <v>0</v>
      </c>
      <c r="H34" s="16">
        <f t="shared" si="14"/>
        <v>0</v>
      </c>
      <c r="I34" s="17">
        <f t="shared" si="15"/>
        <v>0</v>
      </c>
      <c r="J34" s="17" t="s">
        <v>55</v>
      </c>
      <c r="K34" s="17" t="s">
        <v>55</v>
      </c>
      <c r="L34" s="20">
        <f t="shared" si="16"/>
        <v>0</v>
      </c>
      <c r="M34" s="19">
        <f t="shared" si="19"/>
        <v>0</v>
      </c>
      <c r="N34" s="19">
        <f t="shared" si="17"/>
        <v>0</v>
      </c>
      <c r="O34" s="54"/>
      <c r="P34" s="55">
        <f t="shared" si="20"/>
        <v>0</v>
      </c>
      <c r="AF34" s="107"/>
      <c r="AG34" s="107" t="s">
        <v>145</v>
      </c>
      <c r="AH34" s="108">
        <v>0</v>
      </c>
      <c r="AI34" s="109"/>
      <c r="AJ34" s="109"/>
    </row>
    <row r="35" spans="1:36" x14ac:dyDescent="0.25">
      <c r="A35" s="29" t="s">
        <v>188</v>
      </c>
      <c r="B35" s="29" t="s">
        <v>67</v>
      </c>
      <c r="C35" s="14" t="s">
        <v>55</v>
      </c>
      <c r="D35" s="15">
        <v>0</v>
      </c>
      <c r="E35" s="15">
        <f t="shared" si="12"/>
        <v>0</v>
      </c>
      <c r="F35" s="16">
        <f t="shared" si="21"/>
        <v>0</v>
      </c>
      <c r="G35" s="16">
        <f t="shared" si="13"/>
        <v>0</v>
      </c>
      <c r="H35" s="16">
        <f t="shared" si="14"/>
        <v>0</v>
      </c>
      <c r="I35" s="17">
        <f t="shared" si="15"/>
        <v>0</v>
      </c>
      <c r="J35" s="17" t="s">
        <v>55</v>
      </c>
      <c r="K35" s="17" t="s">
        <v>55</v>
      </c>
      <c r="L35" s="20">
        <f t="shared" si="16"/>
        <v>0</v>
      </c>
      <c r="M35" s="19">
        <f t="shared" si="19"/>
        <v>0</v>
      </c>
      <c r="N35" s="19">
        <f t="shared" si="17"/>
        <v>0</v>
      </c>
      <c r="O35" s="54"/>
      <c r="P35" s="55">
        <f t="shared" si="20"/>
        <v>0</v>
      </c>
      <c r="AF35" s="107"/>
      <c r="AG35" s="107" t="s">
        <v>146</v>
      </c>
      <c r="AH35" s="108">
        <v>4637.0288576000012</v>
      </c>
      <c r="AI35" s="109"/>
      <c r="AJ35" s="109"/>
    </row>
    <row r="36" spans="1:36" x14ac:dyDescent="0.25">
      <c r="A36" s="29" t="s">
        <v>148</v>
      </c>
      <c r="B36" s="29" t="s">
        <v>68</v>
      </c>
      <c r="C36" s="14" t="s">
        <v>55</v>
      </c>
      <c r="D36" s="15">
        <v>0</v>
      </c>
      <c r="E36" s="15">
        <f t="shared" si="12"/>
        <v>0</v>
      </c>
      <c r="F36" s="16">
        <f t="shared" si="21"/>
        <v>0</v>
      </c>
      <c r="G36" s="16">
        <f t="shared" si="13"/>
        <v>0</v>
      </c>
      <c r="H36" s="16">
        <f t="shared" si="14"/>
        <v>0</v>
      </c>
      <c r="I36" s="17">
        <f t="shared" si="15"/>
        <v>0</v>
      </c>
      <c r="J36" s="17" t="s">
        <v>55</v>
      </c>
      <c r="K36" s="17" t="s">
        <v>55</v>
      </c>
      <c r="L36" s="20">
        <f t="shared" si="16"/>
        <v>0</v>
      </c>
      <c r="M36" s="19">
        <f t="shared" si="19"/>
        <v>0</v>
      </c>
      <c r="N36" s="19">
        <f t="shared" si="17"/>
        <v>0</v>
      </c>
      <c r="O36" s="54"/>
      <c r="P36" s="55">
        <f t="shared" si="20"/>
        <v>0</v>
      </c>
      <c r="AF36" s="107"/>
      <c r="AG36" s="107" t="s">
        <v>29</v>
      </c>
      <c r="AH36" s="108">
        <v>3381.9314403000008</v>
      </c>
      <c r="AI36" s="109"/>
      <c r="AJ36" s="109"/>
    </row>
    <row r="37" spans="1:36" x14ac:dyDescent="0.25">
      <c r="A37" s="29" t="s">
        <v>149</v>
      </c>
      <c r="B37" s="29" t="s">
        <v>69</v>
      </c>
      <c r="C37" s="14" t="s">
        <v>55</v>
      </c>
      <c r="D37" s="30">
        <v>28368</v>
      </c>
      <c r="E37" s="15">
        <f t="shared" si="12"/>
        <v>2295.4060367999991</v>
      </c>
      <c r="F37" s="24">
        <f>E37/$F$2</f>
        <v>9.3944651496300144E-3</v>
      </c>
      <c r="G37" s="16">
        <f t="shared" si="13"/>
        <v>5.1483769944788531E-2</v>
      </c>
      <c r="H37" s="16">
        <f t="shared" si="14"/>
        <v>5.0823394612775546E-2</v>
      </c>
      <c r="I37" s="17">
        <f t="shared" si="15"/>
        <v>12.358597801523397</v>
      </c>
      <c r="J37" s="17" t="s">
        <v>55</v>
      </c>
      <c r="K37" s="17" t="s">
        <v>55</v>
      </c>
      <c r="L37" s="20">
        <f t="shared" si="16"/>
        <v>429501.6567562425</v>
      </c>
      <c r="M37" s="19">
        <f t="shared" si="19"/>
        <v>35791.804729686875</v>
      </c>
      <c r="N37" s="19">
        <f t="shared" si="17"/>
        <v>1.2616964442219005</v>
      </c>
      <c r="O37" s="54">
        <v>2364</v>
      </c>
      <c r="P37" s="55">
        <f>O37/$F$2</f>
        <v>9.6752013620588044E-3</v>
      </c>
      <c r="AF37" s="107"/>
      <c r="AG37" s="107" t="s">
        <v>31</v>
      </c>
      <c r="AH37" s="108">
        <v>4116.2292151000001</v>
      </c>
      <c r="AI37" s="109"/>
      <c r="AJ37" s="109"/>
    </row>
    <row r="38" spans="1:36" x14ac:dyDescent="0.25">
      <c r="A38" s="29" t="s">
        <v>150</v>
      </c>
      <c r="B38" s="29" t="s">
        <v>70</v>
      </c>
      <c r="C38" s="14" t="s">
        <v>55</v>
      </c>
      <c r="D38" s="30">
        <v>0</v>
      </c>
      <c r="E38" s="15">
        <f t="shared" si="12"/>
        <v>0</v>
      </c>
      <c r="F38" s="24">
        <f t="shared" si="21"/>
        <v>0</v>
      </c>
      <c r="G38" s="16">
        <f t="shared" si="13"/>
        <v>0</v>
      </c>
      <c r="H38" s="16">
        <f t="shared" si="14"/>
        <v>0</v>
      </c>
      <c r="I38" s="17">
        <f t="shared" si="15"/>
        <v>0</v>
      </c>
      <c r="J38" s="17" t="s">
        <v>55</v>
      </c>
      <c r="K38" s="17" t="s">
        <v>55</v>
      </c>
      <c r="L38" s="20">
        <f t="shared" si="16"/>
        <v>0</v>
      </c>
      <c r="M38" s="19">
        <f t="shared" si="19"/>
        <v>0</v>
      </c>
      <c r="N38" s="19">
        <f t="shared" si="17"/>
        <v>0</v>
      </c>
      <c r="O38" s="54"/>
      <c r="P38" s="55">
        <f t="shared" si="20"/>
        <v>0</v>
      </c>
      <c r="AF38" s="107"/>
      <c r="AG38" s="107" t="s">
        <v>106</v>
      </c>
      <c r="AH38" s="108">
        <v>11019.668391599997</v>
      </c>
      <c r="AI38" s="109"/>
      <c r="AJ38" s="109"/>
    </row>
    <row r="39" spans="1:36" x14ac:dyDescent="0.25">
      <c r="A39" s="29" t="s">
        <v>151</v>
      </c>
      <c r="B39" s="29" t="s">
        <v>71</v>
      </c>
      <c r="C39" s="14" t="s">
        <v>55</v>
      </c>
      <c r="D39" s="15">
        <v>0</v>
      </c>
      <c r="E39" s="15">
        <f t="shared" si="12"/>
        <v>0</v>
      </c>
      <c r="F39" s="24">
        <f t="shared" si="21"/>
        <v>0</v>
      </c>
      <c r="G39" s="16">
        <f t="shared" si="13"/>
        <v>0</v>
      </c>
      <c r="H39" s="16">
        <f t="shared" si="14"/>
        <v>0</v>
      </c>
      <c r="I39" s="17">
        <f t="shared" si="15"/>
        <v>0</v>
      </c>
      <c r="J39" s="17" t="s">
        <v>55</v>
      </c>
      <c r="K39" s="17" t="s">
        <v>55</v>
      </c>
      <c r="L39" s="20">
        <f t="shared" si="16"/>
        <v>0</v>
      </c>
      <c r="M39" s="19">
        <f t="shared" si="19"/>
        <v>0</v>
      </c>
      <c r="N39" s="19">
        <f t="shared" si="17"/>
        <v>0</v>
      </c>
      <c r="O39" s="54"/>
      <c r="P39" s="55">
        <f t="shared" si="20"/>
        <v>0</v>
      </c>
      <c r="AF39" s="107"/>
      <c r="AG39" s="107" t="s">
        <v>107</v>
      </c>
      <c r="AH39" s="108">
        <v>8.5875063999999988</v>
      </c>
      <c r="AI39" s="109"/>
      <c r="AJ39" s="109"/>
    </row>
    <row r="40" spans="1:36" x14ac:dyDescent="0.25">
      <c r="A40" s="29" t="s">
        <v>193</v>
      </c>
      <c r="B40" s="29" t="s">
        <v>72</v>
      </c>
      <c r="C40" s="14" t="s">
        <v>55</v>
      </c>
      <c r="D40" s="15">
        <v>5402</v>
      </c>
      <c r="E40" s="15">
        <f t="shared" si="12"/>
        <v>2987.6522059999975</v>
      </c>
      <c r="F40" s="24">
        <f t="shared" si="21"/>
        <v>1.2227638194944657E-2</v>
      </c>
      <c r="G40" s="16">
        <f t="shared" si="13"/>
        <v>9.8038397222838282E-3</v>
      </c>
      <c r="H40" s="16">
        <f t="shared" si="14"/>
        <v>6.61506611888803E-2</v>
      </c>
      <c r="I40" s="17">
        <f t="shared" si="15"/>
        <v>1.8081087179931292</v>
      </c>
      <c r="J40" s="17" t="s">
        <v>55</v>
      </c>
      <c r="K40" s="17" t="s">
        <v>55</v>
      </c>
      <c r="L40" s="20">
        <f t="shared" si="16"/>
        <v>559030.3204383566</v>
      </c>
      <c r="M40" s="19">
        <f t="shared" si="19"/>
        <v>46585.860036529717</v>
      </c>
      <c r="N40" s="19">
        <f t="shared" si="17"/>
        <v>8.6238171115382674</v>
      </c>
      <c r="O40" s="54">
        <v>830</v>
      </c>
      <c r="P40" s="55">
        <f>O40/$F$2</f>
        <v>3.3969615611289371E-3</v>
      </c>
      <c r="AF40" s="107"/>
      <c r="AG40" s="107" t="s">
        <v>108</v>
      </c>
      <c r="AH40" s="108">
        <v>0</v>
      </c>
      <c r="AI40" s="109"/>
      <c r="AJ40" s="109"/>
    </row>
    <row r="41" spans="1:36" x14ac:dyDescent="0.25">
      <c r="A41" s="29"/>
      <c r="B41" s="57" t="s">
        <v>195</v>
      </c>
      <c r="C41" s="14"/>
      <c r="D41" s="15">
        <v>0</v>
      </c>
      <c r="E41" s="15">
        <f t="shared" si="12"/>
        <v>0</v>
      </c>
      <c r="F41" s="24">
        <f t="shared" si="21"/>
        <v>0</v>
      </c>
      <c r="G41" s="16">
        <f t="shared" si="13"/>
        <v>0</v>
      </c>
      <c r="H41" s="16">
        <f t="shared" si="14"/>
        <v>0</v>
      </c>
      <c r="I41" s="17">
        <f t="shared" si="15"/>
        <v>0</v>
      </c>
      <c r="J41" s="17" t="s">
        <v>55</v>
      </c>
      <c r="K41" s="17" t="s">
        <v>55</v>
      </c>
      <c r="L41" s="112">
        <f t="shared" si="16"/>
        <v>0</v>
      </c>
      <c r="M41" s="19">
        <f t="shared" si="19"/>
        <v>0</v>
      </c>
      <c r="N41" s="19">
        <f t="shared" si="17"/>
        <v>0</v>
      </c>
      <c r="O41" s="54">
        <v>0</v>
      </c>
      <c r="P41" s="55">
        <f>O41/$F$2</f>
        <v>0</v>
      </c>
      <c r="AF41" s="107"/>
      <c r="AG41" s="107" t="s">
        <v>109</v>
      </c>
      <c r="AH41" s="108">
        <v>80.210569800000002</v>
      </c>
      <c r="AI41" s="109"/>
      <c r="AJ41" s="109"/>
    </row>
    <row r="42" spans="1:36" x14ac:dyDescent="0.25">
      <c r="A42" s="41" t="s">
        <v>189</v>
      </c>
      <c r="B42" s="29" t="s">
        <v>189</v>
      </c>
      <c r="C42" s="14" t="s">
        <v>55</v>
      </c>
      <c r="D42" s="15"/>
      <c r="E42" s="15">
        <f t="shared" si="12"/>
        <v>0</v>
      </c>
      <c r="F42" s="24">
        <f t="shared" si="21"/>
        <v>0</v>
      </c>
      <c r="G42" s="16">
        <f t="shared" si="13"/>
        <v>0</v>
      </c>
      <c r="H42" s="16">
        <f t="shared" si="14"/>
        <v>0</v>
      </c>
      <c r="I42" s="17">
        <f t="shared" si="15"/>
        <v>0</v>
      </c>
      <c r="J42" s="17" t="s">
        <v>55</v>
      </c>
      <c r="K42" s="17" t="s">
        <v>55</v>
      </c>
      <c r="L42" s="112">
        <f t="shared" si="16"/>
        <v>0</v>
      </c>
      <c r="M42" s="19">
        <f t="shared" si="19"/>
        <v>0</v>
      </c>
      <c r="N42" s="19">
        <f t="shared" si="17"/>
        <v>0</v>
      </c>
      <c r="O42" s="56">
        <v>0</v>
      </c>
      <c r="P42" s="55">
        <f t="shared" ref="P42:P43" si="22">O42/$F$2</f>
        <v>0</v>
      </c>
      <c r="AF42" s="107"/>
      <c r="AG42" s="107" t="s">
        <v>110</v>
      </c>
      <c r="AH42" s="108">
        <v>1176.7307944000006</v>
      </c>
      <c r="AI42" s="109"/>
      <c r="AJ42" s="109"/>
    </row>
    <row r="43" spans="1:36" x14ac:dyDescent="0.25">
      <c r="A43" s="41" t="s">
        <v>190</v>
      </c>
      <c r="B43" s="29" t="s">
        <v>190</v>
      </c>
      <c r="C43" s="14" t="s">
        <v>55</v>
      </c>
      <c r="D43" s="15"/>
      <c r="E43" s="15">
        <f t="shared" si="12"/>
        <v>4399.6468659000011</v>
      </c>
      <c r="F43" s="24">
        <f t="shared" si="21"/>
        <v>1.8006543718076751E-2</v>
      </c>
      <c r="G43" s="16">
        <f t="shared" si="13"/>
        <v>0</v>
      </c>
      <c r="H43" s="16">
        <f t="shared" si="14"/>
        <v>9.7414132941038289E-2</v>
      </c>
      <c r="I43" s="17">
        <f>IFERROR((D43/E43),0)</f>
        <v>0</v>
      </c>
      <c r="J43" s="17" t="s">
        <v>55</v>
      </c>
      <c r="K43" s="17" t="s">
        <v>55</v>
      </c>
      <c r="L43" s="112">
        <f t="shared" si="16"/>
        <v>823233.70582435559</v>
      </c>
      <c r="M43" s="19">
        <f t="shared" si="19"/>
        <v>68602.8088186963</v>
      </c>
      <c r="N43" s="19">
        <f t="shared" si="17"/>
        <v>0</v>
      </c>
      <c r="O43" s="56">
        <v>0</v>
      </c>
      <c r="P43" s="55">
        <f t="shared" si="22"/>
        <v>0</v>
      </c>
      <c r="AF43" s="107"/>
      <c r="AG43" s="107" t="s">
        <v>21</v>
      </c>
      <c r="AH43" s="108">
        <v>15089.384159999998</v>
      </c>
      <c r="AI43" s="109"/>
      <c r="AJ43" s="109"/>
    </row>
    <row r="44" spans="1:36" x14ac:dyDescent="0.25">
      <c r="A44" s="41" t="s">
        <v>191</v>
      </c>
      <c r="B44" s="29" t="s">
        <v>191</v>
      </c>
      <c r="C44" s="14" t="s">
        <v>55</v>
      </c>
      <c r="D44" s="15"/>
      <c r="E44" s="15">
        <f t="shared" si="12"/>
        <v>14564.569223700015</v>
      </c>
      <c r="F44" s="24">
        <f t="shared" si="21"/>
        <v>5.9608773261819847E-2</v>
      </c>
      <c r="G44" s="16">
        <f t="shared" si="13"/>
        <v>0</v>
      </c>
      <c r="H44" s="16">
        <f t="shared" si="14"/>
        <v>0.32247926386615494</v>
      </c>
      <c r="I44" s="17">
        <f t="shared" si="15"/>
        <v>0</v>
      </c>
      <c r="J44" s="17" t="s">
        <v>55</v>
      </c>
      <c r="K44" s="17" t="s">
        <v>55</v>
      </c>
      <c r="L44" s="112">
        <f t="shared" si="16"/>
        <v>2725228.7879493739</v>
      </c>
      <c r="M44" s="19">
        <f t="shared" si="19"/>
        <v>227102.39899578117</v>
      </c>
      <c r="N44" s="19">
        <f t="shared" si="17"/>
        <v>0</v>
      </c>
      <c r="O44" s="54">
        <v>147010</v>
      </c>
      <c r="P44" s="55">
        <f>O44/$F$2</f>
        <v>0.60167146879706634</v>
      </c>
      <c r="AF44" s="107"/>
      <c r="AG44" s="107" t="s">
        <v>25</v>
      </c>
      <c r="AH44" s="108">
        <v>634.93168570000012</v>
      </c>
      <c r="AI44" s="109"/>
      <c r="AJ44" s="109"/>
    </row>
    <row r="45" spans="1:36" x14ac:dyDescent="0.25">
      <c r="A45" s="41" t="s">
        <v>192</v>
      </c>
      <c r="B45" s="14" t="s">
        <v>192</v>
      </c>
      <c r="C45" s="41"/>
      <c r="D45" s="41"/>
      <c r="E45" s="15">
        <f t="shared" si="12"/>
        <v>0</v>
      </c>
      <c r="F45" s="24">
        <f t="shared" si="21"/>
        <v>0</v>
      </c>
      <c r="G45" s="16">
        <f t="shared" ref="G45:G46" si="23">D45/SUM($D$47)</f>
        <v>0</v>
      </c>
      <c r="H45" s="41"/>
      <c r="I45" s="17">
        <f t="shared" si="15"/>
        <v>0</v>
      </c>
      <c r="J45" s="41"/>
      <c r="K45" s="41"/>
      <c r="L45" s="111" t="s">
        <v>55</v>
      </c>
      <c r="M45" s="56" t="s">
        <v>55</v>
      </c>
      <c r="N45" s="41"/>
      <c r="O45" s="56" t="s">
        <v>55</v>
      </c>
      <c r="P45" s="56" t="s">
        <v>55</v>
      </c>
      <c r="AF45" s="107"/>
      <c r="AG45" s="107" t="s">
        <v>27</v>
      </c>
      <c r="AH45" s="108">
        <v>0</v>
      </c>
      <c r="AI45" s="109"/>
      <c r="AJ45" s="109"/>
    </row>
    <row r="46" spans="1:36" x14ac:dyDescent="0.25">
      <c r="A46" s="41" t="s">
        <v>194</v>
      </c>
      <c r="B46" s="14" t="s">
        <v>194</v>
      </c>
      <c r="C46" s="41"/>
      <c r="D46" s="41"/>
      <c r="E46" s="15">
        <f t="shared" si="12"/>
        <v>2375.7799884000001</v>
      </c>
      <c r="F46" s="24">
        <f t="shared" si="21"/>
        <v>9.7234136124025941E-3</v>
      </c>
      <c r="G46" s="16">
        <f t="shared" si="23"/>
        <v>0</v>
      </c>
      <c r="H46" s="41"/>
      <c r="I46" s="17">
        <f t="shared" si="15"/>
        <v>0</v>
      </c>
      <c r="J46" s="41"/>
      <c r="K46" s="41"/>
      <c r="AF46" s="109"/>
      <c r="AG46" s="107" t="s">
        <v>23</v>
      </c>
      <c r="AH46" s="108">
        <v>50.473365000000001</v>
      </c>
      <c r="AI46" s="109"/>
      <c r="AJ46" s="109"/>
    </row>
    <row r="47" spans="1:36" x14ac:dyDescent="0.25">
      <c r="B47" s="31" t="s">
        <v>50</v>
      </c>
      <c r="C47" s="31"/>
      <c r="D47" s="32">
        <f>SUM(D28:D46)</f>
        <v>551008.59999999986</v>
      </c>
      <c r="E47" s="32">
        <f>SUM(E28:E46)</f>
        <v>45164.358939200014</v>
      </c>
      <c r="F47" s="33">
        <f>SUM(F28:F46)</f>
        <v>0.18484529066203922</v>
      </c>
      <c r="G47" s="45">
        <f>SUM(G28:H46)</f>
        <v>1.9473970173782771</v>
      </c>
      <c r="H47" s="45">
        <f>SUM(H28:H44)</f>
        <v>0.94739701737827686</v>
      </c>
      <c r="I47" s="17">
        <f>IFERROR((D47/E47),0)</f>
        <v>12.200075744278012</v>
      </c>
      <c r="J47" s="31"/>
      <c r="K47" s="31"/>
      <c r="AF47" s="109"/>
      <c r="AG47" s="107" t="s">
        <v>39</v>
      </c>
      <c r="AH47" s="108">
        <v>159.2343698999999</v>
      </c>
      <c r="AI47" s="109"/>
      <c r="AJ47" s="109"/>
    </row>
    <row r="48" spans="1:36" x14ac:dyDescent="0.25">
      <c r="AF48" s="109"/>
      <c r="AG48" s="107" t="s">
        <v>43</v>
      </c>
      <c r="AH48" s="108">
        <v>4784.8195942000002</v>
      </c>
      <c r="AI48" s="109"/>
      <c r="AJ48" s="109"/>
    </row>
    <row r="49" spans="1:36" x14ac:dyDescent="0.25">
      <c r="AF49" s="109"/>
      <c r="AG49" s="107" t="s">
        <v>37</v>
      </c>
      <c r="AH49" s="108">
        <v>0</v>
      </c>
      <c r="AI49" s="109"/>
      <c r="AJ49" s="109"/>
    </row>
    <row r="50" spans="1:36" x14ac:dyDescent="0.25">
      <c r="AF50" s="109" t="s">
        <v>101</v>
      </c>
      <c r="AG50" s="109" t="s">
        <v>38</v>
      </c>
      <c r="AH50" s="109">
        <v>45849.744373399997</v>
      </c>
      <c r="AI50" s="109"/>
      <c r="AJ50" s="109"/>
    </row>
    <row r="51" spans="1:36" x14ac:dyDescent="0.25">
      <c r="AF51" s="109"/>
      <c r="AG51" s="109" t="s">
        <v>35</v>
      </c>
      <c r="AH51" s="109">
        <v>65.594514799999999</v>
      </c>
      <c r="AI51" s="109"/>
      <c r="AJ51" s="109"/>
    </row>
    <row r="52" spans="1:36" x14ac:dyDescent="0.25">
      <c r="AF52" s="109"/>
      <c r="AG52" s="109" t="s">
        <v>19</v>
      </c>
      <c r="AH52" s="109">
        <v>4798.8689526999997</v>
      </c>
      <c r="AI52" s="109"/>
      <c r="AJ52" s="109"/>
    </row>
    <row r="53" spans="1:36" x14ac:dyDescent="0.25">
      <c r="AF53" s="109"/>
      <c r="AG53" s="109" t="s">
        <v>33</v>
      </c>
      <c r="AH53" s="109">
        <v>0</v>
      </c>
      <c r="AI53" s="109"/>
      <c r="AJ53" s="109"/>
    </row>
    <row r="54" spans="1:36" x14ac:dyDescent="0.25">
      <c r="AF54" s="109"/>
      <c r="AG54" s="109" t="s">
        <v>41</v>
      </c>
      <c r="AH54" s="109">
        <v>0</v>
      </c>
      <c r="AI54" s="109"/>
      <c r="AJ54" s="109"/>
    </row>
    <row r="55" spans="1:36" ht="15.75" x14ac:dyDescent="0.25">
      <c r="B55" s="130" t="s">
        <v>98</v>
      </c>
      <c r="C55" s="130"/>
      <c r="D55" s="130"/>
      <c r="E55" s="130"/>
      <c r="F55" s="130"/>
      <c r="G55" s="130"/>
      <c r="H55" s="130"/>
      <c r="I55" s="130"/>
      <c r="J55" s="130"/>
      <c r="K55" s="130"/>
      <c r="AF55" s="109"/>
      <c r="AG55" s="109" t="s">
        <v>193</v>
      </c>
      <c r="AH55" s="109">
        <v>2987.6522059999975</v>
      </c>
      <c r="AI55" s="109"/>
      <c r="AJ55" s="109"/>
    </row>
    <row r="56" spans="1:36" x14ac:dyDescent="0.25">
      <c r="A56" t="s">
        <v>96</v>
      </c>
      <c r="B56" s="57" t="s">
        <v>99</v>
      </c>
      <c r="C56" s="14" t="s">
        <v>55</v>
      </c>
      <c r="D56" s="14" t="s">
        <v>55</v>
      </c>
      <c r="E56" s="15">
        <f t="shared" ref="E56:E57" si="24">IFERROR(VLOOKUP(A56,$AG$3:$AH$57,2,FALSE),0)</f>
        <v>0</v>
      </c>
      <c r="F56" s="24">
        <f t="shared" ref="F56:F57" si="25">E56/$F$2</f>
        <v>0</v>
      </c>
      <c r="G56" s="14" t="s">
        <v>55</v>
      </c>
      <c r="H56" s="41"/>
      <c r="I56" s="41"/>
      <c r="J56" s="41"/>
      <c r="K56" s="41"/>
      <c r="AF56" s="109"/>
      <c r="AG56" s="109" t="s">
        <v>148</v>
      </c>
      <c r="AH56" s="109">
        <v>0</v>
      </c>
      <c r="AI56" s="109"/>
      <c r="AJ56" s="109"/>
    </row>
    <row r="57" spans="1:36" x14ac:dyDescent="0.25">
      <c r="A57" t="s">
        <v>97</v>
      </c>
      <c r="B57" s="57" t="s">
        <v>100</v>
      </c>
      <c r="C57" s="14" t="s">
        <v>55</v>
      </c>
      <c r="D57" s="14" t="s">
        <v>55</v>
      </c>
      <c r="E57" s="15">
        <f t="shared" si="24"/>
        <v>0</v>
      </c>
      <c r="F57" s="24">
        <f t="shared" si="25"/>
        <v>0</v>
      </c>
      <c r="G57" s="14" t="s">
        <v>55</v>
      </c>
      <c r="H57" s="41"/>
      <c r="I57" s="41"/>
      <c r="J57" s="41"/>
      <c r="K57" s="41"/>
      <c r="AF57" s="109"/>
      <c r="AG57" s="109" t="s">
        <v>149</v>
      </c>
      <c r="AH57" s="109">
        <v>2295.4060367999991</v>
      </c>
      <c r="AI57" s="109"/>
      <c r="AJ57" s="109"/>
    </row>
    <row r="58" spans="1:36" x14ac:dyDescent="0.25">
      <c r="B58" s="58" t="s">
        <v>50</v>
      </c>
      <c r="C58" s="59"/>
      <c r="D58" s="59"/>
      <c r="E58" s="60">
        <f>SUM(E56:E57)</f>
        <v>0</v>
      </c>
      <c r="F58" s="61">
        <f>SUM(F56:F57)</f>
        <v>0</v>
      </c>
      <c r="G58" s="59"/>
      <c r="H58" s="59"/>
      <c r="I58" s="59"/>
      <c r="J58" s="59"/>
      <c r="K58" s="59"/>
      <c r="AF58" s="109"/>
      <c r="AG58" s="109" t="s">
        <v>150</v>
      </c>
      <c r="AH58" s="109">
        <v>0</v>
      </c>
      <c r="AI58" s="109"/>
      <c r="AJ58" s="109"/>
    </row>
    <row r="59" spans="1:36" x14ac:dyDescent="0.25">
      <c r="F59" s="90" t="e">
        <f>#REF!-SUM(#REF!)</f>
        <v>#REF!</v>
      </c>
      <c r="AF59" s="109"/>
      <c r="AG59" s="109" t="s">
        <v>151</v>
      </c>
      <c r="AH59" s="109">
        <v>0</v>
      </c>
      <c r="AI59" s="109"/>
      <c r="AJ59" s="109"/>
    </row>
    <row r="60" spans="1:36" x14ac:dyDescent="0.25">
      <c r="AG60" s="146" t="s">
        <v>96</v>
      </c>
      <c r="AH60" s="146">
        <v>478.22136889999996</v>
      </c>
    </row>
    <row r="61" spans="1:36" x14ac:dyDescent="0.25">
      <c r="AG61" s="146" t="s">
        <v>97</v>
      </c>
      <c r="AH61" s="146">
        <v>865.08869429999993</v>
      </c>
    </row>
    <row r="62" spans="1:36" x14ac:dyDescent="0.25">
      <c r="AG62" s="146" t="s">
        <v>189</v>
      </c>
      <c r="AH62" s="146">
        <v>0</v>
      </c>
    </row>
    <row r="63" spans="1:36" x14ac:dyDescent="0.25">
      <c r="AG63" s="146" t="s">
        <v>190</v>
      </c>
      <c r="AH63" s="146">
        <v>4399.6468659000011</v>
      </c>
    </row>
    <row r="64" spans="1:36" x14ac:dyDescent="0.25">
      <c r="AG64" s="146" t="s">
        <v>191</v>
      </c>
      <c r="AH64" s="146">
        <v>14564.569223700015</v>
      </c>
    </row>
    <row r="65" spans="33:34" x14ac:dyDescent="0.25">
      <c r="AG65" s="146" t="s">
        <v>192</v>
      </c>
      <c r="AH65" s="146">
        <v>0</v>
      </c>
    </row>
    <row r="66" spans="33:34" x14ac:dyDescent="0.25">
      <c r="AG66" s="146" t="s">
        <v>194</v>
      </c>
      <c r="AH66" s="146">
        <v>2375.7799884000001</v>
      </c>
    </row>
    <row r="67" spans="33:34" x14ac:dyDescent="0.25">
      <c r="AG67" s="146"/>
      <c r="AH67" s="146"/>
    </row>
  </sheetData>
  <mergeCells count="3">
    <mergeCell ref="B27:K27"/>
    <mergeCell ref="B55:K55"/>
    <mergeCell ref="B1:N1"/>
  </mergeCells>
  <conditionalFormatting sqref="G4:H22 H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G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1321-E210-455C-95FE-8C21355ADACF}">
  <dimension ref="R1"/>
  <sheetViews>
    <sheetView showGridLines="0" workbookViewId="0">
      <selection activeCell="T13" sqref="T13"/>
    </sheetView>
  </sheetViews>
  <sheetFormatPr defaultRowHeight="15" x14ac:dyDescent="0.25"/>
  <sheetData>
    <row r="1" spans="18:18" x14ac:dyDescent="0.25">
      <c r="R1" s="127" t="s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Model Fit</vt:lpstr>
      <vt:lpstr>Contribution</vt:lpstr>
      <vt:lpstr>Model Fit_</vt:lpstr>
      <vt:lpstr>Contribution(Total)</vt:lpstr>
      <vt:lpstr>Contribution(Total) W wide SD</vt:lpstr>
      <vt:lpstr>Contribution(Yearwise)</vt:lpstr>
      <vt:lpstr>Contribution(Q1'21) </vt:lpstr>
      <vt:lpstr>Contribution(Q2'TD 21)</vt:lpstr>
      <vt:lpstr>Due Tos</vt:lpstr>
      <vt:lpstr>DT details</vt:lpstr>
      <vt:lpstr>Sheet0</vt:lpstr>
      <vt:lpstr>Forecasts Results</vt:lpstr>
      <vt:lpstr>Sign up by offer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kavyahbhat</dc:creator>
  <cp:lastModifiedBy>Kavyahbhat</cp:lastModifiedBy>
  <dcterms:created xsi:type="dcterms:W3CDTF">2021-08-11T12:54:08Z</dcterms:created>
  <dcterms:modified xsi:type="dcterms:W3CDTF">2021-10-04T07:13:57Z</dcterms:modified>
</cp:coreProperties>
</file>