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pivotTables/pivotTable7.xml" ContentType="application/vnd.openxmlformats-officedocument.spreadsheetml.pivotTable+xml"/>
  <Override PartName="/xl/drawings/drawing9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SynologyDrive\Mondelez Argentina MMM 2021\Modelling Data\Milka Model\Summary Sheets\"/>
    </mc:Choice>
  </mc:AlternateContent>
  <xr:revisionPtr revIDLastSave="0" documentId="13_ncr:1_{C04ACA16-E684-4F7C-8078-6C40809E4311}" xr6:coauthVersionLast="47" xr6:coauthVersionMax="47" xr10:uidLastSave="{00000000-0000-0000-0000-000000000000}"/>
  <bookViews>
    <workbookView xWindow="-120" yWindow="-120" windowWidth="20730" windowHeight="11160" tabRatio="609" firstSheet="8" activeTab="13" xr2:uid="{00000000-000D-0000-FFFF-FFFF00000000}"/>
  </bookViews>
  <sheets>
    <sheet name="Project Summary" sheetId="33" r:id="rId1"/>
    <sheet name="Business Questions Answers" sheetId="59" state="hidden" r:id="rId2"/>
    <sheet name="Due-to Summary" sheetId="41" state="hidden" r:id="rId3"/>
    <sheet name="Due to Summary (2019 vs 2018)" sheetId="85" state="hidden" r:id="rId4"/>
    <sheet name="Brand Snapshot" sheetId="99" r:id="rId5"/>
    <sheet name="Business Questions" sheetId="97" r:id="rId6"/>
    <sheet name="Business Questions Answers " sheetId="100" r:id="rId7"/>
    <sheet name="Model Results Summary" sheetId="98" r:id="rId8"/>
    <sheet name="Model Fit " sheetId="91" r:id="rId9"/>
    <sheet name="Due to Summary" sheetId="95" r:id="rId10"/>
    <sheet name="Output summary" sheetId="89" state="hidden" r:id="rId11"/>
    <sheet name="Competitor sales" sheetId="93" state="hidden" r:id="rId12"/>
    <sheet name="Mapping &amp; Support sheet" sheetId="90" state="hidden" r:id="rId13"/>
    <sheet name="Marketing Summary" sheetId="10" r:id="rId14"/>
    <sheet name="TV Breakdown" sheetId="84" r:id="rId15"/>
    <sheet name="TV Saturation Curves" sheetId="104" r:id="rId16"/>
    <sheet name="TV curves - Working" sheetId="103" state="hidden" r:id="rId17"/>
    <sheet name="Digital Breakdown" sheetId="57" r:id="rId18"/>
    <sheet name="Elasticities" sheetId="52" state="hidden" r:id="rId19"/>
    <sheet name="Digital Curves" sheetId="105" r:id="rId20"/>
    <sheet name="Digital working" sheetId="106" state="hidden" r:id="rId21"/>
    <sheet name="Decomps rolled back" sheetId="94" r:id="rId22"/>
    <sheet name="Decomp Pivot" sheetId="64" r:id="rId23"/>
    <sheet name="Model Details" sheetId="92" r:id="rId24"/>
    <sheet name="Inflation adjusted price" sheetId="102" r:id="rId25"/>
    <sheet name="TV flighting" sheetId="101" r:id="rId26"/>
    <sheet name="Model Contributions" sheetId="54" r:id="rId27"/>
    <sheet name="Transformations" sheetId="96" r:id="rId28"/>
  </sheets>
  <externalReferences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xlnm._FilterDatabase" localSheetId="2" hidden="1">'Due-to Summary'!$O$1:$V$130</definedName>
    <definedName name="_xlnm._FilterDatabase" localSheetId="18" hidden="1">Elasticities!#REF!</definedName>
    <definedName name="_xlnm._FilterDatabase" localSheetId="13" hidden="1">'Marketing Summary'!$B$9:$E$12</definedName>
    <definedName name="_xlnm._FilterDatabase" localSheetId="26" hidden="1">'Model Contributions'!$A$1:$AW$73</definedName>
    <definedName name="_xlnm._FilterDatabase" localSheetId="23" hidden="1">'Model Details'!$A$9:$G$90</definedName>
    <definedName name="_xlnm._FilterDatabase" localSheetId="10" hidden="1">'Output summary'!$A$4:$S$43</definedName>
    <definedName name="solver_typ" localSheetId="13" hidden="1">2</definedName>
    <definedName name="solver_ver" localSheetId="13" hidden="1">17</definedName>
    <definedName name="Trade" localSheetId="4">'[1]Marketing Summary'!#REF!</definedName>
    <definedName name="Trade" localSheetId="6">'[2]Marketing Summary'!#REF!</definedName>
    <definedName name="Trade" localSheetId="21">'[3]Marketing Summary'!#REF!</definedName>
    <definedName name="Trade" localSheetId="19">'[2]Marketing Summary'!#REF!</definedName>
    <definedName name="Trade" localSheetId="20">'[2]Marketing Summary'!#REF!</definedName>
    <definedName name="Trade" localSheetId="9">'[2]Marketing Summary'!#REF!</definedName>
    <definedName name="Trade" localSheetId="2">'Marketing Summary'!#REF!</definedName>
    <definedName name="Trade" localSheetId="18">'[4]Model Summary'!#REF!</definedName>
    <definedName name="Trade" localSheetId="8">'[5]Marketing Summary'!#REF!</definedName>
    <definedName name="Trade" localSheetId="10">'[5]Marketing Summary'!#REF!</definedName>
    <definedName name="Trade" localSheetId="16">'[2]Marketing Summary'!#REF!</definedName>
    <definedName name="Trade" localSheetId="15">'[2]Marketing Summary'!#REF!</definedName>
    <definedName name="Trade">'Marketing Summary'!#REF!</definedName>
  </definedNames>
  <calcPr calcId="191029"/>
  <pivotCaches>
    <pivotCache cacheId="1172" r:id="rId37"/>
    <pivotCache cacheId="1173" r:id="rId38"/>
    <pivotCache cacheId="1174" r:id="rId39"/>
    <pivotCache cacheId="1179" r:id="rId40"/>
    <pivotCache cacheId="1243" r:id="rId41"/>
    <pivotCache cacheId="1265" r:id="rId42"/>
    <pivotCache cacheId="1271" r:id="rId43"/>
    <pivotCache cacheId="1274" r:id="rId44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0" l="1"/>
  <c r="Z51" i="105" l="1"/>
  <c r="Z52" i="105"/>
  <c r="Z50" i="105"/>
  <c r="AC197" i="106"/>
  <c r="AA113" i="106"/>
  <c r="Z29" i="105" l="1"/>
  <c r="Z30" i="105"/>
  <c r="Z31" i="105"/>
  <c r="Z7" i="105" l="1"/>
  <c r="Z8" i="105"/>
  <c r="Z6" i="105"/>
  <c r="F197" i="106"/>
  <c r="D113" i="106"/>
  <c r="T180" i="106"/>
  <c r="AB102" i="106"/>
  <c r="S102" i="106"/>
  <c r="E102" i="106"/>
  <c r="R95" i="106"/>
  <c r="Z47" i="104" l="1"/>
  <c r="Z48" i="104"/>
  <c r="Z46" i="104"/>
  <c r="Z26" i="104"/>
  <c r="Z27" i="104"/>
  <c r="Z25" i="104"/>
  <c r="Z4" i="104"/>
  <c r="Z5" i="104"/>
  <c r="Z3" i="104"/>
  <c r="AC168" i="103"/>
  <c r="AA95" i="103"/>
  <c r="T180" i="103"/>
  <c r="R95" i="103"/>
  <c r="F183" i="103"/>
  <c r="E102" i="103"/>
  <c r="D95" i="103"/>
  <c r="H71" i="92" l="1"/>
  <c r="H77" i="92"/>
  <c r="H79" i="92"/>
  <c r="H70" i="92"/>
  <c r="AB102" i="103" l="1"/>
  <c r="S102" i="103"/>
  <c r="J9" i="102" l="1"/>
  <c r="I9" i="102"/>
  <c r="E3" i="102"/>
  <c r="E4" i="102"/>
  <c r="E5" i="102"/>
  <c r="E6" i="102"/>
  <c r="E7" i="102"/>
  <c r="E8" i="102"/>
  <c r="E9" i="102"/>
  <c r="E10" i="102"/>
  <c r="E11" i="102"/>
  <c r="E12" i="102"/>
  <c r="E13" i="102"/>
  <c r="E14" i="102"/>
  <c r="E15" i="102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49" i="102"/>
  <c r="E50" i="102"/>
  <c r="E51" i="102"/>
  <c r="E52" i="102"/>
  <c r="E53" i="102"/>
  <c r="E54" i="102"/>
  <c r="E55" i="102"/>
  <c r="E56" i="102"/>
  <c r="E57" i="102"/>
  <c r="E58" i="102"/>
  <c r="E59" i="102"/>
  <c r="E60" i="102"/>
  <c r="E61" i="102"/>
  <c r="E62" i="102"/>
  <c r="E63" i="102"/>
  <c r="E64" i="102"/>
  <c r="E65" i="102"/>
  <c r="E66" i="102"/>
  <c r="E67" i="102"/>
  <c r="E68" i="102"/>
  <c r="E69" i="102"/>
  <c r="E70" i="102"/>
  <c r="E71" i="102"/>
  <c r="E72" i="102"/>
  <c r="E73" i="102"/>
  <c r="E2" i="102"/>
  <c r="AL8" i="94" l="1"/>
  <c r="AL9" i="94" s="1"/>
  <c r="AL10" i="94" s="1"/>
  <c r="AL11" i="94" s="1"/>
  <c r="AL12" i="94" s="1"/>
  <c r="AL13" i="94" s="1"/>
  <c r="AL14" i="94" s="1"/>
  <c r="AL15" i="94" s="1"/>
  <c r="AL16" i="94" s="1"/>
  <c r="AL17" i="94" s="1"/>
  <c r="AL18" i="94" s="1"/>
  <c r="AL19" i="94" s="1"/>
  <c r="AL20" i="94" s="1"/>
  <c r="AL21" i="94" s="1"/>
  <c r="AL22" i="94" s="1"/>
  <c r="AL23" i="94" s="1"/>
  <c r="AL24" i="94" s="1"/>
  <c r="AL25" i="94" s="1"/>
  <c r="AL26" i="94" s="1"/>
  <c r="AL27" i="94" s="1"/>
  <c r="AL28" i="94" s="1"/>
  <c r="AL29" i="94" s="1"/>
  <c r="AL30" i="94" s="1"/>
  <c r="AL31" i="94" s="1"/>
  <c r="AL32" i="94" s="1"/>
  <c r="AL33" i="94" s="1"/>
  <c r="AL34" i="94" s="1"/>
  <c r="AL35" i="94" s="1"/>
  <c r="AL36" i="94" s="1"/>
  <c r="AL37" i="94" s="1"/>
  <c r="AL38" i="94" s="1"/>
  <c r="AL39" i="94" s="1"/>
  <c r="AL40" i="94" s="1"/>
  <c r="AL41" i="94" s="1"/>
  <c r="AL42" i="94" s="1"/>
  <c r="AL43" i="94" s="1"/>
  <c r="AL44" i="94" s="1"/>
  <c r="AL45" i="94" s="1"/>
  <c r="AL46" i="94" s="1"/>
  <c r="AL47" i="94" s="1"/>
  <c r="AL7" i="94"/>
  <c r="AH7" i="94"/>
  <c r="AH8" i="94" s="1"/>
  <c r="AH9" i="94" s="1"/>
  <c r="AH10" i="94" s="1"/>
  <c r="AH11" i="94" s="1"/>
  <c r="AH12" i="94" s="1"/>
  <c r="AH13" i="94" s="1"/>
  <c r="AH14" i="94" s="1"/>
  <c r="AH15" i="94" s="1"/>
  <c r="AH16" i="94" s="1"/>
  <c r="AH17" i="94" s="1"/>
  <c r="AH18" i="94" s="1"/>
  <c r="AH19" i="94" s="1"/>
  <c r="AH20" i="94" s="1"/>
  <c r="AH21" i="94" s="1"/>
  <c r="AH22" i="94" s="1"/>
  <c r="AH23" i="94" s="1"/>
  <c r="AH24" i="94" s="1"/>
  <c r="AH25" i="94" s="1"/>
  <c r="AH26" i="94" s="1"/>
  <c r="AH27" i="94" s="1"/>
  <c r="AH28" i="94" s="1"/>
  <c r="AH29" i="94" s="1"/>
  <c r="AH30" i="94" s="1"/>
  <c r="AH31" i="94" s="1"/>
  <c r="AH32" i="94" s="1"/>
  <c r="AH33" i="94" s="1"/>
  <c r="AH34" i="94" s="1"/>
  <c r="AH35" i="94" s="1"/>
  <c r="AH36" i="94" s="1"/>
  <c r="AH37" i="94" s="1"/>
  <c r="AH38" i="94" s="1"/>
  <c r="AH39" i="94" s="1"/>
  <c r="AH40" i="94" s="1"/>
  <c r="AH41" i="94" s="1"/>
  <c r="AH42" i="94" s="1"/>
  <c r="AH43" i="94" s="1"/>
  <c r="AH44" i="94" s="1"/>
  <c r="AH45" i="94" s="1"/>
  <c r="AH46" i="94" s="1"/>
  <c r="AH47" i="94" s="1"/>
  <c r="AD7" i="94"/>
  <c r="AD8" i="94" s="1"/>
  <c r="AD9" i="94" s="1"/>
  <c r="AD10" i="94" s="1"/>
  <c r="AD11" i="94" s="1"/>
  <c r="AD12" i="94" s="1"/>
  <c r="AD13" i="94" s="1"/>
  <c r="AD14" i="94" s="1"/>
  <c r="AD15" i="94" s="1"/>
  <c r="AD16" i="94" s="1"/>
  <c r="AD17" i="94" s="1"/>
  <c r="AD18" i="94" s="1"/>
  <c r="AD19" i="94" s="1"/>
  <c r="AD20" i="94" s="1"/>
  <c r="AD21" i="94" s="1"/>
  <c r="AD22" i="94" s="1"/>
  <c r="AD23" i="94" s="1"/>
  <c r="AD24" i="94" s="1"/>
  <c r="AD25" i="94" s="1"/>
  <c r="AD26" i="94" s="1"/>
  <c r="AD27" i="94" s="1"/>
  <c r="AD28" i="94" s="1"/>
  <c r="AD29" i="94" s="1"/>
  <c r="AD30" i="94" s="1"/>
  <c r="AD31" i="94" s="1"/>
  <c r="AD32" i="94" s="1"/>
  <c r="AD33" i="94" s="1"/>
  <c r="AD34" i="94" s="1"/>
  <c r="AD35" i="94" s="1"/>
  <c r="AD36" i="94" s="1"/>
  <c r="AD37" i="94" s="1"/>
  <c r="AD38" i="94" s="1"/>
  <c r="AD39" i="94" s="1"/>
  <c r="AD40" i="94" s="1"/>
  <c r="AD41" i="94" s="1"/>
  <c r="AD42" i="94" s="1"/>
  <c r="AD43" i="94" s="1"/>
  <c r="AD44" i="94" s="1"/>
  <c r="AD45" i="94" s="1"/>
  <c r="AD46" i="94" s="1"/>
  <c r="AD47" i="94" s="1"/>
  <c r="AD48" i="94" s="1"/>
  <c r="AD49" i="94" s="1"/>
  <c r="AD50" i="94" s="1"/>
  <c r="Z8" i="94"/>
  <c r="Z9" i="94" s="1"/>
  <c r="Z10" i="94" s="1"/>
  <c r="Z11" i="94" s="1"/>
  <c r="Z12" i="94" s="1"/>
  <c r="Z13" i="94" s="1"/>
  <c r="Z14" i="94" s="1"/>
  <c r="Z15" i="94" s="1"/>
  <c r="Z16" i="94" s="1"/>
  <c r="Z17" i="94" s="1"/>
  <c r="Z18" i="94" s="1"/>
  <c r="Z19" i="94" s="1"/>
  <c r="Z20" i="94" s="1"/>
  <c r="Z21" i="94" s="1"/>
  <c r="Z22" i="94" s="1"/>
  <c r="Z23" i="94" s="1"/>
  <c r="Z24" i="94" s="1"/>
  <c r="Z25" i="94" s="1"/>
  <c r="Z26" i="94" s="1"/>
  <c r="Z27" i="94" s="1"/>
  <c r="Z28" i="94" s="1"/>
  <c r="Z29" i="94" s="1"/>
  <c r="Z30" i="94" s="1"/>
  <c r="Z31" i="94" s="1"/>
  <c r="Z32" i="94" s="1"/>
  <c r="Z33" i="94" s="1"/>
  <c r="Z34" i="94" s="1"/>
  <c r="Z35" i="94" s="1"/>
  <c r="Z36" i="94" s="1"/>
  <c r="Z37" i="94" s="1"/>
  <c r="Z38" i="94" s="1"/>
  <c r="Z39" i="94" s="1"/>
  <c r="Z40" i="94" s="1"/>
  <c r="Z41" i="94" s="1"/>
  <c r="Z42" i="94" s="1"/>
  <c r="Z43" i="94" s="1"/>
  <c r="Z44" i="94" s="1"/>
  <c r="Z45" i="94" s="1"/>
  <c r="Z46" i="94" s="1"/>
  <c r="Z47" i="94" s="1"/>
  <c r="Z7" i="94"/>
  <c r="V8" i="94"/>
  <c r="V9" i="94" s="1"/>
  <c r="V10" i="94" s="1"/>
  <c r="V11" i="94" s="1"/>
  <c r="V12" i="94" s="1"/>
  <c r="V13" i="94" s="1"/>
  <c r="V14" i="94" s="1"/>
  <c r="V15" i="94" s="1"/>
  <c r="V16" i="94" s="1"/>
  <c r="V17" i="94" s="1"/>
  <c r="V18" i="94" s="1"/>
  <c r="V19" i="94" s="1"/>
  <c r="V20" i="94" s="1"/>
  <c r="V21" i="94" s="1"/>
  <c r="V22" i="94" s="1"/>
  <c r="V23" i="94" s="1"/>
  <c r="V24" i="94" s="1"/>
  <c r="V25" i="94" s="1"/>
  <c r="V26" i="94" s="1"/>
  <c r="V27" i="94" s="1"/>
  <c r="V28" i="94" s="1"/>
  <c r="V29" i="94" s="1"/>
  <c r="V30" i="94" s="1"/>
  <c r="V31" i="94" s="1"/>
  <c r="V32" i="94" s="1"/>
  <c r="V33" i="94" s="1"/>
  <c r="V34" i="94" s="1"/>
  <c r="V35" i="94" s="1"/>
  <c r="V36" i="94" s="1"/>
  <c r="V37" i="94" s="1"/>
  <c r="V38" i="94" s="1"/>
  <c r="V39" i="94" s="1"/>
  <c r="V40" i="94" s="1"/>
  <c r="V41" i="94" s="1"/>
  <c r="V42" i="94" s="1"/>
  <c r="V43" i="94" s="1"/>
  <c r="V44" i="94" s="1"/>
  <c r="V45" i="94" s="1"/>
  <c r="V46" i="94" s="1"/>
  <c r="V47" i="94" s="1"/>
  <c r="V7" i="94"/>
  <c r="R7" i="94"/>
  <c r="R8" i="94" s="1"/>
  <c r="R9" i="94" s="1"/>
  <c r="R10" i="94" s="1"/>
  <c r="R11" i="94" s="1"/>
  <c r="R12" i="94" s="1"/>
  <c r="R13" i="94" s="1"/>
  <c r="R14" i="94" s="1"/>
  <c r="R15" i="94" s="1"/>
  <c r="R16" i="94" s="1"/>
  <c r="R17" i="94" s="1"/>
  <c r="R18" i="94" s="1"/>
  <c r="R19" i="94" s="1"/>
  <c r="R20" i="94" s="1"/>
  <c r="R21" i="94" s="1"/>
  <c r="R22" i="94" s="1"/>
  <c r="R23" i="94" s="1"/>
  <c r="R24" i="94" s="1"/>
  <c r="R25" i="94" s="1"/>
  <c r="R26" i="94" s="1"/>
  <c r="R27" i="94" s="1"/>
  <c r="R28" i="94" s="1"/>
  <c r="R29" i="94" s="1"/>
  <c r="R30" i="94" s="1"/>
  <c r="R31" i="94" s="1"/>
  <c r="R32" i="94" s="1"/>
  <c r="R33" i="94" s="1"/>
  <c r="R34" i="94" s="1"/>
  <c r="R35" i="94" s="1"/>
  <c r="R36" i="94" s="1"/>
  <c r="R37" i="94" s="1"/>
  <c r="R38" i="94" s="1"/>
  <c r="R39" i="94" s="1"/>
  <c r="R40" i="94" s="1"/>
  <c r="R41" i="94" s="1"/>
  <c r="R42" i="94" s="1"/>
  <c r="R43" i="94" s="1"/>
  <c r="R44" i="94" s="1"/>
  <c r="R45" i="94" s="1"/>
  <c r="R46" i="94" s="1"/>
  <c r="R47" i="94" s="1"/>
  <c r="N7" i="94"/>
  <c r="N8" i="94" s="1"/>
  <c r="N9" i="94" s="1"/>
  <c r="N10" i="94" s="1"/>
  <c r="N11" i="94" s="1"/>
  <c r="N12" i="94" s="1"/>
  <c r="N13" i="94" s="1"/>
  <c r="N14" i="94" s="1"/>
  <c r="N15" i="94" s="1"/>
  <c r="N16" i="94" s="1"/>
  <c r="N17" i="94" s="1"/>
  <c r="N18" i="94" s="1"/>
  <c r="N19" i="94" s="1"/>
  <c r="N20" i="94" s="1"/>
  <c r="N21" i="94" s="1"/>
  <c r="N22" i="94" s="1"/>
  <c r="N23" i="94" s="1"/>
  <c r="N24" i="94" s="1"/>
  <c r="N25" i="94" s="1"/>
  <c r="N26" i="94" s="1"/>
  <c r="N27" i="94" s="1"/>
  <c r="N28" i="94" s="1"/>
  <c r="N29" i="94" s="1"/>
  <c r="N30" i="94" s="1"/>
  <c r="N31" i="94" s="1"/>
  <c r="N32" i="94" s="1"/>
  <c r="N33" i="94" s="1"/>
  <c r="N34" i="94" s="1"/>
  <c r="N35" i="94" s="1"/>
  <c r="N36" i="94" s="1"/>
  <c r="N37" i="94" s="1"/>
  <c r="N38" i="94" s="1"/>
  <c r="N39" i="94" s="1"/>
  <c r="N40" i="94" s="1"/>
  <c r="N41" i="94" s="1"/>
  <c r="N42" i="94" s="1"/>
  <c r="N43" i="94" s="1"/>
  <c r="N44" i="94" s="1"/>
  <c r="N45" i="94" s="1"/>
  <c r="N46" i="94" s="1"/>
  <c r="N47" i="94" s="1"/>
  <c r="J8" i="94"/>
  <c r="J9" i="94" s="1"/>
  <c r="J10" i="94" s="1"/>
  <c r="J11" i="94" s="1"/>
  <c r="J12" i="94" s="1"/>
  <c r="J13" i="94" s="1"/>
  <c r="J14" i="94" s="1"/>
  <c r="J15" i="94" s="1"/>
  <c r="J16" i="94" s="1"/>
  <c r="J17" i="94" s="1"/>
  <c r="J18" i="94" s="1"/>
  <c r="J19" i="94" s="1"/>
  <c r="J20" i="94" s="1"/>
  <c r="J21" i="94" s="1"/>
  <c r="J22" i="94" s="1"/>
  <c r="J23" i="94" s="1"/>
  <c r="J24" i="94" s="1"/>
  <c r="J25" i="94" s="1"/>
  <c r="J26" i="94" s="1"/>
  <c r="J27" i="94" s="1"/>
  <c r="J28" i="94" s="1"/>
  <c r="J29" i="94" s="1"/>
  <c r="J30" i="94" s="1"/>
  <c r="J31" i="94" s="1"/>
  <c r="J32" i="94" s="1"/>
  <c r="J33" i="94" s="1"/>
  <c r="J34" i="94" s="1"/>
  <c r="J35" i="94" s="1"/>
  <c r="J36" i="94" s="1"/>
  <c r="J37" i="94" s="1"/>
  <c r="J38" i="94" s="1"/>
  <c r="J39" i="94" s="1"/>
  <c r="J40" i="94" s="1"/>
  <c r="J41" i="94" s="1"/>
  <c r="J42" i="94" s="1"/>
  <c r="J43" i="94" s="1"/>
  <c r="J44" i="94" s="1"/>
  <c r="J45" i="94" s="1"/>
  <c r="J46" i="94" s="1"/>
  <c r="J47" i="94" s="1"/>
  <c r="J7" i="94"/>
  <c r="F8" i="94"/>
  <c r="F9" i="94" s="1"/>
  <c r="F10" i="94" s="1"/>
  <c r="F11" i="94" s="1"/>
  <c r="F12" i="94" s="1"/>
  <c r="F13" i="94" s="1"/>
  <c r="F14" i="94" s="1"/>
  <c r="F15" i="94" s="1"/>
  <c r="F16" i="94" s="1"/>
  <c r="F17" i="94" s="1"/>
  <c r="F18" i="94" s="1"/>
  <c r="F19" i="94" s="1"/>
  <c r="F20" i="94" s="1"/>
  <c r="F21" i="94" s="1"/>
  <c r="F22" i="94" s="1"/>
  <c r="F23" i="94" s="1"/>
  <c r="F24" i="94" s="1"/>
  <c r="F25" i="94" s="1"/>
  <c r="F26" i="94" s="1"/>
  <c r="F27" i="94" s="1"/>
  <c r="F28" i="94" s="1"/>
  <c r="F29" i="94" s="1"/>
  <c r="F30" i="94" s="1"/>
  <c r="F31" i="94" s="1"/>
  <c r="F32" i="94" s="1"/>
  <c r="F33" i="94" s="1"/>
  <c r="F34" i="94" s="1"/>
  <c r="F35" i="94" s="1"/>
  <c r="F36" i="94" s="1"/>
  <c r="F37" i="94" s="1"/>
  <c r="F38" i="94" s="1"/>
  <c r="F39" i="94" s="1"/>
  <c r="F40" i="94" s="1"/>
  <c r="F41" i="94" s="1"/>
  <c r="F42" i="94" s="1"/>
  <c r="F43" i="94" s="1"/>
  <c r="F44" i="94" s="1"/>
  <c r="F45" i="94" s="1"/>
  <c r="F46" i="94" s="1"/>
  <c r="F47" i="94" s="1"/>
  <c r="F7" i="94"/>
  <c r="B7" i="94"/>
  <c r="B8" i="94" s="1"/>
  <c r="B9" i="94" s="1"/>
  <c r="B10" i="94" s="1"/>
  <c r="B11" i="94" s="1"/>
  <c r="B12" i="94" s="1"/>
  <c r="B13" i="94" s="1"/>
  <c r="B14" i="94" s="1"/>
  <c r="B15" i="94" s="1"/>
  <c r="B16" i="94" s="1"/>
  <c r="B17" i="94" s="1"/>
  <c r="B18" i="94" s="1"/>
  <c r="B19" i="94" s="1"/>
  <c r="B20" i="94" s="1"/>
  <c r="B21" i="94" s="1"/>
  <c r="B22" i="94" s="1"/>
  <c r="B23" i="94" s="1"/>
  <c r="B24" i="94" s="1"/>
  <c r="B25" i="94" s="1"/>
  <c r="B26" i="94" s="1"/>
  <c r="B27" i="94" s="1"/>
  <c r="B28" i="94" s="1"/>
  <c r="B29" i="94" s="1"/>
  <c r="B30" i="94" s="1"/>
  <c r="B31" i="94" s="1"/>
  <c r="B32" i="94" s="1"/>
  <c r="B33" i="94" s="1"/>
  <c r="B34" i="94" s="1"/>
  <c r="B35" i="94" s="1"/>
  <c r="B36" i="94" s="1"/>
  <c r="B37" i="94" s="1"/>
  <c r="B38" i="94" s="1"/>
  <c r="B39" i="94" s="1"/>
  <c r="B40" i="94" s="1"/>
  <c r="B41" i="94" s="1"/>
  <c r="B42" i="94" s="1"/>
  <c r="B43" i="94" s="1"/>
  <c r="B44" i="94" s="1"/>
  <c r="B45" i="94" s="1"/>
  <c r="B46" i="94" s="1"/>
  <c r="B47" i="94" s="1"/>
  <c r="P21" i="10" l="1"/>
  <c r="P20" i="10"/>
  <c r="P38" i="91"/>
  <c r="R38" i="91" s="1"/>
  <c r="P37" i="91"/>
  <c r="P36" i="91"/>
  <c r="P39" i="91" l="1"/>
  <c r="R37" i="91"/>
  <c r="H3" i="10"/>
  <c r="J3" i="10"/>
  <c r="P22" i="84"/>
  <c r="O22" i="84"/>
  <c r="P21" i="84"/>
  <c r="N21" i="84"/>
  <c r="P20" i="84"/>
  <c r="P19" i="84"/>
  <c r="P18" i="84"/>
  <c r="N18" i="84"/>
  <c r="N17" i="84"/>
  <c r="C21" i="95"/>
  <c r="D21" i="95"/>
  <c r="K20" i="95"/>
  <c r="K19" i="95"/>
  <c r="K18" i="95"/>
  <c r="K16" i="95"/>
  <c r="K15" i="95"/>
  <c r="K12" i="95"/>
  <c r="K13" i="95"/>
  <c r="K11" i="95"/>
  <c r="K10" i="95"/>
  <c r="K9" i="95"/>
  <c r="C14" i="10" l="1"/>
  <c r="D14" i="10"/>
  <c r="E14" i="10"/>
  <c r="C35" i="10"/>
  <c r="D35" i="10"/>
  <c r="E35" i="10"/>
  <c r="J30" i="57"/>
  <c r="I30" i="57"/>
  <c r="H30" i="57"/>
  <c r="J29" i="57"/>
  <c r="I29" i="57"/>
  <c r="H29" i="57"/>
  <c r="J28" i="57"/>
  <c r="I28" i="57"/>
  <c r="H28" i="57"/>
  <c r="K28" i="57" s="1"/>
  <c r="J27" i="57"/>
  <c r="I27" i="57"/>
  <c r="H27" i="57"/>
  <c r="J26" i="57"/>
  <c r="I26" i="57"/>
  <c r="H26" i="57"/>
  <c r="J25" i="57"/>
  <c r="I25" i="57"/>
  <c r="H25" i="57"/>
  <c r="G30" i="57"/>
  <c r="F30" i="57"/>
  <c r="E30" i="57"/>
  <c r="G29" i="57"/>
  <c r="F29" i="57"/>
  <c r="E29" i="57"/>
  <c r="G28" i="57"/>
  <c r="F28" i="57"/>
  <c r="E28" i="57"/>
  <c r="G27" i="57"/>
  <c r="F27" i="57"/>
  <c r="E27" i="57"/>
  <c r="G26" i="57"/>
  <c r="F26" i="57"/>
  <c r="E26" i="57"/>
  <c r="G25" i="57"/>
  <c r="F25" i="57"/>
  <c r="E25" i="57"/>
  <c r="D30" i="57"/>
  <c r="P30" i="57" s="1"/>
  <c r="C29" i="57"/>
  <c r="O29" i="57" s="1"/>
  <c r="D26" i="57"/>
  <c r="S20" i="84"/>
  <c r="Q21" i="84"/>
  <c r="S21" i="84"/>
  <c r="R22" i="84"/>
  <c r="S22" i="84"/>
  <c r="S19" i="84"/>
  <c r="S18" i="84"/>
  <c r="Q18" i="84"/>
  <c r="Q17" i="84"/>
  <c r="M22" i="84"/>
  <c r="L22" i="84"/>
  <c r="M21" i="84"/>
  <c r="K21" i="84"/>
  <c r="M20" i="84"/>
  <c r="M19" i="84"/>
  <c r="M18" i="84"/>
  <c r="K18" i="84"/>
  <c r="K17" i="84"/>
  <c r="H22" i="84"/>
  <c r="I21" i="84"/>
  <c r="I20" i="84"/>
  <c r="H20" i="84"/>
  <c r="I19" i="84"/>
  <c r="H19" i="84"/>
  <c r="I18" i="84"/>
  <c r="J17" i="84"/>
  <c r="M17" i="84" s="1"/>
  <c r="I17" i="84"/>
  <c r="E22" i="84"/>
  <c r="F21" i="84"/>
  <c r="L21" i="84" s="1"/>
  <c r="F20" i="84"/>
  <c r="E20" i="84"/>
  <c r="F19" i="84"/>
  <c r="E19" i="84"/>
  <c r="F18" i="84"/>
  <c r="L18" i="84" s="1"/>
  <c r="F17" i="84"/>
  <c r="C19" i="95"/>
  <c r="D19" i="95"/>
  <c r="C20" i="95"/>
  <c r="D20" i="95"/>
  <c r="D18" i="95"/>
  <c r="C18" i="95"/>
  <c r="C16" i="95"/>
  <c r="D16" i="95"/>
  <c r="D15" i="95"/>
  <c r="C15" i="95"/>
  <c r="C8" i="95"/>
  <c r="D8" i="95"/>
  <c r="C9" i="95"/>
  <c r="D9" i="95"/>
  <c r="C10" i="95"/>
  <c r="D10" i="95"/>
  <c r="C11" i="95"/>
  <c r="D11" i="95"/>
  <c r="C12" i="95"/>
  <c r="D12" i="95"/>
  <c r="C13" i="95"/>
  <c r="D13" i="95"/>
  <c r="D7" i="95"/>
  <c r="C7" i="95"/>
  <c r="A42" i="89"/>
  <c r="A43" i="89"/>
  <c r="Q36" i="91"/>
  <c r="Q38" i="91"/>
  <c r="Q37" i="91"/>
  <c r="Q39" i="91" s="1"/>
  <c r="K19" i="84" l="1"/>
  <c r="L19" i="84"/>
  <c r="I31" i="57"/>
  <c r="K20" i="84"/>
  <c r="L20" i="84"/>
  <c r="L17" i="84"/>
  <c r="K22" i="84"/>
  <c r="C23" i="95"/>
  <c r="D23" i="95"/>
  <c r="G31" i="57"/>
  <c r="F31" i="57"/>
  <c r="H31" i="57"/>
  <c r="S26" i="57"/>
  <c r="P26" i="57"/>
  <c r="L26" i="57"/>
  <c r="E31" i="57"/>
  <c r="K27" i="57"/>
  <c r="J31" i="57"/>
  <c r="M31" i="57" s="1"/>
  <c r="K30" i="57"/>
  <c r="L31" i="57"/>
  <c r="M29" i="57"/>
  <c r="S30" i="57"/>
  <c r="L30" i="57"/>
  <c r="L25" i="57"/>
  <c r="M30" i="57"/>
  <c r="M27" i="57"/>
  <c r="M25" i="57"/>
  <c r="L28" i="57"/>
  <c r="K26" i="57"/>
  <c r="M28" i="57"/>
  <c r="K25" i="57"/>
  <c r="K29" i="57"/>
  <c r="L27" i="57"/>
  <c r="M26" i="57"/>
  <c r="L29" i="57"/>
  <c r="R29" i="57"/>
  <c r="K31" i="57" l="1"/>
  <c r="L45" i="57"/>
  <c r="I4" i="10"/>
  <c r="J4" i="10"/>
  <c r="H4" i="10"/>
  <c r="G7" i="93"/>
  <c r="G3" i="93"/>
  <c r="G4" i="93"/>
  <c r="G5" i="93"/>
  <c r="G6" i="93"/>
  <c r="F7" i="93"/>
  <c r="F3" i="93"/>
  <c r="F4" i="93"/>
  <c r="F5" i="93"/>
  <c r="F6" i="93"/>
  <c r="J49" i="92" l="1"/>
  <c r="K45" i="57"/>
  <c r="A6" i="89"/>
  <c r="A7" i="89"/>
  <c r="A8" i="89"/>
  <c r="A9" i="89"/>
  <c r="A10" i="89"/>
  <c r="A11" i="89"/>
  <c r="A12" i="89"/>
  <c r="A13" i="89"/>
  <c r="A14" i="89"/>
  <c r="A15" i="89"/>
  <c r="A16" i="89"/>
  <c r="A17" i="89"/>
  <c r="A18" i="89"/>
  <c r="A19" i="89"/>
  <c r="A20" i="89"/>
  <c r="A21" i="89"/>
  <c r="A22" i="89"/>
  <c r="A23" i="89"/>
  <c r="A24" i="89"/>
  <c r="A25" i="89"/>
  <c r="A26" i="89"/>
  <c r="A27" i="89"/>
  <c r="A28" i="89"/>
  <c r="A29" i="89"/>
  <c r="A30" i="89"/>
  <c r="A31" i="89"/>
  <c r="A32" i="89"/>
  <c r="A33" i="89"/>
  <c r="A34" i="89"/>
  <c r="A35" i="89"/>
  <c r="A36" i="89"/>
  <c r="A37" i="89"/>
  <c r="C37" i="89" s="1"/>
  <c r="G37" i="89" s="1"/>
  <c r="A38" i="89"/>
  <c r="C38" i="89" s="1"/>
  <c r="G38" i="89" s="1"/>
  <c r="A39" i="89"/>
  <c r="A40" i="89"/>
  <c r="A41" i="89"/>
  <c r="D41" i="89" s="1"/>
  <c r="H41" i="89" s="1"/>
  <c r="E42" i="89"/>
  <c r="D43" i="89"/>
  <c r="S45" i="57"/>
  <c r="AK5" i="94"/>
  <c r="AG5" i="94"/>
  <c r="AI7" i="94" s="1"/>
  <c r="S39" i="57"/>
  <c r="S40" i="57"/>
  <c r="S41" i="57"/>
  <c r="R39" i="57"/>
  <c r="R44" i="57"/>
  <c r="AC5" i="94"/>
  <c r="AE36" i="94" s="1"/>
  <c r="E43" i="89"/>
  <c r="C41" i="89"/>
  <c r="G41" i="89" s="1"/>
  <c r="C39" i="89"/>
  <c r="G39" i="89" s="1"/>
  <c r="C40" i="89"/>
  <c r="G40" i="89" s="1"/>
  <c r="I43" i="89" l="1"/>
  <c r="L43" i="89"/>
  <c r="H43" i="89"/>
  <c r="B43" i="89"/>
  <c r="C43" i="89"/>
  <c r="G43" i="89" s="1"/>
  <c r="D42" i="89"/>
  <c r="H42" i="89" s="1"/>
  <c r="C42" i="89"/>
  <c r="B42" i="89"/>
  <c r="D40" i="89"/>
  <c r="K40" i="89" s="1"/>
  <c r="E41" i="89"/>
  <c r="I41" i="89" s="1"/>
  <c r="B41" i="89"/>
  <c r="D39" i="89"/>
  <c r="H39" i="89" s="1"/>
  <c r="E40" i="89"/>
  <c r="I40" i="89" s="1"/>
  <c r="B40" i="89"/>
  <c r="D38" i="89"/>
  <c r="H38" i="89" s="1"/>
  <c r="E39" i="89"/>
  <c r="I39" i="89" s="1"/>
  <c r="B39" i="89"/>
  <c r="D37" i="89"/>
  <c r="K37" i="89" s="1"/>
  <c r="E38" i="89"/>
  <c r="I38" i="89" s="1"/>
  <c r="B38" i="89"/>
  <c r="E37" i="89"/>
  <c r="I37" i="89" s="1"/>
  <c r="B37" i="89"/>
  <c r="I42" i="89"/>
  <c r="K41" i="89"/>
  <c r="AE40" i="94"/>
  <c r="AE33" i="94"/>
  <c r="AE46" i="94"/>
  <c r="AE38" i="94"/>
  <c r="AE49" i="94"/>
  <c r="AE35" i="94"/>
  <c r="AE34" i="94"/>
  <c r="AE41" i="94"/>
  <c r="AE47" i="94"/>
  <c r="AE45" i="94"/>
  <c r="AE37" i="94"/>
  <c r="AE48" i="94"/>
  <c r="AE43" i="94"/>
  <c r="AE42" i="94"/>
  <c r="AE39" i="94"/>
  <c r="AE50" i="94"/>
  <c r="AE44" i="94"/>
  <c r="AI8" i="94"/>
  <c r="AM8" i="94"/>
  <c r="AM7" i="94"/>
  <c r="K43" i="89" l="1"/>
  <c r="K42" i="89"/>
  <c r="L42" i="89"/>
  <c r="L41" i="89"/>
  <c r="L39" i="89"/>
  <c r="H40" i="89"/>
  <c r="K39" i="89"/>
  <c r="H37" i="89"/>
  <c r="G42" i="89"/>
  <c r="K38" i="89"/>
  <c r="L40" i="89"/>
  <c r="L38" i="89"/>
  <c r="L37" i="89"/>
  <c r="AI9" i="94"/>
  <c r="AM9" i="94"/>
  <c r="AI10" i="94" l="1"/>
  <c r="AM10" i="94"/>
  <c r="AI11" i="94" l="1"/>
  <c r="AM11" i="94"/>
  <c r="AI12" i="94" l="1"/>
  <c r="AM12" i="94"/>
  <c r="AI13" i="94" l="1"/>
  <c r="AM13" i="94"/>
  <c r="AI14" i="94" l="1"/>
  <c r="AM14" i="94"/>
  <c r="AI15" i="94" l="1"/>
  <c r="AM15" i="94"/>
  <c r="AI16" i="94" l="1"/>
  <c r="AM16" i="94"/>
  <c r="AI17" i="94" l="1"/>
  <c r="AM17" i="94"/>
  <c r="AI18" i="94" l="1"/>
  <c r="AM18" i="94"/>
  <c r="AI19" i="94" l="1"/>
  <c r="AM19" i="94"/>
  <c r="AI20" i="94" l="1"/>
  <c r="AM20" i="94"/>
  <c r="AI21" i="94" l="1"/>
  <c r="AM21" i="94"/>
  <c r="AI22" i="94" l="1"/>
  <c r="AM22" i="94"/>
  <c r="AI23" i="94" l="1"/>
  <c r="AM23" i="94"/>
  <c r="AI24" i="94" l="1"/>
  <c r="AM24" i="94"/>
  <c r="AI25" i="94" l="1"/>
  <c r="AM25" i="94"/>
  <c r="AI26" i="94" l="1"/>
  <c r="AM26" i="94"/>
  <c r="Q34" i="91"/>
  <c r="AI27" i="94" l="1"/>
  <c r="AM27" i="94"/>
  <c r="AI28" i="94" l="1"/>
  <c r="AM28" i="94"/>
  <c r="AI29" i="94" l="1"/>
  <c r="AM29" i="94"/>
  <c r="AI30" i="94" l="1"/>
  <c r="AM30" i="94"/>
  <c r="AI31" i="94" l="1"/>
  <c r="AM31" i="94"/>
  <c r="AI32" i="94" l="1"/>
  <c r="AM32" i="94"/>
  <c r="AI33" i="94" l="1"/>
  <c r="AM33" i="94"/>
  <c r="AI34" i="94" l="1"/>
  <c r="AM34" i="94"/>
  <c r="E13" i="84"/>
  <c r="H13" i="84"/>
  <c r="AE8" i="94"/>
  <c r="K30" i="84"/>
  <c r="L30" i="84"/>
  <c r="M30" i="84"/>
  <c r="K31" i="84"/>
  <c r="L31" i="84"/>
  <c r="M31" i="84"/>
  <c r="C33" i="89" l="1"/>
  <c r="G33" i="89" s="1"/>
  <c r="B33" i="89"/>
  <c r="E33" i="89"/>
  <c r="I33" i="89" s="1"/>
  <c r="D33" i="89"/>
  <c r="C36" i="89"/>
  <c r="G36" i="89" s="1"/>
  <c r="B36" i="89"/>
  <c r="E36" i="89"/>
  <c r="I36" i="89" s="1"/>
  <c r="D36" i="89"/>
  <c r="B35" i="89"/>
  <c r="E35" i="89"/>
  <c r="I35" i="89" s="1"/>
  <c r="D35" i="89"/>
  <c r="H35" i="89" s="1"/>
  <c r="C35" i="89"/>
  <c r="G35" i="89" s="1"/>
  <c r="B34" i="89"/>
  <c r="E34" i="89"/>
  <c r="I34" i="89" s="1"/>
  <c r="C34" i="89"/>
  <c r="G34" i="89" s="1"/>
  <c r="D34" i="89"/>
  <c r="AI35" i="94"/>
  <c r="AM35" i="94"/>
  <c r="AE26" i="94"/>
  <c r="AE14" i="94"/>
  <c r="AE23" i="94"/>
  <c r="AE12" i="94"/>
  <c r="AE25" i="94"/>
  <c r="AE17" i="94"/>
  <c r="AE16" i="94"/>
  <c r="AE31" i="94"/>
  <c r="AE15" i="94"/>
  <c r="AE30" i="94"/>
  <c r="AE22" i="94"/>
  <c r="AE29" i="94"/>
  <c r="AE21" i="94"/>
  <c r="AE13" i="94"/>
  <c r="AE28" i="94"/>
  <c r="AE20" i="94"/>
  <c r="AE27" i="94"/>
  <c r="AE19" i="94"/>
  <c r="AE11" i="94"/>
  <c r="AE18" i="94"/>
  <c r="AE10" i="94"/>
  <c r="AE9" i="94"/>
  <c r="AE32" i="94"/>
  <c r="AE24" i="94"/>
  <c r="L34" i="89" l="1"/>
  <c r="K34" i="89"/>
  <c r="K36" i="89"/>
  <c r="L35" i="89"/>
  <c r="AI36" i="94"/>
  <c r="AM36" i="94"/>
  <c r="K35" i="89"/>
  <c r="H34" i="89"/>
  <c r="L36" i="89"/>
  <c r="H36" i="89"/>
  <c r="K33" i="89"/>
  <c r="H33" i="89"/>
  <c r="L33" i="89"/>
  <c r="AI37" i="94" l="1"/>
  <c r="AM37" i="94"/>
  <c r="K7" i="95"/>
  <c r="S37" i="57"/>
  <c r="E46" i="57"/>
  <c r="F46" i="57"/>
  <c r="G46" i="57"/>
  <c r="H46" i="57"/>
  <c r="I46" i="57"/>
  <c r="J46" i="57"/>
  <c r="K44" i="57"/>
  <c r="M43" i="57"/>
  <c r="L43" i="57"/>
  <c r="K43" i="57"/>
  <c r="M42" i="57"/>
  <c r="L42" i="57"/>
  <c r="K42" i="57"/>
  <c r="M41" i="57"/>
  <c r="L41" i="57"/>
  <c r="K41" i="57"/>
  <c r="P41" i="57"/>
  <c r="P40" i="57"/>
  <c r="M40" i="57"/>
  <c r="L40" i="57"/>
  <c r="K40" i="57"/>
  <c r="M39" i="57"/>
  <c r="L39" i="57"/>
  <c r="K39" i="57"/>
  <c r="P39" i="57"/>
  <c r="O39" i="57"/>
  <c r="M38" i="57"/>
  <c r="L38" i="57"/>
  <c r="K38" i="57"/>
  <c r="P37" i="57"/>
  <c r="M37" i="57"/>
  <c r="L37" i="57"/>
  <c r="K37" i="57"/>
  <c r="Y5" i="94"/>
  <c r="U5" i="94"/>
  <c r="W12" i="94" s="1"/>
  <c r="Q5" i="94"/>
  <c r="M5" i="94"/>
  <c r="O8" i="94" s="1"/>
  <c r="I5" i="94"/>
  <c r="E5" i="94"/>
  <c r="G8" i="94" s="1"/>
  <c r="A5" i="94"/>
  <c r="L46" i="57" l="1"/>
  <c r="M46" i="57"/>
  <c r="K46" i="57"/>
  <c r="K13" i="94"/>
  <c r="AI38" i="94"/>
  <c r="AM38" i="94"/>
  <c r="G22" i="94"/>
  <c r="G47" i="94"/>
  <c r="G15" i="94"/>
  <c r="G46" i="94"/>
  <c r="G14" i="94"/>
  <c r="G39" i="94"/>
  <c r="G31" i="94"/>
  <c r="G23" i="94"/>
  <c r="G38" i="94"/>
  <c r="G30" i="94"/>
  <c r="W26" i="94"/>
  <c r="W10" i="94"/>
  <c r="G44" i="94"/>
  <c r="G28" i="94"/>
  <c r="G12" i="94"/>
  <c r="K42" i="94"/>
  <c r="K26" i="94"/>
  <c r="K18" i="94"/>
  <c r="W33" i="94"/>
  <c r="W25" i="94"/>
  <c r="W17" i="94"/>
  <c r="G43" i="94"/>
  <c r="G35" i="94"/>
  <c r="G19" i="94"/>
  <c r="G11" i="94"/>
  <c r="K41" i="94"/>
  <c r="K33" i="94"/>
  <c r="K25" i="94"/>
  <c r="K17" i="94"/>
  <c r="K9" i="94"/>
  <c r="W7" i="94"/>
  <c r="W40" i="94"/>
  <c r="W32" i="94"/>
  <c r="W24" i="94"/>
  <c r="W16" i="94"/>
  <c r="W8" i="94"/>
  <c r="W43" i="94"/>
  <c r="W35" i="94"/>
  <c r="W27" i="94"/>
  <c r="W19" i="94"/>
  <c r="W11" i="94"/>
  <c r="G45" i="94"/>
  <c r="G37" i="94"/>
  <c r="G29" i="94"/>
  <c r="G21" i="94"/>
  <c r="G13" i="94"/>
  <c r="K43" i="94"/>
  <c r="K35" i="94"/>
  <c r="K27" i="94"/>
  <c r="K19" i="94"/>
  <c r="K11" i="94"/>
  <c r="W42" i="94"/>
  <c r="W34" i="94"/>
  <c r="W18" i="94"/>
  <c r="AE7" i="94"/>
  <c r="AE51" i="94" s="1"/>
  <c r="D27" i="84" s="1"/>
  <c r="D17" i="84" s="1"/>
  <c r="G36" i="94"/>
  <c r="G20" i="94"/>
  <c r="K34" i="94"/>
  <c r="K10" i="94"/>
  <c r="W41" i="94"/>
  <c r="W9" i="94"/>
  <c r="G27" i="94"/>
  <c r="G42" i="94"/>
  <c r="G34" i="94"/>
  <c r="G26" i="94"/>
  <c r="G18" i="94"/>
  <c r="G10" i="94"/>
  <c r="K7" i="94"/>
  <c r="K40" i="94"/>
  <c r="K32" i="94"/>
  <c r="K24" i="94"/>
  <c r="K16" i="94"/>
  <c r="K8" i="94"/>
  <c r="W47" i="94"/>
  <c r="W39" i="94"/>
  <c r="W31" i="94"/>
  <c r="W23" i="94"/>
  <c r="W15" i="94"/>
  <c r="K44" i="94"/>
  <c r="K36" i="94"/>
  <c r="K20" i="94"/>
  <c r="K28" i="94"/>
  <c r="K12" i="94"/>
  <c r="G41" i="94"/>
  <c r="G33" i="94"/>
  <c r="G25" i="94"/>
  <c r="G17" i="94"/>
  <c r="G9" i="94"/>
  <c r="K47" i="94"/>
  <c r="K39" i="94"/>
  <c r="K31" i="94"/>
  <c r="K23" i="94"/>
  <c r="K15" i="94"/>
  <c r="O9" i="94"/>
  <c r="W46" i="94"/>
  <c r="W38" i="94"/>
  <c r="W30" i="94"/>
  <c r="W22" i="94"/>
  <c r="W14" i="94"/>
  <c r="G7" i="94"/>
  <c r="G40" i="94"/>
  <c r="G32" i="94"/>
  <c r="G24" i="94"/>
  <c r="G16" i="94"/>
  <c r="K46" i="94"/>
  <c r="K38" i="94"/>
  <c r="K30" i="94"/>
  <c r="K22" i="94"/>
  <c r="K14" i="94"/>
  <c r="W45" i="94"/>
  <c r="W37" i="94"/>
  <c r="W29" i="94"/>
  <c r="W21" i="94"/>
  <c r="W13" i="94"/>
  <c r="K45" i="94"/>
  <c r="K37" i="94"/>
  <c r="K29" i="94"/>
  <c r="K21" i="94"/>
  <c r="W44" i="94"/>
  <c r="W36" i="94"/>
  <c r="W28" i="94"/>
  <c r="W20" i="94"/>
  <c r="O10" i="94"/>
  <c r="S8" i="94"/>
  <c r="S7" i="94"/>
  <c r="S17" i="84" l="1"/>
  <c r="P17" i="84"/>
  <c r="AI39" i="94"/>
  <c r="AM39" i="94"/>
  <c r="O11" i="94"/>
  <c r="S9" i="94"/>
  <c r="AI40" i="94" l="1"/>
  <c r="AM40" i="94"/>
  <c r="O12" i="94"/>
  <c r="S10" i="94"/>
  <c r="AI41" i="94" l="1"/>
  <c r="AM41" i="94"/>
  <c r="O13" i="94"/>
  <c r="S11" i="94"/>
  <c r="AI42" i="94" l="1"/>
  <c r="AM42" i="94"/>
  <c r="O14" i="94"/>
  <c r="S12" i="94"/>
  <c r="AI43" i="94" l="1"/>
  <c r="AM43" i="94"/>
  <c r="O15" i="94"/>
  <c r="S13" i="94"/>
  <c r="AI44" i="94" l="1"/>
  <c r="AM44" i="94"/>
  <c r="O16" i="94"/>
  <c r="S14" i="94"/>
  <c r="AI45" i="94" l="1"/>
  <c r="AM45" i="94"/>
  <c r="O17" i="94"/>
  <c r="S15" i="94"/>
  <c r="AI47" i="94" l="1"/>
  <c r="AI46" i="94"/>
  <c r="AM47" i="94"/>
  <c r="AM46" i="94"/>
  <c r="O18" i="94"/>
  <c r="S16" i="94"/>
  <c r="AM48" i="94" l="1"/>
  <c r="C45" i="57" s="1"/>
  <c r="C30" i="57" s="1"/>
  <c r="O30" i="57" s="1"/>
  <c r="AI48" i="94"/>
  <c r="B45" i="57" s="1"/>
  <c r="B30" i="57" s="1"/>
  <c r="N30" i="57" s="1"/>
  <c r="O19" i="94"/>
  <c r="S17" i="94"/>
  <c r="AA7" i="94"/>
  <c r="AA8" i="94"/>
  <c r="C7" i="94"/>
  <c r="O7" i="94"/>
  <c r="Q30" i="57" l="1"/>
  <c r="R30" i="57"/>
  <c r="Q45" i="57"/>
  <c r="N45" i="57"/>
  <c r="R45" i="57"/>
  <c r="O45" i="57"/>
  <c r="O20" i="94"/>
  <c r="S18" i="94"/>
  <c r="AA9" i="94"/>
  <c r="C8" i="94"/>
  <c r="O21" i="94" l="1"/>
  <c r="S19" i="94"/>
  <c r="AA10" i="94"/>
  <c r="C9" i="94"/>
  <c r="O22" i="94" l="1"/>
  <c r="S20" i="94"/>
  <c r="AA11" i="94"/>
  <c r="C10" i="94"/>
  <c r="O23" i="94" l="1"/>
  <c r="S21" i="94"/>
  <c r="AA12" i="94"/>
  <c r="C11" i="94"/>
  <c r="O24" i="94" l="1"/>
  <c r="S22" i="94"/>
  <c r="AA13" i="94"/>
  <c r="C12" i="94"/>
  <c r="O25" i="94" l="1"/>
  <c r="S23" i="94"/>
  <c r="C13" i="94"/>
  <c r="AA14" i="94"/>
  <c r="O26" i="94" l="1"/>
  <c r="S24" i="94"/>
  <c r="C14" i="94"/>
  <c r="AA15" i="94"/>
  <c r="O27" i="94" l="1"/>
  <c r="S25" i="94"/>
  <c r="C15" i="94"/>
  <c r="AA16" i="94"/>
  <c r="O28" i="94" l="1"/>
  <c r="S26" i="94"/>
  <c r="AA17" i="94"/>
  <c r="C16" i="94"/>
  <c r="O29" i="94" l="1"/>
  <c r="S27" i="94"/>
  <c r="AA18" i="94"/>
  <c r="C17" i="94"/>
  <c r="O30" i="94" l="1"/>
  <c r="S28" i="94"/>
  <c r="AA19" i="94"/>
  <c r="C18" i="94"/>
  <c r="O31" i="94" l="1"/>
  <c r="S29" i="94"/>
  <c r="C19" i="94"/>
  <c r="AA20" i="94"/>
  <c r="O32" i="94" l="1"/>
  <c r="S30" i="94"/>
  <c r="AA21" i="94"/>
  <c r="C20" i="94"/>
  <c r="O33" i="94" l="1"/>
  <c r="S31" i="94"/>
  <c r="AA22" i="94"/>
  <c r="C21" i="94"/>
  <c r="O34" i="94" l="1"/>
  <c r="S32" i="94"/>
  <c r="C22" i="94"/>
  <c r="AA23" i="94"/>
  <c r="O35" i="94" l="1"/>
  <c r="S33" i="94"/>
  <c r="AA24" i="94"/>
  <c r="C23" i="94"/>
  <c r="O36" i="94" l="1"/>
  <c r="S34" i="94"/>
  <c r="C24" i="94"/>
  <c r="AA25" i="94"/>
  <c r="O37" i="94" l="1"/>
  <c r="S35" i="94"/>
  <c r="C25" i="94"/>
  <c r="AA26" i="94"/>
  <c r="O38" i="94" l="1"/>
  <c r="S36" i="94"/>
  <c r="C26" i="94"/>
  <c r="AA27" i="94"/>
  <c r="O39" i="94" l="1"/>
  <c r="S37" i="94"/>
  <c r="AA28" i="94"/>
  <c r="C27" i="94"/>
  <c r="O40" i="94" l="1"/>
  <c r="S38" i="94"/>
  <c r="AA29" i="94"/>
  <c r="C28" i="94"/>
  <c r="O41" i="94" l="1"/>
  <c r="S39" i="94"/>
  <c r="C29" i="94"/>
  <c r="AA30" i="94"/>
  <c r="O42" i="94" l="1"/>
  <c r="S40" i="94"/>
  <c r="C30" i="94"/>
  <c r="AA31" i="94"/>
  <c r="O43" i="94" l="1"/>
  <c r="S41" i="94"/>
  <c r="C31" i="94"/>
  <c r="AA32" i="94"/>
  <c r="O44" i="94" l="1"/>
  <c r="S42" i="94"/>
  <c r="AA33" i="94"/>
  <c r="C32" i="94"/>
  <c r="O45" i="94" l="1"/>
  <c r="S43" i="94"/>
  <c r="C33" i="94"/>
  <c r="AA34" i="94"/>
  <c r="O47" i="94" l="1"/>
  <c r="O46" i="94"/>
  <c r="S44" i="94"/>
  <c r="C34" i="94"/>
  <c r="AA35" i="94"/>
  <c r="S45" i="94" l="1"/>
  <c r="AA36" i="94"/>
  <c r="C35" i="94"/>
  <c r="S47" i="94" l="1"/>
  <c r="S46" i="94"/>
  <c r="C36" i="94"/>
  <c r="AA37" i="94"/>
  <c r="AA38" i="94" l="1"/>
  <c r="C37" i="94"/>
  <c r="C38" i="94" l="1"/>
  <c r="AA39" i="94"/>
  <c r="C39" i="94" l="1"/>
  <c r="AA40" i="94"/>
  <c r="AA41" i="94" l="1"/>
  <c r="C40" i="94"/>
  <c r="C41" i="94" l="1"/>
  <c r="AA42" i="94"/>
  <c r="C42" i="94" l="1"/>
  <c r="AA43" i="94"/>
  <c r="C43" i="94" l="1"/>
  <c r="AA44" i="94"/>
  <c r="C44" i="94" l="1"/>
  <c r="AA45" i="94"/>
  <c r="C45" i="94" l="1"/>
  <c r="AA46" i="94"/>
  <c r="AA47" i="94"/>
  <c r="AA48" i="94" s="1"/>
  <c r="D43" i="57" s="1"/>
  <c r="K48" i="94"/>
  <c r="B41" i="57" s="1"/>
  <c r="Q41" i="57" l="1"/>
  <c r="S43" i="57"/>
  <c r="D28" i="57"/>
  <c r="P28" i="57" s="1"/>
  <c r="N41" i="57"/>
  <c r="P43" i="57"/>
  <c r="W48" i="94"/>
  <c r="O48" i="94"/>
  <c r="C41" i="57" s="1"/>
  <c r="G48" i="94"/>
  <c r="C37" i="57" s="1"/>
  <c r="C25" i="57" s="1"/>
  <c r="O25" i="57" s="1"/>
  <c r="C47" i="94"/>
  <c r="C46" i="94"/>
  <c r="S28" i="57" l="1"/>
  <c r="R41" i="57"/>
  <c r="R25" i="57"/>
  <c r="C43" i="57"/>
  <c r="D12" i="84"/>
  <c r="P12" i="84" s="1"/>
  <c r="O41" i="57"/>
  <c r="R37" i="57"/>
  <c r="O37" i="57"/>
  <c r="S48" i="94"/>
  <c r="B43" i="57" s="1"/>
  <c r="C48" i="94"/>
  <c r="R43" i="57" l="1"/>
  <c r="C28" i="57"/>
  <c r="O28" i="57" s="1"/>
  <c r="Q43" i="57"/>
  <c r="B28" i="57"/>
  <c r="N28" i="57" s="1"/>
  <c r="O43" i="57"/>
  <c r="D15" i="84"/>
  <c r="C51" i="94"/>
  <c r="B37" i="57"/>
  <c r="B25" i="57" s="1"/>
  <c r="N25" i="57" s="1"/>
  <c r="N43" i="57"/>
  <c r="J14" i="84"/>
  <c r="I14" i="84"/>
  <c r="H14" i="84"/>
  <c r="J13" i="84"/>
  <c r="I13" i="84"/>
  <c r="J12" i="84"/>
  <c r="I12" i="84"/>
  <c r="H12" i="84"/>
  <c r="G14" i="84"/>
  <c r="P14" i="84" s="1"/>
  <c r="F14" i="84"/>
  <c r="E14" i="84"/>
  <c r="G13" i="84"/>
  <c r="P13" i="84" s="1"/>
  <c r="F13" i="84"/>
  <c r="F12" i="84"/>
  <c r="E12" i="84"/>
  <c r="K24" i="84"/>
  <c r="L24" i="84"/>
  <c r="M24" i="84"/>
  <c r="Q25" i="57" l="1"/>
  <c r="Q28" i="57"/>
  <c r="R28" i="57"/>
  <c r="H15" i="84"/>
  <c r="F15" i="84"/>
  <c r="J15" i="84"/>
  <c r="I15" i="84"/>
  <c r="E15" i="84"/>
  <c r="G15" i="84"/>
  <c r="P15" i="84" s="1"/>
  <c r="Q37" i="57"/>
  <c r="N37" i="57"/>
  <c r="M26" i="84"/>
  <c r="M27" i="84"/>
  <c r="M28" i="84"/>
  <c r="M29" i="84"/>
  <c r="M32" i="84"/>
  <c r="M33" i="84"/>
  <c r="L26" i="84"/>
  <c r="L27" i="84"/>
  <c r="L28" i="84"/>
  <c r="L29" i="84"/>
  <c r="L32" i="84"/>
  <c r="L33" i="84"/>
  <c r="K26" i="84"/>
  <c r="K27" i="84"/>
  <c r="K28" i="84"/>
  <c r="K29" i="84"/>
  <c r="K32" i="84"/>
  <c r="K33" i="84"/>
  <c r="E7" i="93" l="1"/>
  <c r="C32" i="89" l="1"/>
  <c r="G32" i="89" s="1"/>
  <c r="B32" i="89"/>
  <c r="E32" i="89"/>
  <c r="D32" i="89"/>
  <c r="C31" i="89"/>
  <c r="G31" i="89" s="1"/>
  <c r="B31" i="89"/>
  <c r="E31" i="89"/>
  <c r="I31" i="89" s="1"/>
  <c r="D31" i="89"/>
  <c r="H31" i="89" s="1"/>
  <c r="C30" i="89"/>
  <c r="G30" i="89" s="1"/>
  <c r="B30" i="89"/>
  <c r="E30" i="89"/>
  <c r="I30" i="89" s="1"/>
  <c r="D30" i="89"/>
  <c r="E4" i="93"/>
  <c r="E5" i="93"/>
  <c r="E6" i="93"/>
  <c r="E3" i="93"/>
  <c r="K30" i="89" l="1"/>
  <c r="L30" i="89"/>
  <c r="H30" i="89"/>
  <c r="I32" i="89"/>
  <c r="K32" i="89"/>
  <c r="K31" i="89"/>
  <c r="H32" i="89"/>
  <c r="L31" i="89"/>
  <c r="L32" i="89"/>
  <c r="K21" i="57"/>
  <c r="L25" i="84" l="1"/>
  <c r="M25" i="84"/>
  <c r="K25" i="84"/>
  <c r="C29" i="89" l="1"/>
  <c r="B29" i="89"/>
  <c r="E29" i="89"/>
  <c r="D29" i="89"/>
  <c r="B28" i="89"/>
  <c r="E28" i="89"/>
  <c r="I28" i="89" s="1"/>
  <c r="D28" i="89"/>
  <c r="H28" i="89" s="1"/>
  <c r="C28" i="89"/>
  <c r="G28" i="89" s="1"/>
  <c r="B26" i="89"/>
  <c r="E26" i="89"/>
  <c r="I26" i="89" s="1"/>
  <c r="D26" i="89"/>
  <c r="C26" i="89"/>
  <c r="G26" i="89" s="1"/>
  <c r="C27" i="89"/>
  <c r="G27" i="89" s="1"/>
  <c r="B27" i="89"/>
  <c r="E27" i="89"/>
  <c r="I27" i="89" s="1"/>
  <c r="D27" i="89"/>
  <c r="H27" i="89" s="1"/>
  <c r="C25" i="89"/>
  <c r="G25" i="89" s="1"/>
  <c r="B25" i="89"/>
  <c r="E25" i="89"/>
  <c r="D25" i="89"/>
  <c r="H25" i="89" s="1"/>
  <c r="L25" i="89" l="1"/>
  <c r="H29" i="89"/>
  <c r="I29" i="89"/>
  <c r="G29" i="89"/>
  <c r="R28" i="89"/>
  <c r="L29" i="89"/>
  <c r="K29" i="89"/>
  <c r="L27" i="89"/>
  <c r="K28" i="89"/>
  <c r="L28" i="89"/>
  <c r="K25" i="89"/>
  <c r="R27" i="89"/>
  <c r="I25" i="89"/>
  <c r="S27" i="89"/>
  <c r="S29" i="89"/>
  <c r="K27" i="89"/>
  <c r="S25" i="89"/>
  <c r="R29" i="89"/>
  <c r="S28" i="89"/>
  <c r="S26" i="89"/>
  <c r="R25" i="89"/>
  <c r="K26" i="89"/>
  <c r="H26" i="89"/>
  <c r="R26" i="89"/>
  <c r="L26" i="89"/>
  <c r="M19" i="57" l="1"/>
  <c r="L19" i="57"/>
  <c r="K19" i="57"/>
  <c r="E23" i="57"/>
  <c r="F23" i="57"/>
  <c r="G23" i="57"/>
  <c r="H23" i="57"/>
  <c r="I23" i="57"/>
  <c r="J23" i="57"/>
  <c r="C13" i="10"/>
  <c r="D13" i="10"/>
  <c r="E13" i="10"/>
  <c r="B13" i="10"/>
  <c r="C34" i="10"/>
  <c r="H19" i="10" s="1"/>
  <c r="D34" i="10"/>
  <c r="I19" i="10" s="1"/>
  <c r="E34" i="10"/>
  <c r="J19" i="10" s="1"/>
  <c r="K14" i="57"/>
  <c r="L14" i="57"/>
  <c r="M14" i="57"/>
  <c r="K15" i="57"/>
  <c r="L15" i="57"/>
  <c r="M15" i="57"/>
  <c r="K16" i="57"/>
  <c r="L16" i="57"/>
  <c r="M16" i="57"/>
  <c r="K17" i="57"/>
  <c r="L17" i="57"/>
  <c r="M17" i="57"/>
  <c r="K18" i="57"/>
  <c r="L18" i="57"/>
  <c r="M18" i="57"/>
  <c r="K20" i="57"/>
  <c r="L20" i="57"/>
  <c r="M20" i="57"/>
  <c r="K13" i="84"/>
  <c r="L13" i="84"/>
  <c r="M13" i="84"/>
  <c r="B23" i="89" l="1"/>
  <c r="E23" i="89"/>
  <c r="I23" i="89" s="1"/>
  <c r="D23" i="89"/>
  <c r="C23" i="89"/>
  <c r="G23" i="89" s="1"/>
  <c r="B19" i="89"/>
  <c r="E19" i="89"/>
  <c r="D19" i="89"/>
  <c r="C19" i="89"/>
  <c r="B22" i="89"/>
  <c r="E22" i="89"/>
  <c r="I22" i="89" s="1"/>
  <c r="D22" i="89"/>
  <c r="H22" i="89" s="1"/>
  <c r="C22" i="89"/>
  <c r="B21" i="89"/>
  <c r="E21" i="89"/>
  <c r="I21" i="89" s="1"/>
  <c r="D21" i="89"/>
  <c r="H21" i="89" s="1"/>
  <c r="C21" i="89"/>
  <c r="G21" i="89" s="1"/>
  <c r="B24" i="89"/>
  <c r="E24" i="89"/>
  <c r="D24" i="89"/>
  <c r="H24" i="89" s="1"/>
  <c r="C24" i="89"/>
  <c r="G24" i="89" s="1"/>
  <c r="B20" i="89"/>
  <c r="E20" i="89"/>
  <c r="D20" i="89"/>
  <c r="H20" i="89" s="1"/>
  <c r="C20" i="89"/>
  <c r="G20" i="89" s="1"/>
  <c r="L24" i="89" l="1"/>
  <c r="I19" i="89"/>
  <c r="L23" i="89"/>
  <c r="H23" i="89"/>
  <c r="K22" i="89"/>
  <c r="G22" i="89"/>
  <c r="L20" i="89"/>
  <c r="S23" i="89"/>
  <c r="S24" i="89"/>
  <c r="R24" i="89"/>
  <c r="R22" i="89"/>
  <c r="L21" i="89"/>
  <c r="R21" i="89"/>
  <c r="S21" i="89"/>
  <c r="R20" i="89"/>
  <c r="K20" i="89"/>
  <c r="K21" i="89"/>
  <c r="S19" i="89"/>
  <c r="S20" i="89"/>
  <c r="G19" i="89"/>
  <c r="I24" i="89"/>
  <c r="S22" i="89"/>
  <c r="R19" i="89"/>
  <c r="L22" i="89"/>
  <c r="I20" i="89"/>
  <c r="K24" i="89"/>
  <c r="K23" i="89"/>
  <c r="R23" i="89"/>
  <c r="H19" i="89"/>
  <c r="K19" i="89"/>
  <c r="L19" i="89"/>
  <c r="E91" i="91" l="1"/>
  <c r="E90" i="91"/>
  <c r="E89" i="91"/>
  <c r="E88" i="91"/>
  <c r="E87" i="91"/>
  <c r="E86" i="91"/>
  <c r="E85" i="91"/>
  <c r="E84" i="91"/>
  <c r="E83" i="91"/>
  <c r="E82" i="91"/>
  <c r="E81" i="91"/>
  <c r="E80" i="91"/>
  <c r="E79" i="91"/>
  <c r="E78" i="91"/>
  <c r="E77" i="91"/>
  <c r="E76" i="91"/>
  <c r="E75" i="91"/>
  <c r="E74" i="91"/>
  <c r="E73" i="91"/>
  <c r="E72" i="91"/>
  <c r="E71" i="91"/>
  <c r="E70" i="91"/>
  <c r="E69" i="91"/>
  <c r="E68" i="91"/>
  <c r="E67" i="91"/>
  <c r="E66" i="91"/>
  <c r="E65" i="91"/>
  <c r="E64" i="91"/>
  <c r="E63" i="91"/>
  <c r="E62" i="91"/>
  <c r="E61" i="91"/>
  <c r="E60" i="91"/>
  <c r="E59" i="91"/>
  <c r="E58" i="91"/>
  <c r="E57" i="91"/>
  <c r="E56" i="91"/>
  <c r="E55" i="91"/>
  <c r="E54" i="91"/>
  <c r="E53" i="91"/>
  <c r="E52" i="91"/>
  <c r="E51" i="91"/>
  <c r="E50" i="91"/>
  <c r="E49" i="91"/>
  <c r="E48" i="91"/>
  <c r="E47" i="91"/>
  <c r="E46" i="91"/>
  <c r="E45" i="91"/>
  <c r="E44" i="91"/>
  <c r="W43" i="91"/>
  <c r="E43" i="91"/>
  <c r="W42" i="91"/>
  <c r="E42" i="91"/>
  <c r="W41" i="91"/>
  <c r="E41" i="91"/>
  <c r="W40" i="91"/>
  <c r="E40" i="91"/>
  <c r="W39" i="91"/>
  <c r="E39" i="91"/>
  <c r="W38" i="91"/>
  <c r="E38" i="91"/>
  <c r="W37" i="91"/>
  <c r="E37" i="91"/>
  <c r="W36" i="91"/>
  <c r="E36" i="91"/>
  <c r="W35" i="91"/>
  <c r="E35" i="91"/>
  <c r="W34" i="91"/>
  <c r="E34" i="91"/>
  <c r="W33" i="91"/>
  <c r="E33" i="91"/>
  <c r="W32" i="91"/>
  <c r="E32" i="91"/>
  <c r="W31" i="91"/>
  <c r="E31" i="91"/>
  <c r="W30" i="91"/>
  <c r="E30" i="91"/>
  <c r="W29" i="91"/>
  <c r="E29" i="91"/>
  <c r="W28" i="91"/>
  <c r="E28" i="91"/>
  <c r="W27" i="91"/>
  <c r="E27" i="91"/>
  <c r="W26" i="91"/>
  <c r="E26" i="91"/>
  <c r="W25" i="91"/>
  <c r="E25" i="91"/>
  <c r="W24" i="91"/>
  <c r="E24" i="91"/>
  <c r="E6" i="91" s="1"/>
  <c r="W23" i="91"/>
  <c r="E23" i="91"/>
  <c r="W22" i="91"/>
  <c r="E22" i="91"/>
  <c r="W21" i="91"/>
  <c r="E21" i="91"/>
  <c r="W20" i="91"/>
  <c r="E20" i="91"/>
  <c r="W19" i="91"/>
  <c r="E19" i="91"/>
  <c r="W18" i="91"/>
  <c r="E18" i="91"/>
  <c r="W17" i="91"/>
  <c r="E17" i="91"/>
  <c r="W16" i="91"/>
  <c r="E16" i="91"/>
  <c r="W15" i="91"/>
  <c r="E15" i="91"/>
  <c r="W14" i="91"/>
  <c r="E14" i="91"/>
  <c r="W13" i="91"/>
  <c r="E13" i="91"/>
  <c r="W12" i="91"/>
  <c r="E12" i="91"/>
  <c r="W11" i="91"/>
  <c r="E11" i="91"/>
  <c r="W10" i="91"/>
  <c r="E10" i="91"/>
  <c r="W9" i="91"/>
  <c r="N9" i="91"/>
  <c r="E9" i="91"/>
  <c r="W8" i="91"/>
  <c r="E8" i="91"/>
  <c r="E7" i="91"/>
  <c r="K14" i="84"/>
  <c r="L14" i="84"/>
  <c r="M14" i="84"/>
  <c r="L12" i="84"/>
  <c r="M12" i="84"/>
  <c r="K12" i="84"/>
  <c r="G17" i="10"/>
  <c r="G18" i="10"/>
  <c r="G16" i="10"/>
  <c r="C12" i="10"/>
  <c r="D12" i="10"/>
  <c r="E12" i="10"/>
  <c r="C33" i="10"/>
  <c r="H18" i="10" s="1"/>
  <c r="D33" i="10"/>
  <c r="I18" i="10" s="1"/>
  <c r="E33" i="10"/>
  <c r="J18" i="10" s="1"/>
  <c r="B32" i="10"/>
  <c r="B11" i="10" s="1"/>
  <c r="B33" i="10"/>
  <c r="B12" i="10" s="1"/>
  <c r="B31" i="10"/>
  <c r="B10" i="10" s="1"/>
  <c r="A5" i="89"/>
  <c r="L10" i="10" l="1"/>
  <c r="L11" i="10"/>
  <c r="C5" i="89"/>
  <c r="B5" i="89"/>
  <c r="E5" i="89"/>
  <c r="D5" i="89"/>
  <c r="D22" i="57"/>
  <c r="S22" i="57" s="1"/>
  <c r="C22" i="57"/>
  <c r="R22" i="57" s="1"/>
  <c r="B22" i="57"/>
  <c r="B21" i="57"/>
  <c r="C21" i="57"/>
  <c r="R21" i="57" s="1"/>
  <c r="D21" i="57"/>
  <c r="E18" i="89"/>
  <c r="B18" i="89"/>
  <c r="D18" i="89"/>
  <c r="C18" i="89"/>
  <c r="B32" i="84" s="1"/>
  <c r="B10" i="89"/>
  <c r="E10" i="89"/>
  <c r="D16" i="57" s="1"/>
  <c r="S16" i="57" s="1"/>
  <c r="D10" i="89"/>
  <c r="C16" i="57" s="1"/>
  <c r="R16" i="57" s="1"/>
  <c r="C10" i="89"/>
  <c r="B16" i="57" s="1"/>
  <c r="B9" i="89"/>
  <c r="E9" i="89"/>
  <c r="D15" i="57" s="1"/>
  <c r="D9" i="89"/>
  <c r="C15" i="57" s="1"/>
  <c r="C9" i="89"/>
  <c r="B15" i="57" s="1"/>
  <c r="B13" i="89"/>
  <c r="E13" i="89"/>
  <c r="D13" i="89"/>
  <c r="C13" i="89"/>
  <c r="B11" i="89"/>
  <c r="E11" i="89"/>
  <c r="D17" i="57" s="1"/>
  <c r="D11" i="89"/>
  <c r="C17" i="57" s="1"/>
  <c r="C11" i="89"/>
  <c r="B17" i="57" s="1"/>
  <c r="B16" i="89"/>
  <c r="E16" i="89"/>
  <c r="D19" i="57" s="1"/>
  <c r="D16" i="89"/>
  <c r="C19" i="57" s="1"/>
  <c r="C16" i="89"/>
  <c r="B19" i="57" s="1"/>
  <c r="B8" i="89"/>
  <c r="E8" i="89"/>
  <c r="D14" i="57" s="1"/>
  <c r="D8" i="89"/>
  <c r="C14" i="57" s="1"/>
  <c r="C8" i="89"/>
  <c r="B14" i="57" s="1"/>
  <c r="B15" i="89"/>
  <c r="E15" i="89"/>
  <c r="D15" i="89"/>
  <c r="C15" i="89"/>
  <c r="B7" i="89"/>
  <c r="E7" i="89"/>
  <c r="D7" i="89"/>
  <c r="C7" i="89"/>
  <c r="B12" i="89"/>
  <c r="E12" i="89"/>
  <c r="D18" i="57" s="1"/>
  <c r="D12" i="89"/>
  <c r="C18" i="57" s="1"/>
  <c r="R18" i="57" s="1"/>
  <c r="C12" i="89"/>
  <c r="B18" i="57" s="1"/>
  <c r="B17" i="89"/>
  <c r="E17" i="89"/>
  <c r="D20" i="57" s="1"/>
  <c r="S20" i="57" s="1"/>
  <c r="D17" i="89"/>
  <c r="C20" i="57" s="1"/>
  <c r="R20" i="57" s="1"/>
  <c r="C17" i="89"/>
  <c r="B20" i="57" s="1"/>
  <c r="Q20" i="57" s="1"/>
  <c r="B14" i="89"/>
  <c r="E14" i="89"/>
  <c r="D14" i="89"/>
  <c r="C14" i="89"/>
  <c r="B6" i="89"/>
  <c r="E6" i="89"/>
  <c r="D6" i="89"/>
  <c r="C6" i="89"/>
  <c r="D31" i="84"/>
  <c r="B31" i="84"/>
  <c r="C31" i="84"/>
  <c r="D30" i="84"/>
  <c r="B30" i="84"/>
  <c r="C30" i="84"/>
  <c r="B24" i="84"/>
  <c r="D24" i="84"/>
  <c r="C24" i="84"/>
  <c r="D44" i="57"/>
  <c r="C33" i="84"/>
  <c r="D33" i="84"/>
  <c r="B33" i="84"/>
  <c r="D29" i="84"/>
  <c r="D28" i="84"/>
  <c r="C29" i="84"/>
  <c r="B29" i="84"/>
  <c r="B28" i="84"/>
  <c r="C28" i="84"/>
  <c r="S27" i="84"/>
  <c r="B27" i="84"/>
  <c r="D26" i="84"/>
  <c r="S26" i="84" s="1"/>
  <c r="B25" i="84"/>
  <c r="S21" i="57"/>
  <c r="D25" i="84"/>
  <c r="S25" i="84" s="1"/>
  <c r="B26" i="84"/>
  <c r="C27" i="84"/>
  <c r="R27" i="84" s="1"/>
  <c r="C26" i="84"/>
  <c r="C25" i="84"/>
  <c r="D38" i="57"/>
  <c r="D32" i="84"/>
  <c r="C32" i="84"/>
  <c r="C14" i="84" s="1"/>
  <c r="K15" i="84"/>
  <c r="L23" i="57"/>
  <c r="M23" i="57"/>
  <c r="M15" i="84"/>
  <c r="L15" i="84"/>
  <c r="H9" i="91"/>
  <c r="B19" i="84" l="1"/>
  <c r="N19" i="84" s="1"/>
  <c r="C38" i="57"/>
  <c r="R38" i="57" s="1"/>
  <c r="C19" i="84"/>
  <c r="C18" i="84"/>
  <c r="O18" i="84" s="1"/>
  <c r="C17" i="84"/>
  <c r="O17" i="84" s="1"/>
  <c r="B22" i="84"/>
  <c r="N22" i="84" s="1"/>
  <c r="B20" i="84"/>
  <c r="N20" i="84" s="1"/>
  <c r="C20" i="84"/>
  <c r="O20" i="84" s="1"/>
  <c r="C21" i="84"/>
  <c r="O21" i="84" s="1"/>
  <c r="S44" i="57"/>
  <c r="D29" i="57"/>
  <c r="P29" i="57" s="1"/>
  <c r="S38" i="57"/>
  <c r="D25" i="57"/>
  <c r="P25" i="57" s="1"/>
  <c r="B38" i="57"/>
  <c r="Q38" i="57" s="1"/>
  <c r="O14" i="84"/>
  <c r="N22" i="57"/>
  <c r="Q22" i="57"/>
  <c r="B14" i="84"/>
  <c r="N14" i="84" s="1"/>
  <c r="Q24" i="84"/>
  <c r="S31" i="84"/>
  <c r="P31" i="84"/>
  <c r="R30" i="84"/>
  <c r="O30" i="84"/>
  <c r="Q30" i="84"/>
  <c r="N30" i="84"/>
  <c r="B13" i="84"/>
  <c r="N13" i="84" s="1"/>
  <c r="P30" i="84"/>
  <c r="S30" i="84"/>
  <c r="R31" i="84"/>
  <c r="O31" i="84"/>
  <c r="N31" i="84"/>
  <c r="Q31" i="84"/>
  <c r="B12" i="84"/>
  <c r="N12" i="84" s="1"/>
  <c r="C12" i="84"/>
  <c r="O12" i="84" s="1"/>
  <c r="C13" i="84"/>
  <c r="O13" i="84" s="1"/>
  <c r="Q28" i="84"/>
  <c r="R24" i="84"/>
  <c r="O24" i="84"/>
  <c r="S24" i="84"/>
  <c r="P24" i="84"/>
  <c r="N24" i="84"/>
  <c r="Q27" i="84"/>
  <c r="Q33" i="84"/>
  <c r="Q25" i="84"/>
  <c r="R29" i="84"/>
  <c r="R25" i="84"/>
  <c r="Q21" i="57"/>
  <c r="B44" i="57"/>
  <c r="Q32" i="84"/>
  <c r="Q29" i="84"/>
  <c r="Q19" i="57"/>
  <c r="B42" i="57"/>
  <c r="S19" i="57"/>
  <c r="D42" i="57"/>
  <c r="D27" i="57" s="1"/>
  <c r="P27" i="57" s="1"/>
  <c r="Q16" i="57"/>
  <c r="B39" i="57"/>
  <c r="R26" i="84"/>
  <c r="T24" i="84" s="1"/>
  <c r="Q17" i="57"/>
  <c r="B40" i="57"/>
  <c r="Q40" i="57" s="1"/>
  <c r="R33" i="84"/>
  <c r="R32" i="84"/>
  <c r="R19" i="57"/>
  <c r="C42" i="57"/>
  <c r="P38" i="57"/>
  <c r="Q26" i="84"/>
  <c r="R28" i="84"/>
  <c r="J31" i="10"/>
  <c r="N33" i="84"/>
  <c r="P33" i="84"/>
  <c r="S33" i="84"/>
  <c r="O33" i="84"/>
  <c r="O26" i="84"/>
  <c r="O27" i="84"/>
  <c r="P27" i="84"/>
  <c r="N28" i="84"/>
  <c r="N29" i="84"/>
  <c r="N26" i="84"/>
  <c r="N32" i="84"/>
  <c r="O32" i="84"/>
  <c r="O29" i="84"/>
  <c r="O28" i="84"/>
  <c r="P32" i="84"/>
  <c r="S32" i="84"/>
  <c r="P26" i="84"/>
  <c r="S28" i="84"/>
  <c r="P28" i="84"/>
  <c r="N27" i="84"/>
  <c r="S29" i="84"/>
  <c r="P29" i="84"/>
  <c r="L13" i="89"/>
  <c r="P25" i="84"/>
  <c r="N21" i="57"/>
  <c r="N25" i="84"/>
  <c r="O25" i="84"/>
  <c r="R14" i="57"/>
  <c r="Q15" i="57"/>
  <c r="Q18" i="57"/>
  <c r="S15" i="57"/>
  <c r="S18" i="57"/>
  <c r="R15" i="57"/>
  <c r="S17" i="57"/>
  <c r="S14" i="57"/>
  <c r="O14" i="57"/>
  <c r="O18" i="57"/>
  <c r="Q14" i="57"/>
  <c r="N14" i="57"/>
  <c r="P20" i="57"/>
  <c r="N20" i="57"/>
  <c r="O38" i="57" l="1"/>
  <c r="Q19" i="84"/>
  <c r="R19" i="84"/>
  <c r="O19" i="84"/>
  <c r="E32" i="10"/>
  <c r="E11" i="10" s="1"/>
  <c r="O11" i="10"/>
  <c r="Q20" i="84"/>
  <c r="Q22" i="84"/>
  <c r="D31" i="57"/>
  <c r="P31" i="57" s="1"/>
  <c r="R17" i="84"/>
  <c r="R18" i="84"/>
  <c r="R21" i="84"/>
  <c r="R20" i="84"/>
  <c r="Q44" i="57"/>
  <c r="B29" i="57"/>
  <c r="N29" i="57" s="1"/>
  <c r="S27" i="57"/>
  <c r="Q42" i="57"/>
  <c r="B27" i="57"/>
  <c r="N27" i="57" s="1"/>
  <c r="S25" i="57"/>
  <c r="Q39" i="57"/>
  <c r="B26" i="57"/>
  <c r="S29" i="57"/>
  <c r="R42" i="57"/>
  <c r="C27" i="57"/>
  <c r="O27" i="57" s="1"/>
  <c r="N38" i="57"/>
  <c r="J17" i="10"/>
  <c r="D46" i="57"/>
  <c r="J30" i="10" s="1"/>
  <c r="S42" i="57"/>
  <c r="B15" i="84"/>
  <c r="N15" i="84" s="1"/>
  <c r="C15" i="84"/>
  <c r="N17" i="57"/>
  <c r="S14" i="84"/>
  <c r="N19" i="57"/>
  <c r="R12" i="84"/>
  <c r="O19" i="57"/>
  <c r="S13" i="84"/>
  <c r="B46" i="57"/>
  <c r="P42" i="57"/>
  <c r="P19" i="57"/>
  <c r="N40" i="57"/>
  <c r="N42" i="57"/>
  <c r="R13" i="84"/>
  <c r="R17" i="57"/>
  <c r="C40" i="57"/>
  <c r="Q14" i="84"/>
  <c r="N44" i="57"/>
  <c r="R14" i="84"/>
  <c r="O42" i="57"/>
  <c r="N39" i="57"/>
  <c r="Q13" i="84"/>
  <c r="P18" i="57"/>
  <c r="N18" i="57"/>
  <c r="N15" i="57"/>
  <c r="P15" i="57"/>
  <c r="P17" i="57"/>
  <c r="B23" i="57"/>
  <c r="P14" i="57"/>
  <c r="C23" i="57"/>
  <c r="O23" i="57" s="1"/>
  <c r="D23" i="57"/>
  <c r="S23" i="57" s="1"/>
  <c r="O17" i="57"/>
  <c r="O20" i="57"/>
  <c r="O16" i="57"/>
  <c r="P16" i="57"/>
  <c r="N16" i="57"/>
  <c r="O15" i="57"/>
  <c r="S12" i="84"/>
  <c r="Q12" i="84"/>
  <c r="J11" i="10" l="1"/>
  <c r="J10" i="10"/>
  <c r="I31" i="10"/>
  <c r="N11" i="10" s="1"/>
  <c r="P11" i="10" s="1"/>
  <c r="O15" i="84"/>
  <c r="B31" i="57"/>
  <c r="N31" i="57" s="1"/>
  <c r="N26" i="57"/>
  <c r="O10" i="10"/>
  <c r="E31" i="10"/>
  <c r="E10" i="10" s="1"/>
  <c r="S31" i="57"/>
  <c r="R27" i="57"/>
  <c r="Q27" i="57"/>
  <c r="R40" i="57"/>
  <c r="C26" i="57"/>
  <c r="Q26" i="57"/>
  <c r="Q29" i="57"/>
  <c r="S46" i="57"/>
  <c r="P46" i="57"/>
  <c r="H31" i="10"/>
  <c r="J16" i="10"/>
  <c r="R15" i="84"/>
  <c r="N46" i="57"/>
  <c r="H30" i="10"/>
  <c r="Q46" i="57"/>
  <c r="O40" i="57"/>
  <c r="C46" i="57"/>
  <c r="P23" i="57"/>
  <c r="R23" i="57"/>
  <c r="S15" i="84"/>
  <c r="Q15" i="84"/>
  <c r="I17" i="10" l="1"/>
  <c r="D32" i="10"/>
  <c r="D11" i="10" s="1"/>
  <c r="Q31" i="57"/>
  <c r="C31" i="57"/>
  <c r="O31" i="57" s="1"/>
  <c r="O26" i="57"/>
  <c r="H10" i="10"/>
  <c r="C31" i="10"/>
  <c r="C10" i="10" s="1"/>
  <c r="M10" i="10"/>
  <c r="H11" i="10"/>
  <c r="M11" i="10"/>
  <c r="C32" i="10"/>
  <c r="C11" i="10" s="1"/>
  <c r="R26" i="57"/>
  <c r="H17" i="10"/>
  <c r="H16" i="10"/>
  <c r="R46" i="57"/>
  <c r="I30" i="10"/>
  <c r="O46" i="57"/>
  <c r="G18" i="89"/>
  <c r="S16" i="89"/>
  <c r="G16" i="89"/>
  <c r="R15" i="89"/>
  <c r="I15" i="89"/>
  <c r="G15" i="89"/>
  <c r="R13" i="89"/>
  <c r="G13" i="89"/>
  <c r="H13" i="89"/>
  <c r="H12" i="89"/>
  <c r="G12" i="89"/>
  <c r="G10" i="89"/>
  <c r="I9" i="89"/>
  <c r="I8" i="89"/>
  <c r="L8" i="89"/>
  <c r="H8" i="89"/>
  <c r="S7" i="89"/>
  <c r="R7" i="89"/>
  <c r="H7" i="89"/>
  <c r="G7" i="89"/>
  <c r="S6" i="89"/>
  <c r="H6" i="89"/>
  <c r="K6" i="89"/>
  <c r="I5" i="89"/>
  <c r="E1" i="89"/>
  <c r="D1" i="89"/>
  <c r="R31" i="57" l="1"/>
  <c r="I11" i="10"/>
  <c r="I10" i="10"/>
  <c r="N10" i="10"/>
  <c r="P10" i="10" s="1"/>
  <c r="D31" i="10"/>
  <c r="D10" i="10" s="1"/>
  <c r="I16" i="10"/>
  <c r="K16" i="89"/>
  <c r="S9" i="89"/>
  <c r="H16" i="89"/>
  <c r="S15" i="89"/>
  <c r="I13" i="89"/>
  <c r="L9" i="89"/>
  <c r="L7" i="89"/>
  <c r="S12" i="89"/>
  <c r="R6" i="89"/>
  <c r="G17" i="89"/>
  <c r="K13" i="89"/>
  <c r="G14" i="89"/>
  <c r="R14" i="89"/>
  <c r="G5" i="89"/>
  <c r="R5" i="89"/>
  <c r="G6" i="89"/>
  <c r="I7" i="89"/>
  <c r="G11" i="89"/>
  <c r="R11" i="89"/>
  <c r="S14" i="89"/>
  <c r="K15" i="89"/>
  <c r="L5" i="89"/>
  <c r="H9" i="89"/>
  <c r="H15" i="89"/>
  <c r="R16" i="89"/>
  <c r="I18" i="89"/>
  <c r="K12" i="89"/>
  <c r="S13" i="89"/>
  <c r="L15" i="89"/>
  <c r="K7" i="89"/>
  <c r="R9" i="89"/>
  <c r="G9" i="89"/>
  <c r="R12" i="89"/>
  <c r="K9" i="89" l="1"/>
  <c r="S17" i="89"/>
  <c r="R18" i="89"/>
  <c r="S11" i="89"/>
  <c r="I14" i="89"/>
  <c r="L14" i="89"/>
  <c r="K8" i="89"/>
  <c r="G8" i="89"/>
  <c r="L12" i="89"/>
  <c r="I12" i="89"/>
  <c r="K18" i="89"/>
  <c r="H18" i="89"/>
  <c r="H11" i="89"/>
  <c r="K11" i="89"/>
  <c r="I11" i="89"/>
  <c r="L11" i="89"/>
  <c r="S5" i="89"/>
  <c r="R10" i="89"/>
  <c r="S10" i="89"/>
  <c r="R17" i="89"/>
  <c r="S18" i="89"/>
  <c r="L18" i="89"/>
  <c r="L10" i="89"/>
  <c r="I10" i="89"/>
  <c r="K17" i="89"/>
  <c r="H17" i="89"/>
  <c r="K14" i="89"/>
  <c r="H14" i="89"/>
  <c r="I6" i="89"/>
  <c r="L6" i="89"/>
  <c r="K10" i="89"/>
  <c r="H10" i="89"/>
  <c r="I17" i="89"/>
  <c r="L17" i="89"/>
  <c r="H5" i="89"/>
  <c r="K5" i="89"/>
  <c r="L16" i="89"/>
  <c r="I16" i="89"/>
  <c r="S8" i="89"/>
  <c r="R8" i="89"/>
  <c r="L3" i="52" l="1"/>
  <c r="L4" i="52"/>
  <c r="L5" i="52"/>
  <c r="L6" i="52"/>
  <c r="L7" i="52"/>
  <c r="L8" i="52"/>
  <c r="L9" i="52"/>
  <c r="L10" i="52"/>
  <c r="L11" i="52"/>
  <c r="L12" i="52"/>
  <c r="L13" i="52"/>
  <c r="L14" i="52"/>
  <c r="L15" i="52"/>
  <c r="L16" i="52"/>
  <c r="K23" i="57" l="1"/>
  <c r="M3" i="52" l="1"/>
  <c r="M4" i="52"/>
  <c r="M5" i="52"/>
  <c r="M2" i="52"/>
  <c r="Q23" i="57"/>
  <c r="M14" i="52" l="1"/>
  <c r="M15" i="52"/>
  <c r="M16" i="52"/>
  <c r="M13" i="52"/>
  <c r="M8" i="52"/>
  <c r="M9" i="52"/>
  <c r="M10" i="52"/>
  <c r="M11" i="52"/>
  <c r="M12" i="52"/>
  <c r="M7" i="52"/>
  <c r="S6" i="84" l="1"/>
  <c r="S5" i="84"/>
  <c r="R6" i="84" l="1"/>
  <c r="R5" i="84"/>
  <c r="Q5" i="84"/>
  <c r="D15" i="10" l="1"/>
  <c r="D17" i="10" s="1"/>
  <c r="E15" i="10" l="1"/>
  <c r="E17" i="10" s="1"/>
  <c r="P5" i="84" l="1"/>
  <c r="M6" i="52"/>
  <c r="B7" i="52" s="1"/>
  <c r="B6" i="52"/>
  <c r="P6" i="84"/>
  <c r="L6" i="84"/>
  <c r="L5" i="84"/>
  <c r="K5" i="84"/>
  <c r="O6" i="84"/>
  <c r="O5" i="84"/>
  <c r="N5" i="84"/>
  <c r="O8" i="57" l="1"/>
  <c r="O9" i="57"/>
  <c r="C15" i="10" l="1"/>
  <c r="K10" i="57" l="1"/>
  <c r="B5" i="52" l="1"/>
  <c r="L6" i="57" l="1"/>
  <c r="O6" i="57" s="1"/>
  <c r="L7" i="57"/>
  <c r="O7" i="57" s="1"/>
  <c r="L10" i="57"/>
  <c r="O10" i="57" s="1"/>
  <c r="L5" i="57"/>
  <c r="O5" i="57" s="1"/>
  <c r="N10" i="57" l="1"/>
  <c r="N23" i="57" l="1"/>
  <c r="N6" i="57" l="1"/>
  <c r="N7" i="57"/>
  <c r="N8" i="57"/>
  <c r="N9" i="57"/>
  <c r="N5" i="57"/>
  <c r="K6" i="57"/>
  <c r="K7" i="57"/>
  <c r="K8" i="57"/>
  <c r="K9" i="57"/>
  <c r="K5" i="5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Akanksha</author>
  </authors>
  <commentList>
    <comment ref="B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Akanksha:</t>
        </r>
        <r>
          <rPr>
            <sz val="9"/>
            <color indexed="81"/>
            <rFont val="Tahoma"/>
            <family val="2"/>
          </rPr>
          <t xml:space="preserve">
It is calculated from actual - incremental
</t>
        </r>
      </text>
    </comment>
  </commentList>
</comments>
</file>

<file path=xl/sharedStrings.xml><?xml version="1.0" encoding="utf-8"?>
<sst xmlns="http://schemas.openxmlformats.org/spreadsheetml/2006/main" count="1696" uniqueCount="629">
  <si>
    <t>weekEnding</t>
  </si>
  <si>
    <t>Group</t>
  </si>
  <si>
    <t>Index</t>
  </si>
  <si>
    <t>Due-to Summary</t>
  </si>
  <si>
    <t>Model Fit</t>
  </si>
  <si>
    <t>Digital</t>
  </si>
  <si>
    <t>TV Own</t>
  </si>
  <si>
    <t>Elasticity</t>
  </si>
  <si>
    <t>DEFINITION</t>
  </si>
  <si>
    <t>Grand Total</t>
  </si>
  <si>
    <t>Discussion Points:</t>
  </si>
  <si>
    <t>Aggregated Due-to</t>
  </si>
  <si>
    <t>Atomic Due-to</t>
  </si>
  <si>
    <t>Price Own</t>
  </si>
  <si>
    <t>Total</t>
  </si>
  <si>
    <t>2017</t>
  </si>
  <si>
    <t>Spends</t>
  </si>
  <si>
    <t>Marketing Summary</t>
  </si>
  <si>
    <t>Back</t>
  </si>
  <si>
    <t>Effectiveness</t>
  </si>
  <si>
    <t>Year 1</t>
  </si>
  <si>
    <t>Year 2</t>
  </si>
  <si>
    <t>Year 3</t>
  </si>
  <si>
    <t>Media</t>
  </si>
  <si>
    <t>Digital Type</t>
  </si>
  <si>
    <t>Trade</t>
  </si>
  <si>
    <t>Dimension</t>
  </si>
  <si>
    <t>Actual</t>
  </si>
  <si>
    <t>Intercept</t>
  </si>
  <si>
    <t>Model</t>
  </si>
  <si>
    <t>Sum of Actual</t>
  </si>
  <si>
    <t>Incremental Volume</t>
  </si>
  <si>
    <t>Level 1</t>
  </si>
  <si>
    <t>Level 2</t>
  </si>
  <si>
    <t>Base</t>
  </si>
  <si>
    <t>TDP Own</t>
  </si>
  <si>
    <t>Marketing</t>
  </si>
  <si>
    <t>Digital Own</t>
  </si>
  <si>
    <t>Non TV</t>
  </si>
  <si>
    <t>Sum of Year2 vs Year1</t>
  </si>
  <si>
    <t>Sum of Year3 vs Year2</t>
  </si>
  <si>
    <t>Efficiency</t>
  </si>
  <si>
    <t>Variable</t>
  </si>
  <si>
    <t>FB</t>
  </si>
  <si>
    <t>Support (Impressions)</t>
  </si>
  <si>
    <t>Column Labels</t>
  </si>
  <si>
    <t>Values</t>
  </si>
  <si>
    <t>CPP</t>
  </si>
  <si>
    <t>col1</t>
  </si>
  <si>
    <t>Avg Price Per Kg</t>
  </si>
  <si>
    <t>Year of origin</t>
  </si>
  <si>
    <t>Distribution</t>
  </si>
  <si>
    <t>Support</t>
  </si>
  <si>
    <t>Coeff</t>
  </si>
  <si>
    <t>ProjectName</t>
  </si>
  <si>
    <t>ModelName</t>
  </si>
  <si>
    <t>UserName</t>
  </si>
  <si>
    <t>amishakapoor@analytic-edge.com</t>
  </si>
  <si>
    <t>CreatedOn</t>
  </si>
  <si>
    <t>ModelDuration</t>
  </si>
  <si>
    <t>Default</t>
  </si>
  <si>
    <t>Main</t>
  </si>
  <si>
    <t>Macro</t>
  </si>
  <si>
    <t>Micro</t>
  </si>
  <si>
    <t>Title</t>
  </si>
  <si>
    <t>Baseline</t>
  </si>
  <si>
    <t>Incremental</t>
  </si>
  <si>
    <t>NonMedia</t>
  </si>
  <si>
    <t>Price</t>
  </si>
  <si>
    <t>CoefValue</t>
  </si>
  <si>
    <t>Correction Factor</t>
  </si>
  <si>
    <t>Effectiveness/ MM Impressions</t>
  </si>
  <si>
    <t>Explanations and Key drivers</t>
  </si>
  <si>
    <t>Decomposition</t>
  </si>
  <si>
    <t>Media Tactic</t>
  </si>
  <si>
    <t xml:space="preserve"> Elasticities</t>
  </si>
  <si>
    <t>TV
% uplift driven by 5% increase in TV GRPs</t>
  </si>
  <si>
    <t>Digital
% uplift driven by 5% increase in Impressions</t>
  </si>
  <si>
    <t>Distribution
% uplift driven by 1 point increase in TDP</t>
  </si>
  <si>
    <t>Price
% sales effect if Avg price increases by 1%</t>
  </si>
  <si>
    <t>Answers:</t>
  </si>
  <si>
    <t>Questions:</t>
  </si>
  <si>
    <t>Next Steps:</t>
  </si>
  <si>
    <t>OREO_Total_Facebook_Impressions</t>
  </si>
  <si>
    <t>OREO_Total_Instagram_Impressions</t>
  </si>
  <si>
    <t>OREO_Google_Display_Impressions</t>
  </si>
  <si>
    <t>OREO_Other_Digital_Twitter_Impressions</t>
  </si>
  <si>
    <t>OREO_TDP</t>
  </si>
  <si>
    <t>Seasonality</t>
  </si>
  <si>
    <t>Category Sales</t>
  </si>
  <si>
    <t>Biscuits Category</t>
  </si>
  <si>
    <t>Distribution Own</t>
  </si>
  <si>
    <t>ND Own</t>
  </si>
  <si>
    <t>WD Own</t>
  </si>
  <si>
    <t>OOS Own</t>
  </si>
  <si>
    <t>SOVI Own</t>
  </si>
  <si>
    <t>TV</t>
  </si>
  <si>
    <t>Price Index Own</t>
  </si>
  <si>
    <t>OOH Own</t>
  </si>
  <si>
    <t>Radio Own</t>
  </si>
  <si>
    <t>POP Spends</t>
  </si>
  <si>
    <t>Promotions Spends</t>
  </si>
  <si>
    <t>Offer Catalogs</t>
  </si>
  <si>
    <t>VD_OREO_Price_100_300G_1X</t>
  </si>
  <si>
    <t>VD_OREO_Price_101_200G_3X</t>
  </si>
  <si>
    <t>VD_OREO_Price_less_than_100G_1X</t>
  </si>
  <si>
    <t>2018</t>
  </si>
  <si>
    <t>2019</t>
  </si>
  <si>
    <t>Oreo</t>
  </si>
  <si>
    <t>ROI</t>
  </si>
  <si>
    <t>OREO_Google_Search_Impressions_MT</t>
  </si>
  <si>
    <t>OREO_Google_Youtube_Impressions_MT</t>
  </si>
  <si>
    <t>PEPITOS_TDP</t>
  </si>
  <si>
    <t>Dummy_MT</t>
  </si>
  <si>
    <t>Competition</t>
  </si>
  <si>
    <t>Comp TDP</t>
  </si>
  <si>
    <t>Base Others</t>
  </si>
  <si>
    <t>Instagram</t>
  </si>
  <si>
    <t>Google</t>
  </si>
  <si>
    <t>Twitter</t>
  </si>
  <si>
    <t>Volume decomposition - What percentage of volume is attributable to advertising, trade, promotions and consumer promotions?</t>
  </si>
  <si>
    <t>Financial efficiency analysis - How is the comparison of ROIs across advertising, trade promotions, consumer promotions and other marketing programs?</t>
  </si>
  <si>
    <t>Source of Volume change - Due-to analysis; How much of the brand business change is coming from specific marketing levers?</t>
  </si>
  <si>
    <t>How much incremental volume comes from promotional activities?</t>
  </si>
  <si>
    <t>Exhibition - What is the impact of share of shelf in brand's performance?</t>
  </si>
  <si>
    <t>How much volume is driven by trade promotion? Effectiveness by vehicle?</t>
  </si>
  <si>
    <t>Pricing - How is pricing impacting overall to Oreo brand? (price elasticity)</t>
  </si>
  <si>
    <t>How much is distribution levels impacting my sales (breadth and depth)?</t>
  </si>
  <si>
    <t>How much seasonality is important in the brand? What other macroeconomic factors affect the brand?</t>
  </si>
  <si>
    <t>How much are competitors impacting Oreo sales? Which activities are impacting the most (visibility)? Which one is impacting more?</t>
  </si>
  <si>
    <t>Economy</t>
  </si>
  <si>
    <t>What is the incremental volume driven by TV advertising, effectiveness? By TV campaigns? Digital advertising?</t>
  </si>
  <si>
    <t>Driver</t>
  </si>
  <si>
    <t>Own Distribution</t>
  </si>
  <si>
    <t>2019 vs 2018</t>
  </si>
  <si>
    <t>2018 vs 2017</t>
  </si>
  <si>
    <t>Media Driver</t>
  </si>
  <si>
    <t>Brand Building</t>
  </si>
  <si>
    <t>Support (GRPs)</t>
  </si>
  <si>
    <t>Spend</t>
  </si>
  <si>
    <t>Campaign Type</t>
  </si>
  <si>
    <t>Promotional</t>
  </si>
  <si>
    <t>Cost per point (CPP)</t>
  </si>
  <si>
    <t>Brand vs Promo Campaign Analysis</t>
  </si>
  <si>
    <t>Digital Media Type</t>
  </si>
  <si>
    <t>VD_OREO_Price_101_200G_1X</t>
  </si>
  <si>
    <t>Oreo_SOVI</t>
  </si>
  <si>
    <t xml:space="preserve">Avg Vol Sales </t>
  </si>
  <si>
    <t>Visibility</t>
  </si>
  <si>
    <t>Visibility
% uplift driven by 1 point increase in SOVI</t>
  </si>
  <si>
    <t>Jul- Aug are the months with seasonal impact - this period corresponds to the winter break holidays in Argentina</t>
  </si>
  <si>
    <t>RPC</t>
  </si>
  <si>
    <t>Total Effectiveness</t>
  </si>
  <si>
    <t>Trade Promotions</t>
  </si>
  <si>
    <t>All GRPs are executed within 15s; execution is during prime time</t>
  </si>
  <si>
    <t>Brand building 2018 campaign has been executed for 30s duration</t>
  </si>
  <si>
    <t>MELBA_TDP</t>
  </si>
  <si>
    <t>OPERA_TDP</t>
  </si>
  <si>
    <t>PITUSAS_TDP</t>
  </si>
  <si>
    <t>RUMBA_TDP</t>
  </si>
  <si>
    <t>Sum of Dummy_MT</t>
  </si>
  <si>
    <t>VD_MELBA_Price</t>
  </si>
  <si>
    <t>VD_MILKA_Price</t>
  </si>
  <si>
    <t>VD_PEPITOS_Price</t>
  </si>
  <si>
    <t>VD_RUMBA_Price</t>
  </si>
  <si>
    <t>Comp Price</t>
  </si>
  <si>
    <t>Month</t>
  </si>
  <si>
    <t>Incremental Contributions (%)</t>
  </si>
  <si>
    <t>Spend (AR$)</t>
  </si>
  <si>
    <t>Total ROI</t>
  </si>
  <si>
    <t>Share of Visibility</t>
  </si>
  <si>
    <t>Own TV</t>
  </si>
  <si>
    <t>Own Digital</t>
  </si>
  <si>
    <t>Own Price</t>
  </si>
  <si>
    <t>Total Change in Oreo Sales</t>
  </si>
  <si>
    <t>Due-to Analysis</t>
  </si>
  <si>
    <t>Support Change (%)</t>
  </si>
  <si>
    <t>Pepitos and Pitusas have increased distribution significantly</t>
  </si>
  <si>
    <t>POP Spends and promotional events in MT channel during H1 2019</t>
  </si>
  <si>
    <t>Increase in Youtube spends (DV360) in 2019; however both FB and Instagram spends have declined in 2019</t>
  </si>
  <si>
    <t>Biscuits category also declined in 2019 (~11% Y-o-Y)</t>
  </si>
  <si>
    <t>Explanations</t>
  </si>
  <si>
    <t>Comp Distribution</t>
  </si>
  <si>
    <t>Oreo TDP increased in 2019, driven by the TT channel (2 pts increase in TT) and by 1 pt at an overall level</t>
  </si>
  <si>
    <t>Oreo is a premium brand in Argentina, with relatively low price elasticity
- Singlepacks have a higher elasticity as compared with multipacks with less than 100G pack being the most price sensitive</t>
  </si>
  <si>
    <t xml:space="preserve">Total </t>
  </si>
  <si>
    <t>Notes:</t>
  </si>
  <si>
    <r>
      <t xml:space="preserve">TV Spends have increased from ~5MM in 2018 to ~12MM in 2019; GRPs increased from </t>
    </r>
    <r>
      <rPr>
        <b/>
        <sz val="10"/>
        <color theme="1"/>
        <rFont val="Calibri"/>
        <family val="2"/>
        <scheme val="minor"/>
      </rPr>
      <t xml:space="preserve">1,255 </t>
    </r>
    <r>
      <rPr>
        <sz val="10"/>
        <color theme="1"/>
        <rFont val="Calibri"/>
        <family val="2"/>
        <scheme val="minor"/>
      </rPr>
      <t xml:space="preserve">to 6,630 in </t>
    </r>
    <r>
      <rPr>
        <b/>
        <sz val="10"/>
        <color theme="1"/>
        <rFont val="Calibri"/>
        <family val="2"/>
        <scheme val="minor"/>
      </rPr>
      <t>2019</t>
    </r>
  </si>
  <si>
    <t>Elasticity breakdown by PPGs -</t>
  </si>
  <si>
    <t>Trade has the highest ROI (1.9) followed by Digital (1.01) and TV (1.06)</t>
  </si>
  <si>
    <t>Economy and Category Sales</t>
  </si>
  <si>
    <t>1.Baseline drivers are the biggest contributors to the decline of Oreo Sales (~97%)
2. Incremental contributions are only ~3% of the total in 2019, mainly driven by trade promotions (~1.6%), which had a positive impact on the MT channel sales during 2019</t>
  </si>
  <si>
    <r>
      <t>1</t>
    </r>
    <r>
      <rPr>
        <b/>
        <sz val="10"/>
        <color theme="1"/>
        <rFont val="Calibri"/>
        <family val="2"/>
        <scheme val="minor"/>
      </rPr>
      <t>. Own Price increase and economic slowdown</t>
    </r>
    <r>
      <rPr>
        <sz val="10"/>
        <color theme="1"/>
        <rFont val="Calibri"/>
        <family val="2"/>
        <scheme val="minor"/>
      </rPr>
      <t xml:space="preserve"> are the biggest negative drivers of Volume Sales change for Oreo
- Overall price for Oreo increased by 3.4% Y-o-Y in 2019
- Real Private consumption declined by 6% Y-o-Y in 2019, driven by a depreciation of local currency amid the situation of hyperinflation
2. Slowdown in economy also resulted in a decline in growth for the overall Biscuits category (-11%) in 2019
3. However,</t>
    </r>
    <r>
      <rPr>
        <b/>
        <sz val="10"/>
        <color theme="1"/>
        <rFont val="Calibri"/>
        <family val="2"/>
        <scheme val="minor"/>
      </rPr>
      <t xml:space="preserve"> increase in TV execution</t>
    </r>
    <r>
      <rPr>
        <sz val="10"/>
        <color theme="1"/>
        <rFont val="Calibri"/>
        <family val="2"/>
        <scheme val="minor"/>
      </rPr>
      <t xml:space="preserve"> along with a rise in distribution and visibility helped offset the decline to some extent</t>
    </r>
  </si>
  <si>
    <t>Share of visible inventory (SOVI) has a very good correlation with Oreo Sales, particularly for the MT channel
- Peaks in Sales correspond to an increase in SOVI 
- 2% increase in SOVI led to a 0.4% growth in Volume sales</t>
  </si>
  <si>
    <t>We have tested the impact coming from Pepitos, Pitusas, Melba, Opera, Milka and Rumba  
- Pepitos distribution increased by 6.5 pts in 2019
- Pitusas (external) brand had a huge increase in distribution in 2018  (13pts)</t>
  </si>
  <si>
    <t>TV has an incremental volume contribution of 0.9% while digital has a contribution of 0.5% in 2019
- Within TV, Pay TV is more effective and efficient as compared to Open TV
- Within Digital, Youtube has the highest effectiveness followed Google display
- In terms of efficiency, Youtube and Instagram are the top drivers</t>
  </si>
  <si>
    <t>Trade promotions such as offer catalogs, promotional events and POP are contributing to ~1.6% of incremental volume in 2019</t>
  </si>
  <si>
    <t>What is the model performance?</t>
  </si>
  <si>
    <t>The model has an R-sq of 77% and MAPE of 3.2%</t>
  </si>
  <si>
    <t>Distribution of Pepitos increased by 6.5% points in 2019</t>
  </si>
  <si>
    <t>Elasticity (in %)</t>
  </si>
  <si>
    <t>% Contribution</t>
  </si>
  <si>
    <t>% Due-to change</t>
  </si>
  <si>
    <t>Support Data</t>
  </si>
  <si>
    <t>Classification</t>
  </si>
  <si>
    <t>col</t>
  </si>
  <si>
    <t>Mdlz_Argentina_Milka2021</t>
  </si>
  <si>
    <t>2018-01-01 to 2020-12-01</t>
  </si>
  <si>
    <t xml:space="preserve"> MT; Total</t>
  </si>
  <si>
    <t xml:space="preserve"> Total; TT</t>
  </si>
  <si>
    <t>Oreo_Velocity</t>
  </si>
  <si>
    <t>Milka_Trade_Spend_MT</t>
  </si>
  <si>
    <t>Milka_Youtube_Video_impressions</t>
  </si>
  <si>
    <t>COVID_Workplaces_Trend</t>
  </si>
  <si>
    <t>Row Labels</t>
  </si>
  <si>
    <t>Milka(Actual Sales)</t>
  </si>
  <si>
    <t>Sum of COVID_Workplaces_Trend</t>
  </si>
  <si>
    <t>Sum of Milka_Trade_Spend_MT</t>
  </si>
  <si>
    <t>Sum of Milka_Youtube_Video_impressions</t>
  </si>
  <si>
    <t>Sum of Oreo_Velocity</t>
  </si>
  <si>
    <t>2020</t>
  </si>
  <si>
    <t>Qtr1</t>
  </si>
  <si>
    <t>Qtr2</t>
  </si>
  <si>
    <t>Qtr3</t>
  </si>
  <si>
    <t>Qtr4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</si>
  <si>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</si>
  <si>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</si>
  <si>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</si>
  <si>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</si>
  <si>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</si>
  <si>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</si>
  <si>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</si>
  <si>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</si>
  <si>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</si>
  <si>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</si>
  <si>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</si>
  <si>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</si>
  <si>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COVID_Workplaces_Trend</t>
  </si>
  <si>
    <t xml:space="preserve"> Dummy_MT</t>
  </si>
  <si>
    <t xml:space="preserve"> Local_TV_Total_GRPs</t>
  </si>
  <si>
    <t xml:space="preserve"> Milka_Facebook_Total_impressions</t>
  </si>
  <si>
    <t xml:space="preserve"> Milka_googledisplay_total_impressions</t>
  </si>
  <si>
    <t xml:space="preserve"> milka_instagram_total_impressions</t>
  </si>
  <si>
    <t xml:space="preserve"> Milka_IPS</t>
  </si>
  <si>
    <t xml:space="preserve"> Milka_ND_MT</t>
  </si>
  <si>
    <t xml:space="preserve"> Milka_ND_TT</t>
  </si>
  <si>
    <t xml:space="preserve"> Milka_Trade_Spend_MT</t>
  </si>
  <si>
    <t xml:space="preserve"> Milka_Youtube_Video_impressions</t>
  </si>
  <si>
    <t xml:space="preserve"> Open_TV_2019_GRPs</t>
  </si>
  <si>
    <t xml:space="preserve"> OpenTV_MILKA_BIS_Y_CHOCOPAUSE_OREO_GRPs</t>
  </si>
  <si>
    <t xml:space="preserve"> Oreo_Velocity</t>
  </si>
  <si>
    <t>COVID Impact</t>
  </si>
  <si>
    <t>Other Base</t>
  </si>
  <si>
    <t>Assortment</t>
  </si>
  <si>
    <t>Own distribution</t>
  </si>
  <si>
    <t xml:space="preserve">New Product </t>
  </si>
  <si>
    <t>2020 vs 2019</t>
  </si>
  <si>
    <t>Variable name</t>
  </si>
  <si>
    <t>Mapping</t>
  </si>
  <si>
    <t>Trade MT</t>
  </si>
  <si>
    <t>Sum of 2018</t>
  </si>
  <si>
    <t>Sum of 2019</t>
  </si>
  <si>
    <t>Sum of 2020</t>
  </si>
  <si>
    <t>Coverage factor</t>
  </si>
  <si>
    <t>Incremental Volumes - MARKETING</t>
  </si>
  <si>
    <t>Marketing driver</t>
  </si>
  <si>
    <t>Paid TV</t>
  </si>
  <si>
    <t>TV type analysis</t>
  </si>
  <si>
    <t>Digital Impressions</t>
  </si>
  <si>
    <t>Cost per MM impressions</t>
  </si>
  <si>
    <t>Home</t>
  </si>
  <si>
    <t>Model Summary</t>
  </si>
  <si>
    <t>Monthly</t>
  </si>
  <si>
    <t>MAPE</t>
  </si>
  <si>
    <t xml:space="preserve">Actual Sales </t>
  </si>
  <si>
    <t xml:space="preserve">Model Sales </t>
  </si>
  <si>
    <t>Error</t>
  </si>
  <si>
    <t>Sum of Model</t>
  </si>
  <si>
    <t>Sum of Error (Abs)</t>
  </si>
  <si>
    <t>2013</t>
  </si>
  <si>
    <t>2014</t>
  </si>
  <si>
    <t>2015</t>
  </si>
  <si>
    <t>2016</t>
  </si>
  <si>
    <t>Model Fit - MILKA</t>
  </si>
  <si>
    <t>col2</t>
  </si>
  <si>
    <t>Milka_Facebook_1819_impressions</t>
  </si>
  <si>
    <t>Milka_Facebook_2020_impressions</t>
  </si>
  <si>
    <t>Milka_googledisplay_2018_impressions</t>
  </si>
  <si>
    <t>Milka_googledisplay_2019_impressions</t>
  </si>
  <si>
    <t>milka_instagram_1819_impressions</t>
  </si>
  <si>
    <t>Sum of Milka_Facebook_1819_impressions</t>
  </si>
  <si>
    <t>Sum of Milka_Facebook_2020_impressions</t>
  </si>
  <si>
    <t>Sum of Milka_googledisplay_2018_impressions</t>
  </si>
  <si>
    <t>Sum of Milka_googledisplay_2019_impressions</t>
  </si>
  <si>
    <t>Sum of milka_instagram_1819_impressions</t>
  </si>
  <si>
    <t xml:space="preserve"> Milka_Facebook_1819_impressions</t>
  </si>
  <si>
    <t xml:space="preserve"> Milka_Facebook_2020_impressions</t>
  </si>
  <si>
    <t xml:space="preserve"> Milka_googledisplay_2018_impressions</t>
  </si>
  <si>
    <t xml:space="preserve"> Milka_googledisplay_2019_impressions</t>
  </si>
  <si>
    <t xml:space="preserve"> milka_instagram_1819_impressions</t>
  </si>
  <si>
    <t xml:space="preserve"> Paid_TV_2019_GRPs</t>
  </si>
  <si>
    <t xml:space="preserve"> Trade MT</t>
  </si>
  <si>
    <t>Bars_BonoBon_WD</t>
  </si>
  <si>
    <t>KitKat_WD</t>
  </si>
  <si>
    <t>Milka_Esp_Adicionales_Spend</t>
  </si>
  <si>
    <t>milka_instagram_2020_impressions</t>
  </si>
  <si>
    <t>Wafers_Gallo_ND</t>
  </si>
  <si>
    <t>Sum of Bars_BonoBon_WD</t>
  </si>
  <si>
    <t>Sum of KitKat_WD</t>
  </si>
  <si>
    <t>Sum of Milka_Esp_Adicionales_Spend</t>
  </si>
  <si>
    <t>Sum of milka_instagram_2020_impressions</t>
  </si>
  <si>
    <t>Sum of Wafers_Gallo_ND</t>
  </si>
  <si>
    <t xml:space="preserve"> Bars_BonoBon_WD</t>
  </si>
  <si>
    <t xml:space="preserve"> KitKat_WD</t>
  </si>
  <si>
    <t xml:space="preserve"> Milka_Esp_Adicionales_Spend</t>
  </si>
  <si>
    <t xml:space="preserve"> milka_instagram_2020_impressions</t>
  </si>
  <si>
    <t xml:space="preserve"> Wafers_Gallo_ND</t>
  </si>
  <si>
    <t>Trade TT</t>
  </si>
  <si>
    <t>error</t>
  </si>
  <si>
    <t xml:space="preserve">Incremental Volume Sales </t>
  </si>
  <si>
    <t>LocalTV_LT_30s_GRPs</t>
  </si>
  <si>
    <t>Milka_Influencers_Impressions</t>
  </si>
  <si>
    <t>OpenTV_GT_30s_GRPs_2019</t>
  </si>
  <si>
    <t>OpenTV_LT_30s_GRPs_2019</t>
  </si>
  <si>
    <t>OpenTV_LT_30s_GRPs_2020</t>
  </si>
  <si>
    <t>PaidTV_GT_30s_GRPs_2019</t>
  </si>
  <si>
    <t>PaidTV_LT_30s_GRPs_2019</t>
  </si>
  <si>
    <t>Sum of LocalTV_LT_30s_GRPs</t>
  </si>
  <si>
    <t>Sum of Milka_Influencers_Impressions</t>
  </si>
  <si>
    <t>Sum of OpenTV_GT_30s_GRPs_2019</t>
  </si>
  <si>
    <t>Sum of OpenTV_LT_30s_GRPs_2019</t>
  </si>
  <si>
    <t>Sum of OpenTV_LT_30s_GRPs_2020</t>
  </si>
  <si>
    <t>Sum of PaidTV_GT_30s_GRPs_2019</t>
  </si>
  <si>
    <t>Sum of PaidTV_LT_30s_GRPs_2019</t>
  </si>
  <si>
    <t xml:space="preserve"> LocalTV_LT_30s_GRPs</t>
  </si>
  <si>
    <t xml:space="preserve"> Milka_Influencers_Impressions</t>
  </si>
  <si>
    <t xml:space="preserve"> OpenTV_GT_30s_GRPs_2019</t>
  </si>
  <si>
    <t xml:space="preserve"> OpenTV_LT_30s_GRPs_2019</t>
  </si>
  <si>
    <t xml:space="preserve"> OpenTV_LT_30s_GRPs_2020</t>
  </si>
  <si>
    <t xml:space="preserve"> PaidTV_GT_30s_GRPs_2019</t>
  </si>
  <si>
    <t xml:space="preserve"> PaidTV_LT_30s_GRPs_2019</t>
  </si>
  <si>
    <t xml:space="preserve"> VD_Milka_Price_MT</t>
  </si>
  <si>
    <t>Milka Value sales</t>
  </si>
  <si>
    <t>TV GRPs/Digital Impressions</t>
  </si>
  <si>
    <t>Primer Dia campaign</t>
  </si>
  <si>
    <t>Paid TV ha a lower CPP as compared to Open TV</t>
  </si>
  <si>
    <t>Local TV has much lower CPP compared to both the other TV types</t>
  </si>
  <si>
    <t>Cookies 2019, Primer Dia</t>
  </si>
  <si>
    <t>Gallo</t>
  </si>
  <si>
    <t>Kitkat</t>
  </si>
  <si>
    <t>Cofler</t>
  </si>
  <si>
    <t>Bon o Bon</t>
  </si>
  <si>
    <t>avg of ND</t>
  </si>
  <si>
    <t>avg of WD</t>
  </si>
  <si>
    <t>Max of WD</t>
  </si>
  <si>
    <t>Milka_IPS</t>
  </si>
  <si>
    <t>Milka_Vta_Inducida_Spend</t>
  </si>
  <si>
    <t>Sum of Milka_IPS</t>
  </si>
  <si>
    <t>Sum of Milka_Vta_Inducida_Spend</t>
  </si>
  <si>
    <t xml:space="preserve"> Milka_NOS</t>
  </si>
  <si>
    <t xml:space="preserve"> Milka_Vta_Inducida_Spend</t>
  </si>
  <si>
    <t>LocalTV_GT_30s_GRPs</t>
  </si>
  <si>
    <t>Sum of LocalTV_GT_30s_GRPs</t>
  </si>
  <si>
    <t xml:space="preserve"> Category_Seas</t>
  </si>
  <si>
    <t xml:space="preserve"> COVID_GroceryandPharmacy_Trend</t>
  </si>
  <si>
    <t xml:space="preserve"> LocalTV_GT_30s_GRPs</t>
  </si>
  <si>
    <t>Volume sales (kg)</t>
  </si>
  <si>
    <t>-</t>
  </si>
  <si>
    <t>Milka Oreo sales (NPD)</t>
  </si>
  <si>
    <t>Open_TV_2018_GRPs</t>
  </si>
  <si>
    <t>Sum of Open_TV_2018_GRPs</t>
  </si>
  <si>
    <t xml:space="preserve"> Open_TV_2018_GRPs</t>
  </si>
  <si>
    <t>Open TV</t>
  </si>
  <si>
    <t>Local TV</t>
  </si>
  <si>
    <t>Adstock</t>
  </si>
  <si>
    <t>Decay rate</t>
  </si>
  <si>
    <t>Coverage</t>
  </si>
  <si>
    <t>2018 decomp</t>
  </si>
  <si>
    <t>2019 decomp</t>
  </si>
  <si>
    <t xml:space="preserve">Support </t>
  </si>
  <si>
    <t>Total Change in Milka Sales</t>
  </si>
  <si>
    <t>(WD increased from 14 to 26)</t>
  </si>
  <si>
    <t>Milka_Price_46to60gm</t>
  </si>
  <si>
    <t>Choc_Category_Volume</t>
  </si>
  <si>
    <t>PaidTV_GT_30s_GRPs_2018</t>
  </si>
  <si>
    <t>PaidTV_LT_30s_GRPs_2018</t>
  </si>
  <si>
    <t>Sum of Choc_Category_Volume</t>
  </si>
  <si>
    <t>Sum of Milka_Price_46to60gm</t>
  </si>
  <si>
    <t>Sum of PaidTV_GT_30s_GRPs_2018</t>
  </si>
  <si>
    <t>Sum of PaidTV_LT_30s_GRPs_2018</t>
  </si>
  <si>
    <t xml:space="preserve"> Choc_Category_Volume</t>
  </si>
  <si>
    <t xml:space="preserve"> Milka_Price_46to60gm</t>
  </si>
  <si>
    <t xml:space="preserve"> Milka_Seasonality</t>
  </si>
  <si>
    <t xml:space="preserve"> PaidTV_GT_30s_GRPs_2018</t>
  </si>
  <si>
    <t xml:space="preserve"> PaidTV_LT_30s_GRPs_2018</t>
  </si>
  <si>
    <t>Category</t>
  </si>
  <si>
    <t>Cofler_TV_GRPs</t>
  </si>
  <si>
    <t>Milka_Price_100to149gm</t>
  </si>
  <si>
    <t>Bars_Cofler_WD</t>
  </si>
  <si>
    <t>KitKat_TV_GRPs</t>
  </si>
  <si>
    <t>Milka_Price_30to45gm</t>
  </si>
  <si>
    <t>Milka_others_total_impressions</t>
  </si>
  <si>
    <t>Sum of Bars_Cofler_WD</t>
  </si>
  <si>
    <t>Sum of Cofler_TV_GRPs</t>
  </si>
  <si>
    <t>Sum of KitKat_TV_GRPs</t>
  </si>
  <si>
    <t>Sum of Milka_others_total_impressions</t>
  </si>
  <si>
    <t>Sum of Milka_Price_100to149gm</t>
  </si>
  <si>
    <t>Sum of Milka_Price_30to45gm</t>
  </si>
  <si>
    <t xml:space="preserve"> Bars_Cofler_WD</t>
  </si>
  <si>
    <t xml:space="preserve"> Choc_Category_Volume_2018</t>
  </si>
  <si>
    <t xml:space="preserve"> Choc_Category_Volume_2019</t>
  </si>
  <si>
    <t xml:space="preserve"> Choc_Category_Volume_2020</t>
  </si>
  <si>
    <t xml:space="preserve"> Cofler_TV_GRPs</t>
  </si>
  <si>
    <t xml:space="preserve"> KitKat_TV_GRPs</t>
  </si>
  <si>
    <t xml:space="preserve"> Milka_others_total_impressions</t>
  </si>
  <si>
    <t xml:space="preserve"> Milka_Price_100to149gm</t>
  </si>
  <si>
    <t xml:space="preserve"> Milka_Price_30to45gm</t>
  </si>
  <si>
    <t>Comp TV</t>
  </si>
  <si>
    <t>Type</t>
  </si>
  <si>
    <t>RawTransformation</t>
  </si>
  <si>
    <t>Platform Transformation</t>
  </si>
  <si>
    <t>Transformation Parameter 1</t>
  </si>
  <si>
    <t>Transformation Parameter 2</t>
  </si>
  <si>
    <t>Transformation Parameter 3</t>
  </si>
  <si>
    <t>Coefficient</t>
  </si>
  <si>
    <t>Bayesian Prior</t>
  </si>
  <si>
    <t>Prior SD</t>
  </si>
  <si>
    <t>VI</t>
  </si>
  <si>
    <t>Direct</t>
  </si>
  <si>
    <t>Ad-Stock</t>
  </si>
  <si>
    <t>Lag</t>
  </si>
  <si>
    <t>Milka_AVG_NOS</t>
  </si>
  <si>
    <t>Seas_Index_MILKA</t>
  </si>
  <si>
    <t>Sum of Milka_AVG_NOS</t>
  </si>
  <si>
    <t>Sum of Seas_Index_MILKA</t>
  </si>
  <si>
    <t xml:space="preserve"> Milka_AVG_NOS</t>
  </si>
  <si>
    <t xml:space="preserve"> Seas_Index_MILKA</t>
  </si>
  <si>
    <r>
      <rPr>
        <b/>
        <sz val="8"/>
        <color theme="6"/>
        <rFont val="Calibri"/>
        <family val="2"/>
        <scheme val="minor"/>
      </rPr>
      <t>2018: Banner and Video proportion is almost equal;</t>
    </r>
    <r>
      <rPr>
        <b/>
        <sz val="8"/>
        <color theme="1"/>
        <rFont val="Calibri"/>
        <family val="2"/>
        <scheme val="minor"/>
      </rPr>
      <t>YT has Bumper, Instream Video &amp; Video formats in 2019</t>
    </r>
  </si>
  <si>
    <t>FB &amp; Insta has Carousel, Stories video &amp; Promoted video formats in 2019 (2018 had both Promoted Post &amp; Video format)</t>
  </si>
  <si>
    <t>Rolled back decomps</t>
  </si>
  <si>
    <t>MILKA BIS Y CHOCOPAUSE OREO campaign (done in Q4 2020)</t>
  </si>
  <si>
    <t>Sum of 2019 vs 2018</t>
  </si>
  <si>
    <t>Sum of 2020 vs 2019</t>
  </si>
  <si>
    <t xml:space="preserve">Milka </t>
  </si>
  <si>
    <t>50% of total sales</t>
  </si>
  <si>
    <t>Change in sales YoY</t>
  </si>
  <si>
    <t>Expected incremental</t>
  </si>
  <si>
    <t>Share of Trade spend in Total Revenue</t>
  </si>
  <si>
    <t>Milka_OOH_Impressions</t>
  </si>
  <si>
    <t>Sum of Milka_OOH_Impressions</t>
  </si>
  <si>
    <t xml:space="preserve"> Milka_OOH_Impressions</t>
  </si>
  <si>
    <t>OOH</t>
  </si>
  <si>
    <t>Open TV Less Than 30s</t>
  </si>
  <si>
    <t>Open TV greater Than 30s</t>
  </si>
  <si>
    <t>Paid TV Less than 30s</t>
  </si>
  <si>
    <t>Paid TV greater than 30s</t>
  </si>
  <si>
    <t>Local TV Less than 30s</t>
  </si>
  <si>
    <t>Local TV greater than 30s</t>
  </si>
  <si>
    <t>Facebook</t>
  </si>
  <si>
    <t>Google Display</t>
  </si>
  <si>
    <t>Google YouTube</t>
  </si>
  <si>
    <t>Influencers</t>
  </si>
  <si>
    <t>Digital Others</t>
  </si>
  <si>
    <t>COVID validation</t>
  </si>
  <si>
    <t>% Change (2020 vs 2019)</t>
  </si>
  <si>
    <t>Cofler had TV execution only in 2019</t>
  </si>
  <si>
    <t>Share of Media spend in revenue</t>
  </si>
  <si>
    <t>Unexplained (Other Baseline)</t>
  </si>
  <si>
    <t>FY 2018-2020</t>
  </si>
  <si>
    <t>1. Model Fit (R-Squared &amp; MAPE)</t>
  </si>
  <si>
    <t>2. Incremental vs Base Contributions</t>
  </si>
  <si>
    <t>3. Due-To Summary (2020 vs 2019)</t>
  </si>
  <si>
    <t>6. Digital Summary by Platforms</t>
  </si>
  <si>
    <r>
      <rPr>
        <b/>
        <u/>
        <sz val="11"/>
        <color theme="1"/>
        <rFont val="Bahnschrift"/>
        <family val="2"/>
      </rPr>
      <t>Time Period</t>
    </r>
    <r>
      <rPr>
        <b/>
        <sz val="11"/>
        <color theme="1"/>
        <rFont val="Bahnschrift"/>
        <family val="2"/>
      </rPr>
      <t>:</t>
    </r>
  </si>
  <si>
    <t xml:space="preserve">Business Questions </t>
  </si>
  <si>
    <t>Open TV has the highest effectiveness in 2019 and 2020</t>
  </si>
  <si>
    <t>Local TV has the highest ROI, driven by a much lower cost per point (CPP) as compared with both Open &amp; Paid TV</t>
  </si>
  <si>
    <t>(Biggest pack: 46-60g)</t>
  </si>
  <si>
    <t>TV Type Analysis</t>
  </si>
  <si>
    <t>R-Squared</t>
  </si>
  <si>
    <t>Decline in distribution for these competitors had a positive impact on Milka sales during 2020</t>
  </si>
  <si>
    <t>MMM Results - June 2021</t>
  </si>
  <si>
    <t>Digital Breakdown by Platform</t>
  </si>
  <si>
    <t xml:space="preserve">Brand Background </t>
  </si>
  <si>
    <t>COVID lockdown dates: 19Mar 2020 - 10May 2020</t>
  </si>
  <si>
    <t>% Change (2019 VS 2020)</t>
  </si>
  <si>
    <t>Volume Sales Y-O-Y</t>
  </si>
  <si>
    <r>
      <t xml:space="preserve">                                                                              </t>
    </r>
    <r>
      <rPr>
        <b/>
        <u/>
        <sz val="8"/>
        <color theme="1"/>
        <rFont val="Bahnschrift"/>
        <family val="2"/>
      </rPr>
      <t xml:space="preserve"> Share of TT/MT Channels in Total Sales</t>
    </r>
  </si>
  <si>
    <t>Volume Share in Category</t>
  </si>
  <si>
    <t>Overall Distribution</t>
  </si>
  <si>
    <t>ND</t>
  </si>
  <si>
    <t>WD</t>
  </si>
  <si>
    <t>No. of stores</t>
  </si>
  <si>
    <t>Overall Prices</t>
  </si>
  <si>
    <t>Actual Prices</t>
  </si>
  <si>
    <t xml:space="preserve">                                                                         Key Competitors</t>
  </si>
  <si>
    <t>Key Competitors</t>
  </si>
  <si>
    <t>Actual Sales (2020)</t>
  </si>
  <si>
    <t>Sales % change (2020 vs 2019)</t>
  </si>
  <si>
    <t>Media Summary</t>
  </si>
  <si>
    <t>TV Spend</t>
  </si>
  <si>
    <t>Digital Spend</t>
  </si>
  <si>
    <t>Share in Choc category</t>
  </si>
  <si>
    <t>KitKat</t>
  </si>
  <si>
    <t>Bon O Bon</t>
  </si>
  <si>
    <t>Arcor</t>
  </si>
  <si>
    <t>Share in total category</t>
  </si>
  <si>
    <t>Promoted video in 2019; Video format in 2020</t>
  </si>
  <si>
    <t>2019 is only Banner format</t>
  </si>
  <si>
    <t>Promoted video &amp; Stories video in 2019; Only video in 2020</t>
  </si>
  <si>
    <t>Instream Video &amp; Video in 2019; only Video in 2020</t>
  </si>
  <si>
    <t>2019: Most spending on Twitter, Artear digital, Redmas &amp;ADS Movil; 2020 - America TV digital, Artear digital &amp; Telefe digital</t>
  </si>
  <si>
    <t>Milka Avg. No of stores</t>
  </si>
  <si>
    <t>Driven by 46-60gm, 100-149gm, 30-45gm packs (Inflation adjusted price)</t>
  </si>
  <si>
    <t>TV GRPs (Milka)</t>
  </si>
  <si>
    <t>Digital Impressions (Milka)</t>
  </si>
  <si>
    <t>Cofler TV GRPs, Kitkat TV GRPs</t>
  </si>
  <si>
    <t>Total Marketing (ATL &amp; BTL)</t>
  </si>
  <si>
    <t>Total Media (ATL)</t>
  </si>
  <si>
    <t>Effectiveness (per 100 GRPs)</t>
  </si>
  <si>
    <t>Effectiveness (Incr volume per 100 GRPs/Per 10MM Impressions)</t>
  </si>
  <si>
    <t>TT</t>
  </si>
  <si>
    <t>MT</t>
  </si>
  <si>
    <t>Overall Marketing Summary - 2019 &amp; 2020</t>
  </si>
  <si>
    <t>TT channel accounts for ~60% of the sales</t>
  </si>
  <si>
    <t>Spend(AR$)</t>
  </si>
  <si>
    <t>Total Gross Margins (MM Kg)</t>
  </si>
  <si>
    <t>NR - ROI</t>
  </si>
  <si>
    <t>NR - ROI (calculated using NR per Kg)</t>
  </si>
  <si>
    <t>NR per Kg</t>
  </si>
  <si>
    <t>CPP for 2020 is ~300% higher than that in 2019</t>
  </si>
  <si>
    <r>
      <t xml:space="preserve">4. Overall Marketing Summary  - ROI's and Effectiveness </t>
    </r>
    <r>
      <rPr>
        <b/>
        <sz val="10"/>
        <color theme="1"/>
        <rFont val="Bahnschrift"/>
        <family val="2"/>
      </rPr>
      <t>(ROI reported is NR-ROI)</t>
    </r>
  </si>
  <si>
    <t>Impact on Sales due to Assortment reduction</t>
  </si>
  <si>
    <t>Impact of distribution loss on Milka Sales</t>
  </si>
  <si>
    <t>Assortment (Avg. no of items in store)</t>
  </si>
  <si>
    <t>Impact of price increases on overall sales</t>
  </si>
  <si>
    <t>Price elasticity by pack size</t>
  </si>
  <si>
    <t>Incrementality from Oreo platform</t>
  </si>
  <si>
    <t>Oreo Sales (Kgs)</t>
  </si>
  <si>
    <t>Chocolates  Category Volume (Kgs)</t>
  </si>
  <si>
    <t>Workplace Mobility trends (%)</t>
  </si>
  <si>
    <t>Bon O Bon, Kitkat, Gallo, Cofler (%)</t>
  </si>
  <si>
    <t>Esp. Additionals, Vta Inducida (AR$)</t>
  </si>
  <si>
    <t>Modern trade total spending (AR$)</t>
  </si>
  <si>
    <t xml:space="preserve">Bon O Bon WD, followed by Cofler </t>
  </si>
  <si>
    <r>
      <rPr>
        <b/>
        <sz val="10"/>
        <color rgb="FFFF0000"/>
        <rFont val="Calibri"/>
        <family val="2"/>
        <scheme val="minor"/>
      </rPr>
      <t xml:space="preserve">Distribution decline is the biggest negative driver </t>
    </r>
    <r>
      <rPr>
        <b/>
        <sz val="10"/>
        <color theme="1"/>
        <rFont val="Calibri"/>
        <family val="2"/>
        <scheme val="minor"/>
      </rPr>
      <t xml:space="preserve">of sales decline for Milka, in 2020
</t>
    </r>
    <r>
      <rPr>
        <sz val="10"/>
        <color theme="1"/>
        <rFont val="Calibri"/>
        <family val="2"/>
        <scheme val="minor"/>
      </rPr>
      <t xml:space="preserve">1. Avg. no. of stores declined by ~28% in 2020 vs 2019 for the brand 
- Both ND &amp; WD declined in the Traditional trade channel by ~7 pts and ~5 pts, respectively (TT accounted for nearly 61% of total Milka sales in 2020)
</t>
    </r>
    <r>
      <rPr>
        <i/>
        <sz val="10"/>
        <color theme="1"/>
        <rFont val="Calibri"/>
        <family val="2"/>
        <scheme val="minor"/>
      </rPr>
      <t>- Decline in distribution led to a ~42% sales reduction in the TT channel, in 2020 vs 2019</t>
    </r>
  </si>
  <si>
    <t>Questions</t>
  </si>
  <si>
    <r>
      <rPr>
        <b/>
        <sz val="10"/>
        <color rgb="FFFF0000"/>
        <rFont val="Calibri"/>
        <family val="2"/>
        <scheme val="minor"/>
      </rPr>
      <t>Price increases</t>
    </r>
    <r>
      <rPr>
        <sz val="10"/>
        <color theme="1"/>
        <rFont val="Calibri"/>
        <family val="2"/>
        <scheme val="minor"/>
      </rPr>
      <t xml:space="preserve"> across the top selling packs also contributed negatively to the sales decline for Milka
- The 3 packs which had a negative impact on sales are 46-60gm, 100-149gm &amp; 30-45gm
- These together accounted for ~68% of the total sales in 2020</t>
    </r>
  </si>
  <si>
    <r>
      <rPr>
        <b/>
        <sz val="10"/>
        <color rgb="FFFF0000"/>
        <rFont val="Calibri"/>
        <family val="2"/>
        <scheme val="minor"/>
      </rPr>
      <t>Onset of COVID pandemic</t>
    </r>
    <r>
      <rPr>
        <sz val="10"/>
        <color theme="1"/>
        <rFont val="Calibri"/>
        <family val="2"/>
        <scheme val="minor"/>
      </rPr>
      <t xml:space="preserve"> during Q1 2020 impacted the brand sales negatively
- Milka sales declined by ~28% in Mar-May 2020 vs Mar-May 2019
- The decline was only ~5% in Mar-May 2019 vs Mar-May 2018</t>
    </r>
  </si>
  <si>
    <t>MEDIA</t>
  </si>
  <si>
    <t>What is the ROI &amp; Effectiveness from the media activities (TV &amp; Digital)</t>
  </si>
  <si>
    <r>
      <rPr>
        <b/>
        <sz val="10"/>
        <color theme="1"/>
        <rFont val="Calibri"/>
        <family val="2"/>
        <scheme val="minor"/>
      </rPr>
      <t>Total media ROI declined from 1.2 in 2019 to 0.8 in 2020</t>
    </r>
    <r>
      <rPr>
        <sz val="10"/>
        <color theme="1"/>
        <rFont val="Calibri"/>
        <family val="2"/>
        <scheme val="minor"/>
      </rPr>
      <t xml:space="preserve">
- Spending on both TV and digital declined significantly in 2020 vs 2019 
- Digital spend declined from ~16 MM in 2019 to ~0.7 MM in 2020
- TV spend also halved from ~33MM in 2019 to ~15 MM in 2020</t>
    </r>
  </si>
  <si>
    <t>BASELINE</t>
  </si>
  <si>
    <t>Effectiveness (per 10 MM Impressions)</t>
  </si>
  <si>
    <t xml:space="preserve">TV </t>
  </si>
  <si>
    <r>
      <rPr>
        <b/>
        <sz val="10"/>
        <color rgb="FFFF0000"/>
        <rFont val="Calibri"/>
        <family val="2"/>
        <scheme val="minor"/>
      </rPr>
      <t>Assortment reduction</t>
    </r>
    <r>
      <rPr>
        <sz val="10"/>
        <color theme="1"/>
        <rFont val="Calibri"/>
        <family val="2"/>
        <scheme val="minor"/>
      </rPr>
      <t xml:space="preserve"> was also a significant negative driver of sales decline for Milka
- Average no. of items/SKU's for Milka declined by ~11% in 2020 vs 2019
- Weighted distribution declined for the top selling packs with the size</t>
    </r>
    <r>
      <rPr>
        <b/>
        <sz val="10"/>
        <color theme="1"/>
        <rFont val="Calibri"/>
        <family val="2"/>
        <scheme val="minor"/>
      </rPr>
      <t xml:space="preserve"> 46-60gm</t>
    </r>
    <r>
      <rPr>
        <sz val="10"/>
        <color theme="1"/>
        <rFont val="Calibri"/>
        <family val="2"/>
        <scheme val="minor"/>
      </rPr>
      <t>, in 2020 (driven by the 55gm pack)
- Decline in assortment for the 30-45gm packs across TT channel</t>
    </r>
  </si>
  <si>
    <t>Change in effectiveness Y-o-Y in 2020 (+71%)</t>
  </si>
  <si>
    <t>Modern Trade</t>
  </si>
  <si>
    <t>Promotions in the MT channel have a 2.7% incrementality to Milka sales
- Trade ROI increased from 0.8 in 2019 to 1.3 in 2020</t>
  </si>
  <si>
    <t>Traditional Trade</t>
  </si>
  <si>
    <t>Trade promotions across the TT channel have a positive contribution of 1.1% to Milka sales
- Trade ROI increased from 1.5 in 2019 to 1.9 in 2020
- Spending on Esp Additionales and Sell out has been considered in the analysis for TT channel</t>
  </si>
  <si>
    <t>TRADE PROMOTIONS</t>
  </si>
  <si>
    <r>
      <t xml:space="preserve">Impact of COVID
</t>
    </r>
    <r>
      <rPr>
        <i/>
        <sz val="10"/>
        <color theme="1"/>
        <rFont val="Bahnschrift"/>
        <family val="2"/>
      </rPr>
      <t>- Impact of quarantine on  Milka sales across the segments : Alfajores, Banados, Tablets</t>
    </r>
  </si>
  <si>
    <t>Decline in TV execution for these competitors had a positive impact on sales for Milka</t>
  </si>
  <si>
    <t>Cofler WD</t>
  </si>
  <si>
    <t>Gallo ND</t>
  </si>
  <si>
    <t>Cofler TV GRPs</t>
  </si>
  <si>
    <t>COVID driven volume decline is ~193,000 KGs</t>
  </si>
  <si>
    <t>Vol. share of Milka is 5% in category</t>
  </si>
  <si>
    <r>
      <rPr>
        <b/>
        <sz val="10"/>
        <color rgb="FF00B050"/>
        <rFont val="Calibri"/>
        <family val="2"/>
        <scheme val="minor"/>
      </rPr>
      <t>New Product "Oreo" has a positive contribution of +1.3%</t>
    </r>
    <r>
      <rPr>
        <sz val="10"/>
        <color theme="1"/>
        <rFont val="Calibri"/>
        <family val="2"/>
        <scheme val="minor"/>
      </rPr>
      <t xml:space="preserve"> on the Milka sales in 2020
- Oreo was introduced in July 2019, as a new product within the brand
- Sales for this sub-brand within Milka increased ~255% in 2020 vs 2019
- WD also went up from 14 to 26 in 2020 
- Sales per distribution point also went up from 2500 Kgs to 6279 KGs</t>
    </r>
  </si>
  <si>
    <t>Kitkat ND</t>
  </si>
  <si>
    <t>NO OF STORES</t>
  </si>
  <si>
    <t>% change in mobility trends</t>
  </si>
  <si>
    <t>Average Items per store</t>
  </si>
  <si>
    <t>Total category volume sales in Kgs</t>
  </si>
  <si>
    <t>New product Volume sales in Kgs</t>
  </si>
  <si>
    <t>Weighted distribution for Bon O Bon (%)</t>
  </si>
  <si>
    <t>TT trade spend (AR$)</t>
  </si>
  <si>
    <t>MT Trade Spend (AR$)</t>
  </si>
  <si>
    <t>Total TV GRPs</t>
  </si>
  <si>
    <t>Total digital Impressions</t>
  </si>
  <si>
    <t>TV GRPs</t>
  </si>
  <si>
    <t>Description</t>
  </si>
  <si>
    <t>Most of the execution in 2019 was for long duration ads</t>
  </si>
  <si>
    <t>Milka_Price</t>
  </si>
  <si>
    <t>CPI</t>
  </si>
  <si>
    <t>Channel</t>
  </si>
  <si>
    <t>Average of Inflation adjusted price</t>
  </si>
  <si>
    <t>Average of Milka_Price</t>
  </si>
  <si>
    <t>(All)</t>
  </si>
  <si>
    <t>Price in MT channel went up by ~58%, while for TT it increased by ~32%</t>
  </si>
  <si>
    <t>Cookies, BIS, Primer DIA campaigns in 2019 for both Open &amp; Paid TV (Cookies 2019 has highest GRPs)</t>
  </si>
  <si>
    <t>2020 only has short duration ads; execution is towards end of 2020</t>
  </si>
  <si>
    <t>Inflation adjusted price index</t>
  </si>
  <si>
    <t>Inflation adjusted price Index (Milka)</t>
  </si>
  <si>
    <t>In 2020, there is only one campaign executed "MILKA BIS Y CHOCOPAUSE OREO"</t>
  </si>
  <si>
    <t>Instagram has the highest ROI (3.9) followed by FB (2.8) in the year 2020</t>
  </si>
  <si>
    <t>5. TV Summary By TV type and duration mix</t>
  </si>
  <si>
    <t>Open TV 2020</t>
  </si>
  <si>
    <t>% of spend</t>
  </si>
  <si>
    <t>Weekly GRPs</t>
  </si>
  <si>
    <t>Marginal Peak</t>
  </si>
  <si>
    <t>Current</t>
  </si>
  <si>
    <t>Optimal</t>
  </si>
  <si>
    <t>%Scenario</t>
  </si>
  <si>
    <t>ProjectedYearlySales</t>
  </si>
  <si>
    <t>Min Threshold</t>
  </si>
  <si>
    <t>System Model_14_2_21</t>
  </si>
  <si>
    <t>Jun 30 2021  9:10AM</t>
  </si>
  <si>
    <t>30June v3</t>
  </si>
  <si>
    <t>Stages</t>
  </si>
  <si>
    <t>Percent</t>
  </si>
  <si>
    <t>Total Annual Spend</t>
  </si>
  <si>
    <t>Projected Volume</t>
  </si>
  <si>
    <t>Total GRPs</t>
  </si>
  <si>
    <t>Time period on which curve is built - Full year 2020</t>
  </si>
  <si>
    <t>NR-ROI</t>
  </si>
  <si>
    <t>Time period on which curve is built - Full year 2019</t>
  </si>
  <si>
    <t>Recommendation : There is room to improve Open TV execution by increasing investments upto 181% of spends</t>
  </si>
  <si>
    <t>Recommendation : There is room to improve Open TV execution by increasing investments upto 166% of spends</t>
  </si>
  <si>
    <t>FB 2019</t>
  </si>
  <si>
    <t>Weekly Impressions</t>
  </si>
  <si>
    <t>Recommendation : There is room to improve  TV execution by increasing investments upto 166% of spends</t>
  </si>
  <si>
    <t>Recommendation : There is room to improve TV execution by increasing investments upto 178% of spends</t>
  </si>
  <si>
    <t>NOTE: All digital curves have been built on FY 2019 data; 2020 has only 1 week of digital media activity</t>
  </si>
  <si>
    <r>
      <t xml:space="preserve">Total TV ROI declined remained stable at 1.2 across both 2019 and 2020
</t>
    </r>
    <r>
      <rPr>
        <sz val="10"/>
        <color theme="1"/>
        <rFont val="Calibri"/>
        <family val="2"/>
        <scheme val="minor"/>
      </rPr>
      <t>- The only campaign that was executed during 2020 was MILKA BIS Y CHOCOPAUSE OREO
- Total TV effectiveness went up from 689 Kgs to 705 Kgs in 2020 (calculated per 100 GRPs)</t>
    </r>
  </si>
  <si>
    <r>
      <rPr>
        <b/>
        <sz val="10"/>
        <color theme="1"/>
        <rFont val="Calibri"/>
        <family val="2"/>
        <scheme val="minor"/>
      </rPr>
      <t>Total digital ROI increased from 1.5 in 2019 to 2.9 in 2020</t>
    </r>
    <r>
      <rPr>
        <sz val="10"/>
        <color theme="1"/>
        <rFont val="Calibri"/>
        <family val="2"/>
        <scheme val="minor"/>
      </rPr>
      <t xml:space="preserve">
- Instagram is the most efficient with an NR-ROI of 3.9, followed by FB with an ROI of 2.8, in 2020
- Google YouTube has the highest effectiveness of 1284 Kgs per 100 MM impressions</t>
    </r>
  </si>
  <si>
    <t>Google YouTube has the highest effectivenes of 1284Kg per 10MM Impressions</t>
  </si>
  <si>
    <t>Date: 30-06-21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</si>
</sst>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3" formatCode="_(* #,##0.00_);_(* \(#,##0.00\);_(* &quot;-&quot;??_);_(@_)"/>
    <numFmt numFmtId="164" formatCode="_ * #,##0.00_ ;_ * \-#,##0.00_ ;_ * &quot;-&quot;??_ ;_ @_ "/>
    <numFmt numFmtId="165" formatCode="0.0%"/>
    <numFmt numFmtId="166" formatCode="#,##0.0"/>
    <numFmt numFmtId="167" formatCode="_ * #,##0_ ;_ * \-#,##0_ ;_ * &quot;-&quot;??_ ;_ @_ "/>
    <numFmt numFmtId="168" formatCode="_(* #,##0_);_(* \(#,##0\);_(* &quot;-&quot;??_);_(@_)"/>
    <numFmt numFmtId="169" formatCode="_-* #,##0.00_-;\-* #,##0.00_-;_-* &quot;-&quot;??_-;_-@_-"/>
    <numFmt numFmtId="170" formatCode="#,##0.##"/>
    <numFmt numFmtId="171" formatCode="#,##0.#"/>
    <numFmt numFmtId="172" formatCode="0.0"/>
    <numFmt numFmtId="173" formatCode="#,##0.0000"/>
    <numFmt numFmtId="174" formatCode="_ * #,##0.000_ ;_ * \-#,##0.000_ ;_ * &quot;-&quot;??_ ;_ @_ "/>
    <numFmt numFmtId="175" formatCode="_(* #,##0.0_);_(* \(#,##0.0\);_(* &quot;-&quot;??_);_(@_)"/>
    <numFmt numFmtId="176" formatCode="_ * #,##0.0_ ;_ * \-#,##0.0_ ;_ * &quot;-&quot;??_ ;_ @_ "/>
    <numFmt numFmtId="177" formatCode="0.00000%"/>
    <numFmt numFmtId="178" formatCode="_(* #,##0.0000_);_(* \(#,##0.0000\);_(* &quot;-&quot;??_);_(@_)"/>
    <numFmt numFmtId="179" formatCode="_ * #,##0.0000_ ;_ * \-#,##0.0000_ ;_ * &quot;-&quot;??_ ;_ @_ "/>
    <numFmt numFmtId="180" formatCode="0.000%"/>
  </numFmts>
  <fonts count="9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4"/>
      <color theme="0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b/>
      <sz val="18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Arial"/>
      <family val="2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0"/>
      <name val="Arial"/>
      <family val="2"/>
    </font>
    <font>
      <b/>
      <sz val="10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9"/>
      <color rgb="FFFF0000"/>
      <name val="Calibri"/>
      <family val="2"/>
      <scheme val="minor"/>
    </font>
    <font>
      <u/>
      <sz val="12"/>
      <color theme="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u/>
      <sz val="10"/>
      <color theme="0"/>
      <name val="Calibri"/>
      <family val="2"/>
      <scheme val="minor"/>
    </font>
    <font>
      <sz val="9"/>
      <name val="Calibri"/>
      <family val="2"/>
      <scheme val="minor"/>
    </font>
    <font>
      <sz val="10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Bahnschrift"/>
      <family val="2"/>
    </font>
    <font>
      <i/>
      <u val="double"/>
      <sz val="14"/>
      <color theme="0"/>
      <name val="Calibri"/>
      <family val="2"/>
      <scheme val="minor"/>
    </font>
    <font>
      <i/>
      <u val="double"/>
      <sz val="14"/>
      <name val="Arial"/>
      <family val="2"/>
    </font>
    <font>
      <b/>
      <i/>
      <sz val="8"/>
      <color theme="1"/>
      <name val="Calibri"/>
      <family val="2"/>
      <scheme val="minor"/>
    </font>
    <font>
      <sz val="10"/>
      <color rgb="FF000000"/>
      <name val="Bahnschrift"/>
      <family val="2"/>
    </font>
    <font>
      <i/>
      <sz val="8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Arial"/>
      <family val="2"/>
    </font>
    <font>
      <sz val="8"/>
      <color indexed="8"/>
      <name val="Calibri"/>
      <family val="2"/>
      <scheme val="minor"/>
    </font>
    <font>
      <sz val="8"/>
      <color theme="1"/>
      <name val="Bahnschrift"/>
      <family val="2"/>
    </font>
    <font>
      <sz val="11"/>
      <color theme="1"/>
      <name val="Bahnschrift"/>
      <family val="2"/>
    </font>
    <font>
      <sz val="10"/>
      <color theme="1"/>
      <name val="Bahnschrift"/>
      <family val="2"/>
    </font>
    <font>
      <b/>
      <sz val="11"/>
      <color theme="1"/>
      <name val="Bahnschrift"/>
      <family val="2"/>
    </font>
    <font>
      <b/>
      <u/>
      <sz val="11"/>
      <color theme="1"/>
      <name val="Bahnschrift"/>
      <family val="2"/>
    </font>
    <font>
      <b/>
      <sz val="14"/>
      <color theme="0"/>
      <name val="Arial"/>
      <family val="2"/>
    </font>
    <font>
      <b/>
      <i/>
      <sz val="10"/>
      <color theme="0"/>
      <name val="Bahnschrift"/>
      <family val="2"/>
    </font>
    <font>
      <b/>
      <sz val="8"/>
      <color theme="1"/>
      <name val="Bahnschrift"/>
      <family val="2"/>
    </font>
    <font>
      <b/>
      <u/>
      <sz val="8"/>
      <color theme="1"/>
      <name val="Bahnschrift"/>
      <family val="2"/>
    </font>
    <font>
      <b/>
      <sz val="8"/>
      <color rgb="FF00B050"/>
      <name val="Bahnschrift"/>
      <family val="2"/>
    </font>
    <font>
      <sz val="8"/>
      <color rgb="FFFF0000"/>
      <name val="Bahnschrift"/>
      <family val="2"/>
    </font>
    <font>
      <sz val="8"/>
      <color rgb="FF00B050"/>
      <name val="Bahnschrift"/>
      <family val="2"/>
    </font>
    <font>
      <b/>
      <sz val="8"/>
      <color theme="0"/>
      <name val="Bahnschrift"/>
      <family val="2"/>
    </font>
    <font>
      <b/>
      <u/>
      <sz val="10"/>
      <color theme="1"/>
      <name val="Bahnschrift"/>
      <family val="2"/>
    </font>
    <font>
      <b/>
      <sz val="16"/>
      <color theme="0"/>
      <name val="Calibri"/>
      <family val="2"/>
      <scheme val="minor"/>
    </font>
    <font>
      <sz val="14"/>
      <color rgb="FF000000"/>
      <name val="Bahnschrift"/>
      <family val="2"/>
    </font>
    <font>
      <b/>
      <sz val="10"/>
      <color theme="1"/>
      <name val="Bahnschrift"/>
      <family val="2"/>
    </font>
    <font>
      <b/>
      <sz val="10"/>
      <color rgb="FFFF000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i/>
      <sz val="10"/>
      <color theme="1"/>
      <name val="Bahnschrift"/>
      <family val="2"/>
    </font>
    <font>
      <b/>
      <sz val="10"/>
      <color rgb="FFFFFFFF"/>
      <name val="Bahnschrift"/>
      <family val="2"/>
    </font>
  </fonts>
  <fills count="6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auto="1"/>
      </patternFill>
    </fill>
    <fill>
      <patternFill patternType="solid">
        <fgColor rgb="FF7030A0"/>
        <bgColor rgb="FF7030A0"/>
      </patternFill>
    </fill>
    <fill>
      <patternFill patternType="solid">
        <fgColor rgb="FFFF7C8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3300"/>
        <bgColor indexed="64"/>
      </patternFill>
    </fill>
    <fill>
      <gradientFill degree="90">
        <stop position="0">
          <color theme="0"/>
        </stop>
        <stop position="1">
          <color rgb="FF00FFFF"/>
        </stop>
      </gradient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9BB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rgb="FF4472C4"/>
      </top>
      <bottom/>
      <diagonal/>
    </border>
    <border>
      <left style="medium">
        <color indexed="64"/>
      </left>
      <right style="medium">
        <color rgb="FF4472C4"/>
      </right>
      <top style="medium">
        <color indexed="64"/>
      </top>
      <bottom style="medium">
        <color rgb="FF4472C4"/>
      </bottom>
      <diagonal/>
    </border>
    <border>
      <left style="medium">
        <color indexed="64"/>
      </left>
      <right style="medium">
        <color rgb="FF4472C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7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0" fontId="8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3" fillId="0" borderId="0"/>
    <xf numFmtId="0" fontId="24" fillId="0" borderId="0" applyNumberFormat="0" applyFill="0" applyBorder="0" applyAlignment="0" applyProtection="0"/>
    <xf numFmtId="0" fontId="25" fillId="0" borderId="6" applyNumberFormat="0" applyFill="0" applyAlignment="0" applyProtection="0"/>
    <xf numFmtId="0" fontId="26" fillId="0" borderId="7" applyNumberFormat="0" applyFill="0" applyAlignment="0" applyProtection="0"/>
    <xf numFmtId="0" fontId="27" fillId="0" borderId="8" applyNumberFormat="0" applyFill="0" applyAlignment="0" applyProtection="0"/>
    <xf numFmtId="0" fontId="27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9" fillId="11" borderId="0" applyNumberFormat="0" applyBorder="0" applyAlignment="0" applyProtection="0"/>
    <xf numFmtId="0" fontId="30" fillId="12" borderId="0" applyNumberFormat="0" applyBorder="0" applyAlignment="0" applyProtection="0"/>
    <xf numFmtId="0" fontId="31" fillId="13" borderId="9" applyNumberFormat="0" applyAlignment="0" applyProtection="0"/>
    <xf numFmtId="0" fontId="32" fillId="14" borderId="10" applyNumberFormat="0" applyAlignment="0" applyProtection="0"/>
    <xf numFmtId="0" fontId="33" fillId="14" borderId="9" applyNumberFormat="0" applyAlignment="0" applyProtection="0"/>
    <xf numFmtId="0" fontId="34" fillId="0" borderId="11" applyNumberFormat="0" applyFill="0" applyAlignment="0" applyProtection="0"/>
    <xf numFmtId="0" fontId="2" fillId="15" borderId="12" applyNumberFormat="0" applyAlignment="0" applyProtection="0"/>
    <xf numFmtId="0" fontId="18" fillId="0" borderId="0" applyNumberFormat="0" applyFill="0" applyBorder="0" applyAlignment="0" applyProtection="0"/>
    <xf numFmtId="0" fontId="1" fillId="16" borderId="13" applyNumberFormat="0" applyFont="0" applyAlignment="0" applyProtection="0"/>
    <xf numFmtId="0" fontId="35" fillId="0" borderId="0" applyNumberFormat="0" applyFill="0" applyBorder="0" applyAlignment="0" applyProtection="0"/>
    <xf numFmtId="0" fontId="3" fillId="0" borderId="14" applyNumberFormat="0" applyFill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36" fillId="0" borderId="0"/>
    <xf numFmtId="0" fontId="1" fillId="0" borderId="0"/>
    <xf numFmtId="9" fontId="5" fillId="0" borderId="0" applyFont="0" applyFill="0" applyBorder="0" applyAlignment="0" applyProtection="0"/>
    <xf numFmtId="0" fontId="36" fillId="0" borderId="0"/>
  </cellStyleXfs>
  <cellXfs count="728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10" fillId="3" borderId="0" xfId="0" applyFont="1" applyFill="1"/>
    <xf numFmtId="0" fontId="11" fillId="3" borderId="0" xfId="0" applyFont="1" applyFill="1"/>
    <xf numFmtId="0" fontId="10" fillId="2" borderId="0" xfId="0" applyFont="1" applyFill="1"/>
    <xf numFmtId="0" fontId="12" fillId="4" borderId="1" xfId="5" applyFont="1" applyFill="1" applyBorder="1" applyAlignment="1">
      <alignment horizontal="left" vertical="center"/>
    </xf>
    <xf numFmtId="0" fontId="13" fillId="2" borderId="0" xfId="0" applyFont="1" applyFill="1"/>
    <xf numFmtId="0" fontId="0" fillId="5" borderId="0" xfId="0" applyFill="1"/>
    <xf numFmtId="0" fontId="0" fillId="0" borderId="0" xfId="0" applyAlignment="1">
      <alignment vertical="center" wrapText="1"/>
    </xf>
    <xf numFmtId="0" fontId="0" fillId="7" borderId="0" xfId="0" applyFill="1"/>
    <xf numFmtId="0" fontId="0" fillId="8" borderId="0" xfId="0" applyFill="1"/>
    <xf numFmtId="0" fontId="15" fillId="4" borderId="0" xfId="0" applyFont="1" applyFill="1"/>
    <xf numFmtId="0" fontId="10" fillId="4" borderId="0" xfId="0" applyFont="1" applyFill="1"/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center" vertical="center"/>
    </xf>
    <xf numFmtId="10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/>
    </xf>
    <xf numFmtId="10" fontId="19" fillId="0" borderId="0" xfId="4" applyNumberFormat="1" applyFont="1" applyAlignment="1">
      <alignment horizontal="center" vertical="center"/>
    </xf>
    <xf numFmtId="0" fontId="20" fillId="0" borderId="0" xfId="0" applyFont="1"/>
    <xf numFmtId="10" fontId="19" fillId="0" borderId="0" xfId="0" applyNumberFormat="1" applyFont="1"/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wrapText="1"/>
    </xf>
    <xf numFmtId="10" fontId="19" fillId="0" borderId="0" xfId="4" applyNumberFormat="1" applyFont="1"/>
    <xf numFmtId="165" fontId="19" fillId="0" borderId="0" xfId="4" applyNumberFormat="1" applyFont="1"/>
    <xf numFmtId="0" fontId="37" fillId="0" borderId="0" xfId="2" applyFont="1" applyAlignment="1">
      <alignment vertical="center" wrapText="1"/>
    </xf>
    <xf numFmtId="0" fontId="38" fillId="0" borderId="0" xfId="0" applyFont="1" applyAlignment="1">
      <alignment vertical="center" wrapText="1"/>
    </xf>
    <xf numFmtId="170" fontId="0" fillId="0" borderId="0" xfId="0" applyNumberFormat="1"/>
    <xf numFmtId="170" fontId="36" fillId="0" borderId="0" xfId="53" applyNumberFormat="1"/>
    <xf numFmtId="0" fontId="36" fillId="0" borderId="0" xfId="53"/>
    <xf numFmtId="3" fontId="14" fillId="0" borderId="0" xfId="0" applyNumberFormat="1" applyFont="1"/>
    <xf numFmtId="0" fontId="14" fillId="0" borderId="0" xfId="0" applyFont="1"/>
    <xf numFmtId="166" fontId="14" fillId="0" borderId="0" xfId="0" applyNumberFormat="1" applyFont="1"/>
    <xf numFmtId="171" fontId="36" fillId="0" borderId="0" xfId="53" applyNumberFormat="1"/>
    <xf numFmtId="166" fontId="0" fillId="0" borderId="0" xfId="0" applyNumberFormat="1"/>
    <xf numFmtId="0" fontId="0" fillId="0" borderId="0" xfId="0" applyFill="1"/>
    <xf numFmtId="0" fontId="7" fillId="0" borderId="0" xfId="0" applyFont="1"/>
    <xf numFmtId="0" fontId="0" fillId="0" borderId="1" xfId="0" applyFill="1" applyBorder="1"/>
    <xf numFmtId="0" fontId="40" fillId="41" borderId="1" xfId="0" applyFont="1" applyFill="1" applyBorder="1" applyAlignment="1">
      <alignment horizontal="center" vertical="center"/>
    </xf>
    <xf numFmtId="0" fontId="42" fillId="42" borderId="1" xfId="5" applyFont="1" applyFill="1" applyBorder="1" applyAlignment="1">
      <alignment horizontal="left" vertical="center"/>
    </xf>
    <xf numFmtId="0" fontId="42" fillId="41" borderId="0" xfId="5" applyFont="1" applyFill="1"/>
    <xf numFmtId="0" fontId="43" fillId="0" borderId="0" xfId="0" applyFont="1"/>
    <xf numFmtId="0" fontId="45" fillId="2" borderId="1" xfId="0" applyFont="1" applyFill="1" applyBorder="1" applyAlignment="1">
      <alignment horizontal="center"/>
    </xf>
    <xf numFmtId="0" fontId="20" fillId="0" borderId="0" xfId="0" applyFont="1" applyAlignment="1">
      <alignment horizontal="left"/>
    </xf>
    <xf numFmtId="0" fontId="43" fillId="0" borderId="1" xfId="0" applyFont="1" applyBorder="1"/>
    <xf numFmtId="0" fontId="43" fillId="0" borderId="1" xfId="0" applyFont="1" applyBorder="1" applyAlignment="1">
      <alignment horizontal="left"/>
    </xf>
    <xf numFmtId="10" fontId="0" fillId="0" borderId="1" xfId="0" applyNumberFormat="1" applyFill="1" applyBorder="1" applyAlignment="1">
      <alignment horizontal="center" vertical="center"/>
    </xf>
    <xf numFmtId="0" fontId="2" fillId="43" borderId="1" xfId="0" applyFont="1" applyFill="1" applyBorder="1" applyAlignment="1">
      <alignment horizontal="center" vertical="center"/>
    </xf>
    <xf numFmtId="10" fontId="2" fillId="43" borderId="1" xfId="0" applyNumberFormat="1" applyFont="1" applyFill="1" applyBorder="1" applyAlignment="1">
      <alignment horizontal="center" vertical="center"/>
    </xf>
    <xf numFmtId="165" fontId="0" fillId="0" borderId="0" xfId="4" applyNumberFormat="1" applyFont="1"/>
    <xf numFmtId="0" fontId="47" fillId="0" borderId="0" xfId="0" applyFont="1"/>
    <xf numFmtId="167" fontId="47" fillId="0" borderId="0" xfId="1" applyNumberFormat="1" applyFont="1"/>
    <xf numFmtId="0" fontId="36" fillId="0" borderId="0" xfId="56"/>
    <xf numFmtId="0" fontId="0" fillId="0" borderId="1" xfId="0" applyBorder="1"/>
    <xf numFmtId="167" fontId="14" fillId="0" borderId="0" xfId="1" applyNumberFormat="1" applyFont="1" applyAlignment="1">
      <alignment vertical="center" wrapText="1"/>
    </xf>
    <xf numFmtId="167" fontId="37" fillId="0" borderId="0" xfId="1" applyNumberFormat="1" applyFont="1" applyAlignment="1">
      <alignment vertical="center" wrapText="1"/>
    </xf>
    <xf numFmtId="167" fontId="14" fillId="0" borderId="0" xfId="1" applyNumberFormat="1" applyFont="1"/>
    <xf numFmtId="2" fontId="19" fillId="0" borderId="0" xfId="0" applyNumberFormat="1" applyFont="1"/>
    <xf numFmtId="0" fontId="0" fillId="0" borderId="0" xfId="0" applyFont="1"/>
    <xf numFmtId="165" fontId="20" fillId="0" borderId="0" xfId="4" applyNumberFormat="1" applyFont="1"/>
    <xf numFmtId="0" fontId="43" fillId="2" borderId="1" xfId="0" applyFont="1" applyFill="1" applyBorder="1" applyAlignment="1">
      <alignment horizontal="left"/>
    </xf>
    <xf numFmtId="0" fontId="45" fillId="2" borderId="1" xfId="0" applyFont="1" applyFill="1" applyBorder="1" applyAlignment="1">
      <alignment horizontal="left"/>
    </xf>
    <xf numFmtId="167" fontId="43" fillId="0" borderId="1" xfId="1" applyNumberFormat="1" applyFont="1" applyBorder="1" applyAlignment="1">
      <alignment horizontal="left"/>
    </xf>
    <xf numFmtId="0" fontId="0" fillId="0" borderId="0" xfId="0" applyAlignment="1">
      <alignment wrapText="1"/>
    </xf>
    <xf numFmtId="165" fontId="36" fillId="0" borderId="0" xfId="4" applyNumberFormat="1" applyFont="1"/>
    <xf numFmtId="0" fontId="39" fillId="4" borderId="0" xfId="0" applyFont="1" applyFill="1"/>
    <xf numFmtId="0" fontId="39" fillId="41" borderId="0" xfId="0" applyFont="1" applyFill="1"/>
    <xf numFmtId="0" fontId="46" fillId="0" borderId="0" xfId="0" applyFont="1"/>
    <xf numFmtId="0" fontId="4" fillId="41" borderId="16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7" fillId="0" borderId="0" xfId="0" applyFont="1" applyFill="1"/>
    <xf numFmtId="0" fontId="41" fillId="0" borderId="1" xfId="0" applyFont="1" applyBorder="1" applyAlignment="1">
      <alignment horizontal="center" vertical="center" wrapText="1"/>
    </xf>
    <xf numFmtId="0" fontId="40" fillId="4" borderId="1" xfId="0" applyFont="1" applyFill="1" applyBorder="1" applyAlignment="1">
      <alignment horizontal="center" vertical="center" wrapText="1"/>
    </xf>
    <xf numFmtId="0" fontId="40" fillId="6" borderId="1" xfId="0" applyFont="1" applyFill="1" applyBorder="1" applyAlignment="1">
      <alignment horizontal="center" vertical="center"/>
    </xf>
    <xf numFmtId="0" fontId="43" fillId="0" borderId="0" xfId="0" applyFont="1" applyAlignment="1"/>
    <xf numFmtId="3" fontId="43" fillId="2" borderId="1" xfId="1" applyNumberFormat="1" applyFont="1" applyFill="1" applyBorder="1" applyAlignment="1">
      <alignment horizontal="center" vertical="center"/>
    </xf>
    <xf numFmtId="4" fontId="43" fillId="2" borderId="1" xfId="1" applyNumberFormat="1" applyFont="1" applyFill="1" applyBorder="1" applyAlignment="1">
      <alignment horizontal="center" vertical="center"/>
    </xf>
    <xf numFmtId="167" fontId="1" fillId="0" borderId="1" xfId="1" applyNumberFormat="1" applyFont="1" applyFill="1" applyBorder="1"/>
    <xf numFmtId="14" fontId="1" fillId="0" borderId="1" xfId="1" applyNumberFormat="1" applyFont="1" applyFill="1" applyBorder="1"/>
    <xf numFmtId="1" fontId="1" fillId="0" borderId="1" xfId="1" applyNumberFormat="1" applyFont="1" applyFill="1" applyBorder="1"/>
    <xf numFmtId="167" fontId="36" fillId="0" borderId="1" xfId="1" applyNumberFormat="1" applyFont="1" applyFill="1" applyBorder="1"/>
    <xf numFmtId="167" fontId="3" fillId="0" borderId="1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Fill="1" applyBorder="1" applyAlignment="1">
      <alignment horizontal="center" vertical="center" wrapText="1"/>
    </xf>
    <xf numFmtId="167" fontId="51" fillId="0" borderId="1" xfId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168" fontId="20" fillId="0" borderId="1" xfId="8" applyNumberFormat="1" applyFont="1" applyFill="1" applyBorder="1" applyAlignment="1">
      <alignment horizontal="left" vertical="center"/>
    </xf>
    <xf numFmtId="0" fontId="2" fillId="41" borderId="1" xfId="0" applyFont="1" applyFill="1" applyBorder="1" applyAlignment="1">
      <alignment horizontal="center" vertical="center"/>
    </xf>
    <xf numFmtId="10" fontId="2" fillId="41" borderId="1" xfId="0" applyNumberFormat="1" applyFont="1" applyFill="1" applyBorder="1" applyAlignment="1">
      <alignment horizontal="center" vertical="center"/>
    </xf>
    <xf numFmtId="2" fontId="1" fillId="0" borderId="1" xfId="1" applyNumberFormat="1" applyFont="1" applyFill="1" applyBorder="1"/>
    <xf numFmtId="174" fontId="36" fillId="0" borderId="1" xfId="1" applyNumberFormat="1" applyFont="1" applyFill="1" applyBorder="1"/>
    <xf numFmtId="167" fontId="0" fillId="0" borderId="0" xfId="1" applyNumberFormat="1" applyFont="1"/>
    <xf numFmtId="0" fontId="2" fillId="41" borderId="0" xfId="0" applyFont="1" applyFill="1" applyAlignment="1">
      <alignment horizontal="center" vertical="center"/>
    </xf>
    <xf numFmtId="0" fontId="44" fillId="41" borderId="1" xfId="0" applyFont="1" applyFill="1" applyBorder="1" applyAlignment="1">
      <alignment horizontal="center" wrapText="1"/>
    </xf>
    <xf numFmtId="0" fontId="44" fillId="41" borderId="1" xfId="0" applyFont="1" applyFill="1" applyBorder="1" applyAlignment="1">
      <alignment horizontal="left" wrapText="1"/>
    </xf>
    <xf numFmtId="3" fontId="43" fillId="0" borderId="1" xfId="1" applyNumberFormat="1" applyFont="1" applyFill="1" applyBorder="1" applyAlignment="1">
      <alignment horizontal="center" vertical="center"/>
    </xf>
    <xf numFmtId="2" fontId="43" fillId="0" borderId="1" xfId="0" applyNumberFormat="1" applyFont="1" applyFill="1" applyBorder="1" applyAlignment="1">
      <alignment horizontal="center"/>
    </xf>
    <xf numFmtId="3" fontId="52" fillId="0" borderId="1" xfId="1" applyNumberFormat="1" applyFont="1" applyFill="1" applyBorder="1" applyAlignment="1">
      <alignment horizontal="center" vertical="center"/>
    </xf>
    <xf numFmtId="2" fontId="52" fillId="0" borderId="1" xfId="0" applyNumberFormat="1" applyFont="1" applyFill="1" applyBorder="1" applyAlignment="1">
      <alignment horizontal="center"/>
    </xf>
    <xf numFmtId="172" fontId="0" fillId="0" borderId="0" xfId="0" applyNumberFormat="1"/>
    <xf numFmtId="0" fontId="41" fillId="0" borderId="1" xfId="0" applyFont="1" applyBorder="1" applyAlignment="1">
      <alignment horizontal="left" vertical="center" readingOrder="1"/>
    </xf>
    <xf numFmtId="0" fontId="50" fillId="0" borderId="1" xfId="0" applyFont="1" applyBorder="1" applyAlignment="1">
      <alignment horizontal="center" vertical="center"/>
    </xf>
    <xf numFmtId="0" fontId="41" fillId="0" borderId="0" xfId="0" applyFont="1"/>
    <xf numFmtId="166" fontId="43" fillId="2" borderId="1" xfId="1" applyNumberFormat="1" applyFont="1" applyFill="1" applyBorder="1" applyAlignment="1">
      <alignment horizontal="center" vertical="center"/>
    </xf>
    <xf numFmtId="3" fontId="41" fillId="0" borderId="0" xfId="0" applyNumberFormat="1" applyFont="1"/>
    <xf numFmtId="10" fontId="41" fillId="0" borderId="0" xfId="4" applyNumberFormat="1" applyFont="1"/>
    <xf numFmtId="0" fontId="41" fillId="0" borderId="1" xfId="0" applyFont="1" applyFill="1" applyBorder="1"/>
    <xf numFmtId="0" fontId="41" fillId="0" borderId="1" xfId="0" applyFont="1" applyBorder="1" applyAlignment="1">
      <alignment wrapText="1"/>
    </xf>
    <xf numFmtId="0" fontId="41" fillId="0" borderId="1" xfId="0" applyFont="1" applyBorder="1"/>
    <xf numFmtId="0" fontId="41" fillId="0" borderId="1" xfId="0" applyFont="1" applyBorder="1" applyAlignment="1">
      <alignment horizontal="left" vertical="center" wrapText="1"/>
    </xf>
    <xf numFmtId="0" fontId="44" fillId="41" borderId="0" xfId="0" applyFont="1" applyFill="1" applyBorder="1" applyAlignment="1">
      <alignment horizontal="left" wrapText="1"/>
    </xf>
    <xf numFmtId="2" fontId="43" fillId="0" borderId="0" xfId="0" applyNumberFormat="1" applyFont="1" applyFill="1" applyBorder="1" applyAlignment="1">
      <alignment horizontal="center"/>
    </xf>
    <xf numFmtId="2" fontId="52" fillId="0" borderId="0" xfId="0" applyNumberFormat="1" applyFont="1" applyFill="1" applyBorder="1" applyAlignment="1">
      <alignment horizontal="center"/>
    </xf>
    <xf numFmtId="0" fontId="40" fillId="41" borderId="1" xfId="0" applyFont="1" applyFill="1" applyBorder="1" applyAlignment="1">
      <alignment horizontal="center" vertical="center" wrapText="1"/>
    </xf>
    <xf numFmtId="166" fontId="43" fillId="44" borderId="1" xfId="1" applyNumberFormat="1" applyFont="1" applyFill="1" applyBorder="1" applyAlignment="1">
      <alignment horizontal="center" vertical="center"/>
    </xf>
    <xf numFmtId="0" fontId="50" fillId="0" borderId="1" xfId="5" applyFont="1" applyBorder="1" applyAlignment="1">
      <alignment wrapText="1"/>
    </xf>
    <xf numFmtId="0" fontId="50" fillId="0" borderId="1" xfId="5" applyFont="1" applyBorder="1" applyAlignment="1">
      <alignment vertical="center" wrapText="1"/>
    </xf>
    <xf numFmtId="0" fontId="41" fillId="0" borderId="1" xfId="0" applyFont="1" applyBorder="1" applyAlignment="1">
      <alignment horizontal="left" vertical="center" wrapText="1" readingOrder="1"/>
    </xf>
    <xf numFmtId="0" fontId="41" fillId="0" borderId="1" xfId="0" applyFont="1" applyBorder="1" applyAlignment="1">
      <alignment vertical="center" wrapText="1"/>
    </xf>
    <xf numFmtId="172" fontId="43" fillId="2" borderId="1" xfId="1" applyNumberFormat="1" applyFont="1" applyFill="1" applyBorder="1" applyAlignment="1">
      <alignment horizontal="center" vertical="center"/>
    </xf>
    <xf numFmtId="0" fontId="41" fillId="0" borderId="1" xfId="5" applyFont="1" applyBorder="1" applyAlignment="1">
      <alignment horizontal="left" vertical="center"/>
    </xf>
    <xf numFmtId="167" fontId="41" fillId="0" borderId="0" xfId="1" applyNumberFormat="1" applyFont="1"/>
    <xf numFmtId="175" fontId="20" fillId="0" borderId="1" xfId="8" applyNumberFormat="1" applyFont="1" applyFill="1" applyBorder="1" applyAlignment="1">
      <alignment horizontal="center"/>
    </xf>
    <xf numFmtId="167" fontId="46" fillId="0" borderId="0" xfId="1" applyNumberFormat="1" applyFont="1"/>
    <xf numFmtId="0" fontId="46" fillId="0" borderId="0" xfId="0" applyFont="1" applyFill="1"/>
    <xf numFmtId="3" fontId="47" fillId="0" borderId="1" xfId="0" applyNumberFormat="1" applyFont="1" applyFill="1" applyBorder="1" applyAlignment="1">
      <alignment horizontal="center" vertical="center"/>
    </xf>
    <xf numFmtId="165" fontId="47" fillId="0" borderId="1" xfId="4" applyNumberFormat="1" applyFont="1" applyBorder="1" applyAlignment="1">
      <alignment horizontal="center" vertical="center"/>
    </xf>
    <xf numFmtId="165" fontId="47" fillId="0" borderId="0" xfId="4" applyNumberFormat="1" applyFont="1" applyFill="1"/>
    <xf numFmtId="0" fontId="3" fillId="0" borderId="1" xfId="0" applyFont="1" applyBorder="1"/>
    <xf numFmtId="4" fontId="43" fillId="44" borderId="1" xfId="1" applyNumberFormat="1" applyFont="1" applyFill="1" applyBorder="1" applyAlignment="1">
      <alignment horizontal="center" vertical="center"/>
    </xf>
    <xf numFmtId="0" fontId="50" fillId="0" borderId="0" xfId="0" applyFont="1"/>
    <xf numFmtId="165" fontId="41" fillId="0" borderId="0" xfId="8" applyNumberFormat="1" applyFont="1" applyFill="1" applyBorder="1"/>
    <xf numFmtId="0" fontId="0" fillId="0" borderId="0" xfId="0" applyBorder="1"/>
    <xf numFmtId="165" fontId="41" fillId="0" borderId="29" xfId="4" applyNumberFormat="1" applyFont="1" applyBorder="1" applyAlignment="1">
      <alignment horizontal="center" vertical="center"/>
    </xf>
    <xf numFmtId="0" fontId="54" fillId="0" borderId="0" xfId="0" applyFont="1" applyAlignment="1">
      <alignment horizontal="center"/>
    </xf>
    <xf numFmtId="0" fontId="41" fillId="0" borderId="0" xfId="0" applyFont="1" applyBorder="1" applyAlignment="1">
      <alignment horizontal="center" vertical="center"/>
    </xf>
    <xf numFmtId="0" fontId="41" fillId="0" borderId="0" xfId="0" applyFont="1" applyBorder="1"/>
    <xf numFmtId="0" fontId="55" fillId="0" borderId="0" xfId="0" applyFont="1"/>
    <xf numFmtId="0" fontId="56" fillId="41" borderId="0" xfId="0" applyFont="1" applyFill="1"/>
    <xf numFmtId="0" fontId="54" fillId="0" borderId="0" xfId="0" applyFont="1" applyAlignment="1">
      <alignment horizontal="center" vertical="center"/>
    </xf>
    <xf numFmtId="4" fontId="43" fillId="0" borderId="1" xfId="1" applyNumberFormat="1" applyFont="1" applyFill="1" applyBorder="1" applyAlignment="1">
      <alignment horizontal="center" vertical="center"/>
    </xf>
    <xf numFmtId="2" fontId="41" fillId="0" borderId="1" xfId="4" applyNumberFormat="1" applyFont="1" applyBorder="1" applyAlignment="1">
      <alignment horizontal="center" vertical="center"/>
    </xf>
    <xf numFmtId="0" fontId="41" fillId="0" borderId="1" xfId="0" applyFont="1" applyBorder="1" applyAlignment="1">
      <alignment horizontal="left" vertical="center"/>
    </xf>
    <xf numFmtId="0" fontId="45" fillId="0" borderId="16" xfId="0" applyFont="1" applyBorder="1"/>
    <xf numFmtId="0" fontId="43" fillId="0" borderId="29" xfId="0" applyFont="1" applyBorder="1" applyAlignment="1">
      <alignment horizontal="left" vertical="center"/>
    </xf>
    <xf numFmtId="0" fontId="43" fillId="0" borderId="29" xfId="0" applyFont="1" applyBorder="1" applyAlignment="1">
      <alignment horizontal="left"/>
    </xf>
    <xf numFmtId="0" fontId="57" fillId="0" borderId="29" xfId="0" applyFont="1" applyBorder="1" applyAlignment="1">
      <alignment horizontal="left" vertical="center"/>
    </xf>
    <xf numFmtId="0" fontId="57" fillId="0" borderId="29" xfId="0" applyFont="1" applyFill="1" applyBorder="1" applyAlignment="1">
      <alignment horizontal="left" vertical="center"/>
    </xf>
    <xf numFmtId="0" fontId="4" fillId="0" borderId="0" xfId="0" applyFont="1"/>
    <xf numFmtId="2" fontId="4" fillId="0" borderId="0" xfId="0" applyNumberFormat="1" applyFont="1"/>
    <xf numFmtId="2" fontId="58" fillId="0" borderId="0" xfId="0" applyNumberFormat="1" applyFont="1"/>
    <xf numFmtId="165" fontId="47" fillId="0" borderId="0" xfId="4" applyNumberFormat="1" applyFont="1"/>
    <xf numFmtId="3" fontId="0" fillId="0" borderId="0" xfId="0" applyNumberFormat="1" applyFont="1"/>
    <xf numFmtId="166" fontId="47" fillId="0" borderId="1" xfId="0" applyNumberFormat="1" applyFont="1" applyFill="1" applyBorder="1" applyAlignment="1">
      <alignment horizontal="center" vertical="center"/>
    </xf>
    <xf numFmtId="0" fontId="50" fillId="0" borderId="30" xfId="0" applyFont="1" applyBorder="1" applyAlignment="1">
      <alignment horizontal="center"/>
    </xf>
    <xf numFmtId="0" fontId="43" fillId="0" borderId="29" xfId="0" applyFont="1" applyFill="1" applyBorder="1" applyAlignment="1">
      <alignment horizontal="left" vertical="center"/>
    </xf>
    <xf numFmtId="0" fontId="40" fillId="41" borderId="1" xfId="0" applyFont="1" applyFill="1" applyBorder="1" applyAlignment="1">
      <alignment horizontal="center" vertical="center"/>
    </xf>
    <xf numFmtId="0" fontId="44" fillId="41" borderId="2" xfId="0" applyFont="1" applyFill="1" applyBorder="1" applyAlignment="1">
      <alignment horizontal="center" vertical="center"/>
    </xf>
    <xf numFmtId="0" fontId="43" fillId="0" borderId="34" xfId="0" applyFont="1" applyBorder="1" applyAlignment="1">
      <alignment horizontal="center" vertical="center"/>
    </xf>
    <xf numFmtId="164" fontId="43" fillId="0" borderId="29" xfId="1" applyNumberFormat="1" applyFont="1" applyBorder="1" applyAlignment="1">
      <alignment horizontal="center" vertical="center"/>
    </xf>
    <xf numFmtId="164" fontId="57" fillId="0" borderId="29" xfId="1" applyNumberFormat="1" applyFont="1" applyBorder="1" applyAlignment="1">
      <alignment horizontal="center" vertical="center"/>
    </xf>
    <xf numFmtId="2" fontId="41" fillId="0" borderId="1" xfId="0" applyNumberFormat="1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165" fontId="41" fillId="0" borderId="0" xfId="0" applyNumberFormat="1" applyFont="1"/>
    <xf numFmtId="0" fontId="3" fillId="0" borderId="21" xfId="0" applyFont="1" applyBorder="1"/>
    <xf numFmtId="10" fontId="2" fillId="43" borderId="18" xfId="0" applyNumberFormat="1" applyFont="1" applyFill="1" applyBorder="1" applyAlignment="1">
      <alignment horizontal="center" vertical="center"/>
    </xf>
    <xf numFmtId="10" fontId="2" fillId="43" borderId="4" xfId="0" applyNumberFormat="1" applyFont="1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41" fillId="0" borderId="22" xfId="0" applyFont="1" applyBorder="1"/>
    <xf numFmtId="165" fontId="41" fillId="0" borderId="23" xfId="8" applyNumberFormat="1" applyFont="1" applyFill="1" applyBorder="1"/>
    <xf numFmtId="10" fontId="41" fillId="0" borderId="23" xfId="8" applyNumberFormat="1" applyFont="1" applyFill="1" applyBorder="1"/>
    <xf numFmtId="0" fontId="41" fillId="0" borderId="24" xfId="0" applyFont="1" applyBorder="1"/>
    <xf numFmtId="10" fontId="41" fillId="0" borderId="25" xfId="8" applyNumberFormat="1" applyFont="1" applyFill="1" applyBorder="1"/>
    <xf numFmtId="167" fontId="14" fillId="0" borderId="1" xfId="1" applyNumberFormat="1" applyFont="1" applyBorder="1" applyAlignment="1">
      <alignment vertical="center" wrapText="1"/>
    </xf>
    <xf numFmtId="167" fontId="14" fillId="0" borderId="1" xfId="1" applyNumberFormat="1" applyFont="1" applyBorder="1"/>
    <xf numFmtId="0" fontId="20" fillId="9" borderId="1" xfId="0" applyFont="1" applyFill="1" applyBorder="1" applyAlignment="1">
      <alignment horizontal="left" vertical="center"/>
    </xf>
    <xf numFmtId="176" fontId="20" fillId="9" borderId="1" xfId="0" applyNumberFormat="1" applyFont="1" applyFill="1" applyBorder="1"/>
    <xf numFmtId="0" fontId="59" fillId="41" borderId="0" xfId="0" applyFont="1" applyFill="1" applyBorder="1" applyAlignment="1">
      <alignment horizontal="center" vertical="center" wrapText="1"/>
    </xf>
    <xf numFmtId="177" fontId="0" fillId="0" borderId="1" xfId="0" applyNumberFormat="1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0" fontId="41" fillId="0" borderId="0" xfId="0" applyFont="1" applyFill="1"/>
    <xf numFmtId="10" fontId="41" fillId="0" borderId="0" xfId="8" applyNumberFormat="1" applyFont="1" applyFill="1" applyBorder="1"/>
    <xf numFmtId="10" fontId="41" fillId="0" borderId="26" xfId="8" applyNumberFormat="1" applyFont="1" applyFill="1" applyBorder="1"/>
    <xf numFmtId="9" fontId="47" fillId="0" borderId="0" xfId="4" applyFont="1"/>
    <xf numFmtId="9" fontId="47" fillId="0" borderId="0" xfId="4" applyNumberFormat="1" applyFont="1"/>
    <xf numFmtId="43" fontId="47" fillId="0" borderId="0" xfId="0" applyNumberFormat="1" applyFont="1" applyFill="1"/>
    <xf numFmtId="173" fontId="0" fillId="0" borderId="0" xfId="0" applyNumberFormat="1" applyFont="1"/>
    <xf numFmtId="10" fontId="0" fillId="0" borderId="0" xfId="4" applyNumberFormat="1" applyFont="1"/>
    <xf numFmtId="176" fontId="43" fillId="0" borderId="29" xfId="1" applyNumberFormat="1" applyFont="1" applyBorder="1" applyAlignment="1">
      <alignment horizontal="center" vertical="center"/>
    </xf>
    <xf numFmtId="0" fontId="40" fillId="41" borderId="1" xfId="0" applyFont="1" applyFill="1" applyBorder="1" applyAlignment="1">
      <alignment horizontal="center" vertical="center"/>
    </xf>
    <xf numFmtId="0" fontId="58" fillId="0" borderId="0" xfId="0" applyFont="1" applyFill="1"/>
    <xf numFmtId="167" fontId="41" fillId="0" borderId="0" xfId="1" applyNumberFormat="1" applyFont="1" applyFill="1"/>
    <xf numFmtId="165" fontId="41" fillId="0" borderId="0" xfId="4" applyNumberFormat="1" applyFont="1" applyFill="1"/>
    <xf numFmtId="9" fontId="41" fillId="0" borderId="0" xfId="4" applyNumberFormat="1" applyFont="1" applyFill="1"/>
    <xf numFmtId="0" fontId="60" fillId="0" borderId="0" xfId="0" applyFont="1" applyAlignment="1">
      <alignment horizontal="center"/>
    </xf>
    <xf numFmtId="0" fontId="21" fillId="45" borderId="5" xfId="0" applyFont="1" applyFill="1" applyBorder="1" applyAlignment="1">
      <alignment horizontal="center" vertical="center"/>
    </xf>
    <xf numFmtId="167" fontId="43" fillId="0" borderId="36" xfId="1" applyNumberFormat="1" applyFont="1" applyBorder="1"/>
    <xf numFmtId="167" fontId="43" fillId="0" borderId="37" xfId="1" applyNumberFormat="1" applyFont="1" applyBorder="1"/>
    <xf numFmtId="167" fontId="43" fillId="0" borderId="38" xfId="1" applyNumberFormat="1" applyFont="1" applyBorder="1"/>
    <xf numFmtId="167" fontId="43" fillId="0" borderId="0" xfId="1" applyNumberFormat="1" applyFont="1" applyBorder="1"/>
    <xf numFmtId="0" fontId="61" fillId="0" borderId="0" xfId="0" applyFont="1"/>
    <xf numFmtId="167" fontId="44" fillId="41" borderId="1" xfId="1" applyNumberFormat="1" applyFont="1" applyFill="1" applyBorder="1" applyAlignment="1">
      <alignment horizontal="center" vertical="center"/>
    </xf>
    <xf numFmtId="1" fontId="44" fillId="41" borderId="20" xfId="1" applyNumberFormat="1" applyFont="1" applyFill="1" applyBorder="1" applyAlignment="1">
      <alignment horizontal="center" vertical="center"/>
    </xf>
    <xf numFmtId="1" fontId="44" fillId="41" borderId="0" xfId="1" applyNumberFormat="1" applyFont="1" applyFill="1" applyBorder="1" applyAlignment="1">
      <alignment horizontal="center" vertical="center"/>
    </xf>
    <xf numFmtId="1" fontId="44" fillId="41" borderId="1" xfId="1" applyNumberFormat="1" applyFont="1" applyFill="1" applyBorder="1" applyAlignment="1">
      <alignment horizontal="center" vertical="center"/>
    </xf>
    <xf numFmtId="1" fontId="44" fillId="41" borderId="16" xfId="1" applyNumberFormat="1" applyFont="1" applyFill="1" applyBorder="1" applyAlignment="1">
      <alignment horizontal="center" vertical="center"/>
    </xf>
    <xf numFmtId="0" fontId="43" fillId="0" borderId="0" xfId="0" applyFont="1" applyAlignment="1">
      <alignment vertical="center"/>
    </xf>
    <xf numFmtId="0" fontId="0" fillId="0" borderId="0" xfId="0" applyAlignment="1">
      <alignment vertical="center"/>
    </xf>
    <xf numFmtId="1" fontId="44" fillId="41" borderId="15" xfId="1" applyNumberFormat="1" applyFont="1" applyFill="1" applyBorder="1" applyAlignment="1">
      <alignment horizontal="center" vertical="center" wrapText="1"/>
    </xf>
    <xf numFmtId="167" fontId="43" fillId="0" borderId="1" xfId="1" applyNumberFormat="1" applyFont="1" applyBorder="1"/>
    <xf numFmtId="165" fontId="45" fillId="0" borderId="1" xfId="4" applyNumberFormat="1" applyFont="1" applyBorder="1"/>
    <xf numFmtId="165" fontId="61" fillId="0" borderId="0" xfId="4" applyNumberFormat="1" applyFont="1" applyBorder="1"/>
    <xf numFmtId="165" fontId="20" fillId="0" borderId="29" xfId="0" applyNumberFormat="1" applyFont="1" applyBorder="1" applyAlignment="1">
      <alignment horizontal="center" vertical="center"/>
    </xf>
    <xf numFmtId="176" fontId="43" fillId="0" borderId="1" xfId="1" applyNumberFormat="1" applyFont="1" applyBorder="1"/>
    <xf numFmtId="10" fontId="45" fillId="0" borderId="1" xfId="4" applyNumberFormat="1" applyFont="1" applyBorder="1"/>
    <xf numFmtId="14" fontId="0" fillId="0" borderId="1" xfId="0" applyNumberFormat="1" applyBorder="1"/>
    <xf numFmtId="2" fontId="0" fillId="0" borderId="1" xfId="0" applyNumberFormat="1" applyBorder="1"/>
    <xf numFmtId="2" fontId="36" fillId="0" borderId="1" xfId="1" applyNumberFormat="1" applyFont="1" applyFill="1" applyBorder="1"/>
    <xf numFmtId="2" fontId="14" fillId="0" borderId="1" xfId="1" applyNumberFormat="1" applyFont="1" applyBorder="1"/>
    <xf numFmtId="2" fontId="14" fillId="0" borderId="0" xfId="1" applyNumberFormat="1" applyFont="1"/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8" fontId="20" fillId="0" borderId="1" xfId="8" applyNumberFormat="1" applyFont="1" applyBorder="1" applyAlignment="1">
      <alignment horizontal="center" vertical="center"/>
    </xf>
    <xf numFmtId="167" fontId="20" fillId="0" borderId="0" xfId="0" applyNumberFormat="1" applyFont="1"/>
    <xf numFmtId="3" fontId="62" fillId="0" borderId="1" xfId="0" applyNumberFormat="1" applyFont="1" applyFill="1" applyBorder="1" applyAlignment="1">
      <alignment horizontal="center" vertical="center"/>
    </xf>
    <xf numFmtId="0" fontId="63" fillId="0" borderId="37" xfId="0" applyFont="1" applyBorder="1" applyAlignment="1">
      <alignment horizontal="center" vertical="center"/>
    </xf>
    <xf numFmtId="0" fontId="64" fillId="0" borderId="36" xfId="0" applyFont="1" applyBorder="1" applyAlignment="1">
      <alignment horizontal="center" vertical="center"/>
    </xf>
    <xf numFmtId="9" fontId="62" fillId="0" borderId="37" xfId="0" applyNumberFormat="1" applyFont="1" applyBorder="1" applyAlignment="1">
      <alignment horizontal="center" vertical="center"/>
    </xf>
    <xf numFmtId="0" fontId="6" fillId="47" borderId="1" xfId="0" applyFont="1" applyFill="1" applyBorder="1" applyAlignment="1">
      <alignment horizontal="center" vertical="center"/>
    </xf>
    <xf numFmtId="172" fontId="47" fillId="0" borderId="1" xfId="0" applyNumberFormat="1" applyFont="1" applyFill="1" applyBorder="1" applyAlignment="1">
      <alignment horizontal="center" vertical="center"/>
    </xf>
    <xf numFmtId="172" fontId="45" fillId="0" borderId="1" xfId="1" applyNumberFormat="1" applyFont="1" applyFill="1" applyBorder="1" applyAlignment="1">
      <alignment horizontal="center"/>
    </xf>
    <xf numFmtId="3" fontId="45" fillId="0" borderId="1" xfId="0" applyNumberFormat="1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49" borderId="0" xfId="0" applyFill="1"/>
    <xf numFmtId="0" fontId="66" fillId="50" borderId="1" xfId="5" applyFont="1" applyFill="1" applyBorder="1" applyAlignment="1">
      <alignment horizontal="left"/>
    </xf>
    <xf numFmtId="0" fontId="0" fillId="9" borderId="0" xfId="0" applyFill="1"/>
    <xf numFmtId="0" fontId="67" fillId="51" borderId="1" xfId="5" applyFont="1" applyFill="1" applyBorder="1" applyAlignment="1">
      <alignment horizontal="left" vertical="center"/>
    </xf>
    <xf numFmtId="0" fontId="3" fillId="0" borderId="0" xfId="0" applyFont="1"/>
    <xf numFmtId="0" fontId="0" fillId="2" borderId="0" xfId="0" applyFill="1"/>
    <xf numFmtId="0" fontId="3" fillId="46" borderId="0" xfId="0" applyFont="1" applyFill="1"/>
    <xf numFmtId="9" fontId="3" fillId="46" borderId="0" xfId="0" applyNumberFormat="1" applyFont="1" applyFill="1"/>
    <xf numFmtId="9" fontId="3" fillId="0" borderId="0" xfId="0" applyNumberFormat="1" applyFont="1"/>
    <xf numFmtId="9" fontId="0" fillId="0" borderId="0" xfId="0" applyNumberFormat="1"/>
    <xf numFmtId="167" fontId="0" fillId="0" borderId="1" xfId="1" applyNumberFormat="1" applyFont="1" applyFill="1" applyBorder="1"/>
    <xf numFmtId="9" fontId="0" fillId="0" borderId="1" xfId="0" applyNumberFormat="1" applyBorder="1"/>
    <xf numFmtId="0" fontId="0" fillId="0" borderId="0" xfId="0" applyAlignment="1">
      <alignment horizontal="left" indent="1"/>
    </xf>
    <xf numFmtId="0" fontId="4" fillId="41" borderId="0" xfId="0" applyFont="1" applyFill="1" applyAlignment="1">
      <alignment horizontal="center" vertical="center"/>
    </xf>
    <xf numFmtId="14" fontId="0" fillId="0" borderId="1" xfId="1" applyNumberFormat="1" applyFont="1" applyFill="1" applyBorder="1"/>
    <xf numFmtId="165" fontId="0" fillId="0" borderId="1" xfId="4" applyNumberFormat="1" applyFont="1" applyFill="1" applyBorder="1"/>
    <xf numFmtId="14" fontId="0" fillId="0" borderId="0" xfId="0" applyNumberFormat="1" applyAlignment="1">
      <alignment horizontal="left" indent="2"/>
    </xf>
    <xf numFmtId="0" fontId="2" fillId="41" borderId="0" xfId="0" applyFont="1" applyFill="1" applyAlignment="1">
      <alignment horizontal="left" vertical="center"/>
    </xf>
    <xf numFmtId="10" fontId="2" fillId="52" borderId="1" xfId="0" applyNumberFormat="1" applyFont="1" applyFill="1" applyBorder="1" applyAlignment="1">
      <alignment horizontal="center"/>
    </xf>
    <xf numFmtId="0" fontId="2" fillId="41" borderId="1" xfId="0" applyFont="1" applyFill="1" applyBorder="1"/>
    <xf numFmtId="165" fontId="2" fillId="52" borderId="1" xfId="4" applyNumberFormat="1" applyFont="1" applyFill="1" applyBorder="1" applyAlignment="1">
      <alignment horizontal="center"/>
    </xf>
    <xf numFmtId="10" fontId="0" fillId="0" borderId="0" xfId="0" applyNumberFormat="1"/>
    <xf numFmtId="165" fontId="43" fillId="0" borderId="1" xfId="4" applyNumberFormat="1" applyFont="1" applyBorder="1"/>
    <xf numFmtId="9" fontId="68" fillId="0" borderId="37" xfId="0" applyNumberFormat="1" applyFont="1" applyBorder="1" applyAlignment="1">
      <alignment horizontal="center" vertical="center"/>
    </xf>
    <xf numFmtId="165" fontId="68" fillId="0" borderId="37" xfId="0" applyNumberFormat="1" applyFont="1" applyBorder="1" applyAlignment="1">
      <alignment horizontal="center" vertical="center"/>
    </xf>
    <xf numFmtId="165" fontId="68" fillId="0" borderId="38" xfId="0" applyNumberFormat="1" applyFont="1" applyBorder="1" applyAlignment="1">
      <alignment horizontal="center" vertical="center"/>
    </xf>
    <xf numFmtId="0" fontId="43" fillId="0" borderId="1" xfId="0" applyFont="1" applyBorder="1" applyAlignment="1">
      <alignment horizontal="center"/>
    </xf>
    <xf numFmtId="0" fontId="50" fillId="0" borderId="16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5" fontId="43" fillId="0" borderId="0" xfId="4" applyNumberFormat="1" applyFont="1" applyBorder="1"/>
    <xf numFmtId="166" fontId="41" fillId="2" borderId="0" xfId="1" applyNumberFormat="1" applyFont="1" applyFill="1" applyBorder="1" applyAlignment="1">
      <alignment horizontal="center" vertical="center"/>
    </xf>
    <xf numFmtId="3" fontId="20" fillId="2" borderId="1" xfId="1" applyNumberFormat="1" applyFont="1" applyFill="1" applyBorder="1" applyAlignment="1">
      <alignment horizontal="center" vertical="center"/>
    </xf>
    <xf numFmtId="1" fontId="20" fillId="0" borderId="1" xfId="1" applyNumberFormat="1" applyFont="1" applyFill="1" applyBorder="1" applyAlignment="1">
      <alignment horizontal="center"/>
    </xf>
    <xf numFmtId="0" fontId="43" fillId="0" borderId="1" xfId="0" applyFont="1" applyFill="1" applyBorder="1" applyAlignment="1">
      <alignment horizontal="left"/>
    </xf>
    <xf numFmtId="0" fontId="40" fillId="41" borderId="0" xfId="0" applyFont="1" applyFill="1" applyBorder="1" applyAlignment="1">
      <alignment horizontal="center" vertical="center" wrapText="1"/>
    </xf>
    <xf numFmtId="0" fontId="3" fillId="0" borderId="0" xfId="0" applyFont="1" applyBorder="1"/>
    <xf numFmtId="4" fontId="43" fillId="44" borderId="0" xfId="1" applyNumberFormat="1" applyFont="1" applyFill="1" applyBorder="1" applyAlignment="1">
      <alignment horizontal="center" vertical="center"/>
    </xf>
    <xf numFmtId="4" fontId="43" fillId="0" borderId="0" xfId="1" applyNumberFormat="1" applyFont="1" applyFill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9" fillId="0" borderId="1" xfId="0" applyFont="1" applyBorder="1" applyAlignment="1">
      <alignment horizontal="center" wrapText="1" readingOrder="1"/>
    </xf>
    <xf numFmtId="166" fontId="20" fillId="2" borderId="1" xfId="1" applyNumberFormat="1" applyFont="1" applyFill="1" applyBorder="1" applyAlignment="1">
      <alignment horizontal="center" vertical="center"/>
    </xf>
    <xf numFmtId="172" fontId="20" fillId="0" borderId="1" xfId="1" applyNumberFormat="1" applyFont="1" applyFill="1" applyBorder="1" applyAlignment="1">
      <alignment horizontal="center"/>
    </xf>
    <xf numFmtId="0" fontId="45" fillId="0" borderId="1" xfId="0" applyFont="1" applyBorder="1" applyAlignment="1">
      <alignment horizontal="center"/>
    </xf>
    <xf numFmtId="0" fontId="41" fillId="53" borderId="1" xfId="0" applyFont="1" applyFill="1" applyBorder="1" applyAlignment="1">
      <alignment horizontal="center" vertical="center"/>
    </xf>
    <xf numFmtId="3" fontId="20" fillId="53" borderId="1" xfId="1" applyNumberFormat="1" applyFont="1" applyFill="1" applyBorder="1" applyAlignment="1">
      <alignment horizontal="center" vertical="center"/>
    </xf>
    <xf numFmtId="3" fontId="20" fillId="53" borderId="1" xfId="0" applyNumberFormat="1" applyFont="1" applyFill="1" applyBorder="1" applyAlignment="1">
      <alignment horizontal="center" vertical="center"/>
    </xf>
    <xf numFmtId="166" fontId="20" fillId="53" borderId="1" xfId="0" applyNumberFormat="1" applyFont="1" applyFill="1" applyBorder="1" applyAlignment="1">
      <alignment horizontal="center" vertical="center"/>
    </xf>
    <xf numFmtId="166" fontId="20" fillId="53" borderId="1" xfId="1" applyNumberFormat="1" applyFont="1" applyFill="1" applyBorder="1" applyAlignment="1">
      <alignment horizontal="center" vertical="center"/>
    </xf>
    <xf numFmtId="0" fontId="20" fillId="53" borderId="1" xfId="0" applyFont="1" applyFill="1" applyBorder="1" applyAlignment="1">
      <alignment horizontal="center" vertical="center"/>
    </xf>
    <xf numFmtId="0" fontId="20" fillId="53" borderId="0" xfId="0" applyFont="1" applyFill="1" applyAlignment="1">
      <alignment horizontal="center" vertical="center"/>
    </xf>
    <xf numFmtId="0" fontId="41" fillId="54" borderId="1" xfId="0" applyFont="1" applyFill="1" applyBorder="1" applyAlignment="1">
      <alignment horizontal="center" vertical="center"/>
    </xf>
    <xf numFmtId="3" fontId="20" fillId="54" borderId="1" xfId="1" applyNumberFormat="1" applyFont="1" applyFill="1" applyBorder="1" applyAlignment="1">
      <alignment horizontal="center" vertical="center"/>
    </xf>
    <xf numFmtId="3" fontId="20" fillId="54" borderId="1" xfId="0" applyNumberFormat="1" applyFont="1" applyFill="1" applyBorder="1" applyAlignment="1">
      <alignment horizontal="center" vertical="center"/>
    </xf>
    <xf numFmtId="166" fontId="20" fillId="54" borderId="1" xfId="0" applyNumberFormat="1" applyFont="1" applyFill="1" applyBorder="1" applyAlignment="1">
      <alignment horizontal="center" vertical="center"/>
    </xf>
    <xf numFmtId="166" fontId="20" fillId="54" borderId="1" xfId="1" applyNumberFormat="1" applyFont="1" applyFill="1" applyBorder="1" applyAlignment="1">
      <alignment horizontal="center" vertical="center"/>
    </xf>
    <xf numFmtId="0" fontId="41" fillId="8" borderId="1" xfId="0" applyFont="1" applyFill="1" applyBorder="1" applyAlignment="1">
      <alignment horizontal="center" vertical="center"/>
    </xf>
    <xf numFmtId="3" fontId="20" fillId="8" borderId="1" xfId="1" applyNumberFormat="1" applyFont="1" applyFill="1" applyBorder="1" applyAlignment="1">
      <alignment horizontal="center" vertical="center"/>
    </xf>
    <xf numFmtId="3" fontId="20" fillId="8" borderId="1" xfId="0" applyNumberFormat="1" applyFont="1" applyFill="1" applyBorder="1" applyAlignment="1">
      <alignment horizontal="center" vertical="center"/>
    </xf>
    <xf numFmtId="166" fontId="20" fillId="8" borderId="1" xfId="0" applyNumberFormat="1" applyFont="1" applyFill="1" applyBorder="1" applyAlignment="1">
      <alignment horizontal="center" vertical="center"/>
    </xf>
    <xf numFmtId="166" fontId="20" fillId="8" borderId="1" xfId="1" applyNumberFormat="1" applyFont="1" applyFill="1" applyBorder="1" applyAlignment="1">
      <alignment horizontal="center" vertical="center"/>
    </xf>
    <xf numFmtId="3" fontId="20" fillId="2" borderId="16" xfId="1" applyNumberFormat="1" applyFont="1" applyFill="1" applyBorder="1" applyAlignment="1">
      <alignment horizontal="center" vertical="center"/>
    </xf>
    <xf numFmtId="166" fontId="20" fillId="2" borderId="16" xfId="1" applyNumberFormat="1" applyFont="1" applyFill="1" applyBorder="1" applyAlignment="1">
      <alignment horizontal="center" vertical="center"/>
    </xf>
    <xf numFmtId="3" fontId="20" fillId="53" borderId="16" xfId="1" applyNumberFormat="1" applyFont="1" applyFill="1" applyBorder="1" applyAlignment="1">
      <alignment horizontal="center" vertical="center"/>
    </xf>
    <xf numFmtId="0" fontId="20" fillId="0" borderId="1" xfId="0" applyFont="1" applyBorder="1"/>
    <xf numFmtId="0" fontId="70" fillId="0" borderId="1" xfId="0" applyFont="1" applyBorder="1"/>
    <xf numFmtId="0" fontId="20" fillId="9" borderId="1" xfId="0" applyFont="1" applyFill="1" applyBorder="1"/>
    <xf numFmtId="0" fontId="20" fillId="55" borderId="1" xfId="0" applyFont="1" applyFill="1" applyBorder="1" applyAlignment="1">
      <alignment horizontal="center" wrapText="1"/>
    </xf>
    <xf numFmtId="176" fontId="70" fillId="0" borderId="1" xfId="1" applyNumberFormat="1" applyFont="1" applyBorder="1"/>
    <xf numFmtId="168" fontId="20" fillId="8" borderId="1" xfId="8" applyNumberFormat="1" applyFont="1" applyFill="1" applyBorder="1"/>
    <xf numFmtId="168" fontId="20" fillId="0" borderId="1" xfId="8" applyNumberFormat="1" applyFont="1" applyBorder="1"/>
    <xf numFmtId="178" fontId="20" fillId="0" borderId="1" xfId="8" applyNumberFormat="1" applyFont="1" applyBorder="1"/>
    <xf numFmtId="168" fontId="20" fillId="0" borderId="0" xfId="8" applyNumberFormat="1" applyFont="1"/>
    <xf numFmtId="2" fontId="45" fillId="0" borderId="1" xfId="1" applyNumberFormat="1" applyFont="1" applyFill="1" applyBorder="1" applyAlignment="1">
      <alignment horizontal="center"/>
    </xf>
    <xf numFmtId="165" fontId="2" fillId="43" borderId="4" xfId="0" applyNumberFormat="1" applyFont="1" applyFill="1" applyBorder="1" applyAlignment="1">
      <alignment horizontal="center" vertical="center"/>
    </xf>
    <xf numFmtId="165" fontId="0" fillId="0" borderId="23" xfId="4" applyNumberFormat="1" applyFont="1" applyBorder="1"/>
    <xf numFmtId="3" fontId="20" fillId="9" borderId="1" xfId="1" applyNumberFormat="1" applyFont="1" applyFill="1" applyBorder="1" applyAlignment="1">
      <alignment horizontal="center" vertical="center"/>
    </xf>
    <xf numFmtId="165" fontId="41" fillId="0" borderId="23" xfId="4" applyNumberFormat="1" applyFont="1" applyFill="1" applyBorder="1" applyAlignment="1">
      <alignment horizontal="center"/>
    </xf>
    <xf numFmtId="165" fontId="41" fillId="0" borderId="0" xfId="8" applyNumberFormat="1" applyFont="1" applyFill="1" applyBorder="1" applyAlignment="1">
      <alignment horizontal="center"/>
    </xf>
    <xf numFmtId="0" fontId="72" fillId="2" borderId="0" xfId="0" applyFont="1" applyFill="1"/>
    <xf numFmtId="0" fontId="71" fillId="2" borderId="0" xfId="0" applyFont="1" applyFill="1"/>
    <xf numFmtId="2" fontId="0" fillId="0" borderId="0" xfId="0" applyNumberFormat="1"/>
    <xf numFmtId="167" fontId="0" fillId="0" borderId="0" xfId="0" applyNumberFormat="1"/>
    <xf numFmtId="164" fontId="43" fillId="0" borderId="0" xfId="1" applyNumberFormat="1" applyFont="1" applyBorder="1"/>
    <xf numFmtId="174" fontId="43" fillId="0" borderId="0" xfId="1" applyNumberFormat="1" applyFont="1" applyBorder="1"/>
    <xf numFmtId="179" fontId="43" fillId="0" borderId="0" xfId="1" applyNumberFormat="1" applyFont="1" applyBorder="1"/>
    <xf numFmtId="167" fontId="0" fillId="2" borderId="0" xfId="1" applyNumberFormat="1" applyFont="1" applyFill="1"/>
    <xf numFmtId="0" fontId="0" fillId="0" borderId="1" xfId="0" applyBorder="1" applyAlignment="1">
      <alignment horizontal="center"/>
    </xf>
    <xf numFmtId="0" fontId="21" fillId="0" borderId="0" xfId="0" applyFont="1"/>
    <xf numFmtId="165" fontId="0" fillId="0" borderId="23" xfId="0" applyNumberFormat="1" applyBorder="1"/>
    <xf numFmtId="0" fontId="3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7" fontId="0" fillId="0" borderId="1" xfId="0" applyNumberFormat="1" applyBorder="1"/>
    <xf numFmtId="43" fontId="0" fillId="0" borderId="1" xfId="0" applyNumberFormat="1" applyBorder="1"/>
    <xf numFmtId="0" fontId="4" fillId="47" borderId="0" xfId="0" applyFont="1" applyFill="1"/>
    <xf numFmtId="176" fontId="3" fillId="0" borderId="16" xfId="1" applyNumberFormat="1" applyFont="1" applyBorder="1" applyAlignment="1">
      <alignment horizontal="center" vertical="center"/>
    </xf>
    <xf numFmtId="0" fontId="20" fillId="0" borderId="49" xfId="0" applyFont="1" applyFill="1" applyBorder="1" applyAlignment="1">
      <alignment horizontal="center" vertical="center"/>
    </xf>
    <xf numFmtId="0" fontId="20" fillId="0" borderId="0" xfId="0" pivotButton="1" applyFont="1"/>
    <xf numFmtId="165" fontId="20" fillId="0" borderId="0" xfId="0" applyNumberFormat="1" applyFont="1"/>
    <xf numFmtId="165" fontId="41" fillId="0" borderId="23" xfId="8" applyNumberFormat="1" applyFont="1" applyFill="1" applyBorder="1" applyAlignment="1">
      <alignment horizontal="center"/>
    </xf>
    <xf numFmtId="0" fontId="20" fillId="0" borderId="22" xfId="0" applyFont="1" applyBorder="1" applyAlignment="1">
      <alignment horizontal="left"/>
    </xf>
    <xf numFmtId="0" fontId="20" fillId="0" borderId="47" xfId="0" applyFont="1" applyBorder="1"/>
    <xf numFmtId="0" fontId="20" fillId="0" borderId="48" xfId="0" applyFont="1" applyBorder="1"/>
    <xf numFmtId="0" fontId="50" fillId="0" borderId="16" xfId="0" applyFont="1" applyFill="1" applyBorder="1" applyAlignment="1">
      <alignment horizontal="center" vertical="center"/>
    </xf>
    <xf numFmtId="172" fontId="20" fillId="2" borderId="16" xfId="1" applyNumberFormat="1" applyFont="1" applyFill="1" applyBorder="1" applyAlignment="1">
      <alignment horizontal="center" vertical="center"/>
    </xf>
    <xf numFmtId="0" fontId="50" fillId="0" borderId="2" xfId="0" applyFont="1" applyFill="1" applyBorder="1" applyAlignment="1">
      <alignment horizontal="center" vertical="center"/>
    </xf>
    <xf numFmtId="3" fontId="20" fillId="2" borderId="18" xfId="1" applyNumberFormat="1" applyFont="1" applyFill="1" applyBorder="1" applyAlignment="1">
      <alignment horizontal="center" vertical="center"/>
    </xf>
    <xf numFmtId="166" fontId="20" fillId="2" borderId="18" xfId="1" applyNumberFormat="1" applyFont="1" applyFill="1" applyBorder="1" applyAlignment="1">
      <alignment horizontal="center" vertical="center"/>
    </xf>
    <xf numFmtId="166" fontId="20" fillId="2" borderId="4" xfId="1" applyNumberFormat="1" applyFont="1" applyFill="1" applyBorder="1" applyAlignment="1">
      <alignment horizontal="center" vertical="center"/>
    </xf>
    <xf numFmtId="0" fontId="50" fillId="0" borderId="47" xfId="0" applyFont="1" applyFill="1" applyBorder="1" applyAlignment="1">
      <alignment horizontal="center" vertical="center"/>
    </xf>
    <xf numFmtId="166" fontId="20" fillId="2" borderId="44" xfId="1" applyNumberFormat="1" applyFont="1" applyFill="1" applyBorder="1" applyAlignment="1">
      <alignment horizontal="center" vertical="center"/>
    </xf>
    <xf numFmtId="166" fontId="20" fillId="2" borderId="35" xfId="1" applyNumberFormat="1" applyFont="1" applyFill="1" applyBorder="1" applyAlignment="1">
      <alignment horizontal="center" vertical="center"/>
    </xf>
    <xf numFmtId="0" fontId="50" fillId="0" borderId="48" xfId="0" applyFont="1" applyFill="1" applyBorder="1" applyAlignment="1">
      <alignment horizontal="center" vertical="center"/>
    </xf>
    <xf numFmtId="3" fontId="20" fillId="2" borderId="45" xfId="1" applyNumberFormat="1" applyFont="1" applyFill="1" applyBorder="1" applyAlignment="1">
      <alignment horizontal="center" vertical="center"/>
    </xf>
    <xf numFmtId="166" fontId="20" fillId="2" borderId="45" xfId="1" applyNumberFormat="1" applyFont="1" applyFill="1" applyBorder="1" applyAlignment="1">
      <alignment horizontal="center" vertical="center"/>
    </xf>
    <xf numFmtId="166" fontId="20" fillId="2" borderId="46" xfId="1" applyNumberFormat="1" applyFont="1" applyFill="1" applyBorder="1" applyAlignment="1">
      <alignment horizontal="center" vertical="center"/>
    </xf>
    <xf numFmtId="0" fontId="0" fillId="56" borderId="37" xfId="0" applyFill="1" applyBorder="1" applyAlignment="1">
      <alignment horizontal="center"/>
    </xf>
    <xf numFmtId="0" fontId="43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5" fillId="0" borderId="0" xfId="0" applyFont="1" applyBorder="1" applyAlignment="1">
      <alignment horizontal="center"/>
    </xf>
    <xf numFmtId="3" fontId="45" fillId="0" borderId="0" xfId="0" applyNumberFormat="1" applyFont="1" applyBorder="1" applyAlignment="1">
      <alignment horizontal="center" vertical="center"/>
    </xf>
    <xf numFmtId="172" fontId="45" fillId="0" borderId="0" xfId="1" applyNumberFormat="1" applyFont="1" applyFill="1" applyBorder="1" applyAlignment="1">
      <alignment horizontal="center"/>
    </xf>
    <xf numFmtId="3" fontId="43" fillId="0" borderId="1" xfId="0" applyNumberFormat="1" applyFont="1" applyBorder="1" applyAlignment="1">
      <alignment horizontal="center" vertical="center"/>
    </xf>
    <xf numFmtId="0" fontId="45" fillId="0" borderId="2" xfId="0" applyFont="1" applyBorder="1" applyAlignment="1">
      <alignment horizontal="center"/>
    </xf>
    <xf numFmtId="3" fontId="43" fillId="0" borderId="18" xfId="0" applyNumberFormat="1" applyFont="1" applyBorder="1" applyAlignment="1">
      <alignment horizontal="center" vertical="center"/>
    </xf>
    <xf numFmtId="1" fontId="20" fillId="0" borderId="18" xfId="1" applyNumberFormat="1" applyFont="1" applyFill="1" applyBorder="1" applyAlignment="1">
      <alignment horizontal="center"/>
    </xf>
    <xf numFmtId="172" fontId="20" fillId="0" borderId="18" xfId="1" applyNumberFormat="1" applyFont="1" applyFill="1" applyBorder="1" applyAlignment="1">
      <alignment horizontal="center"/>
    </xf>
    <xf numFmtId="0" fontId="45" fillId="0" borderId="47" xfId="0" applyFont="1" applyBorder="1" applyAlignment="1">
      <alignment horizontal="center"/>
    </xf>
    <xf numFmtId="172" fontId="20" fillId="0" borderId="44" xfId="1" applyNumberFormat="1" applyFont="1" applyFill="1" applyBorder="1" applyAlignment="1">
      <alignment horizontal="center"/>
    </xf>
    <xf numFmtId="3" fontId="43" fillId="0" borderId="0" xfId="0" applyNumberFormat="1" applyFont="1" applyBorder="1" applyAlignment="1">
      <alignment horizontal="center" vertical="center"/>
    </xf>
    <xf numFmtId="3" fontId="20" fillId="2" borderId="0" xfId="1" applyNumberFormat="1" applyFont="1" applyFill="1" applyBorder="1" applyAlignment="1">
      <alignment horizontal="center" vertical="center"/>
    </xf>
    <xf numFmtId="1" fontId="20" fillId="0" borderId="0" xfId="1" applyNumberFormat="1" applyFont="1" applyFill="1" applyBorder="1" applyAlignment="1">
      <alignment horizontal="center"/>
    </xf>
    <xf numFmtId="172" fontId="20" fillId="0" borderId="0" xfId="1" applyNumberFormat="1" applyFont="1" applyFill="1" applyBorder="1" applyAlignment="1">
      <alignment horizontal="center"/>
    </xf>
    <xf numFmtId="0" fontId="53" fillId="41" borderId="0" xfId="5" applyFont="1" applyFill="1" applyAlignment="1">
      <alignment horizontal="center" vertical="center"/>
    </xf>
    <xf numFmtId="0" fontId="41" fillId="0" borderId="36" xfId="0" applyFont="1" applyFill="1" applyBorder="1" applyAlignment="1">
      <alignment horizontal="center"/>
    </xf>
    <xf numFmtId="165" fontId="20" fillId="0" borderId="38" xfId="0" applyNumberFormat="1" applyFont="1" applyBorder="1" applyAlignment="1">
      <alignment horizontal="center"/>
    </xf>
    <xf numFmtId="0" fontId="74" fillId="2" borderId="28" xfId="0" applyFont="1" applyFill="1" applyBorder="1"/>
    <xf numFmtId="0" fontId="74" fillId="2" borderId="19" xfId="0" applyFont="1" applyFill="1" applyBorder="1"/>
    <xf numFmtId="167" fontId="0" fillId="2" borderId="1" xfId="0" applyNumberFormat="1" applyFill="1" applyBorder="1"/>
    <xf numFmtId="0" fontId="0" fillId="2" borderId="1" xfId="0" applyFill="1" applyBorder="1"/>
    <xf numFmtId="165" fontId="0" fillId="2" borderId="1" xfId="4" applyNumberFormat="1" applyFont="1" applyFill="1" applyBorder="1"/>
    <xf numFmtId="167" fontId="0" fillId="2" borderId="20" xfId="0" applyNumberFormat="1" applyFill="1" applyBorder="1"/>
    <xf numFmtId="0" fontId="0" fillId="2" borderId="20" xfId="0" applyFill="1" applyBorder="1"/>
    <xf numFmtId="0" fontId="2" fillId="47" borderId="41" xfId="0" applyFont="1" applyFill="1" applyBorder="1" applyAlignment="1">
      <alignment horizontal="center" vertical="center"/>
    </xf>
    <xf numFmtId="3" fontId="47" fillId="0" borderId="50" xfId="0" applyNumberFormat="1" applyFont="1" applyFill="1" applyBorder="1" applyAlignment="1">
      <alignment horizontal="center" vertical="center"/>
    </xf>
    <xf numFmtId="3" fontId="47" fillId="0" borderId="37" xfId="0" applyNumberFormat="1" applyFont="1" applyFill="1" applyBorder="1" applyAlignment="1">
      <alignment horizontal="center" vertical="center"/>
    </xf>
    <xf numFmtId="3" fontId="47" fillId="0" borderId="38" xfId="0" applyNumberFormat="1" applyFont="1" applyFill="1" applyBorder="1" applyAlignment="1">
      <alignment horizontal="center" vertical="center"/>
    </xf>
    <xf numFmtId="0" fontId="6" fillId="47" borderId="47" xfId="0" applyFont="1" applyFill="1" applyBorder="1" applyAlignment="1">
      <alignment horizontal="center" vertical="center"/>
    </xf>
    <xf numFmtId="0" fontId="6" fillId="47" borderId="44" xfId="0" applyFont="1" applyFill="1" applyBorder="1" applyAlignment="1">
      <alignment horizontal="center" vertical="center"/>
    </xf>
    <xf numFmtId="0" fontId="47" fillId="0" borderId="47" xfId="0" applyFont="1" applyBorder="1" applyAlignment="1">
      <alignment horizontal="center" vertical="center"/>
    </xf>
    <xf numFmtId="0" fontId="47" fillId="0" borderId="48" xfId="0" applyFont="1" applyBorder="1" applyAlignment="1">
      <alignment horizontal="center" vertical="center"/>
    </xf>
    <xf numFmtId="172" fontId="47" fillId="0" borderId="45" xfId="0" applyNumberFormat="1" applyFont="1" applyFill="1" applyBorder="1" applyAlignment="1">
      <alignment horizontal="center" vertical="center"/>
    </xf>
    <xf numFmtId="166" fontId="47" fillId="0" borderId="44" xfId="0" applyNumberFormat="1" applyFont="1" applyFill="1" applyBorder="1" applyAlignment="1">
      <alignment horizontal="center" vertical="center"/>
    </xf>
    <xf numFmtId="166" fontId="47" fillId="0" borderId="45" xfId="0" applyNumberFormat="1" applyFont="1" applyFill="1" applyBorder="1" applyAlignment="1">
      <alignment horizontal="center" vertical="center"/>
    </xf>
    <xf numFmtId="166" fontId="47" fillId="0" borderId="46" xfId="0" applyNumberFormat="1" applyFont="1" applyFill="1" applyBorder="1" applyAlignment="1">
      <alignment horizontal="center" vertical="center"/>
    </xf>
    <xf numFmtId="0" fontId="47" fillId="0" borderId="2" xfId="0" applyFont="1" applyBorder="1"/>
    <xf numFmtId="167" fontId="47" fillId="0" borderId="47" xfId="1" applyNumberFormat="1" applyFont="1" applyBorder="1" applyAlignment="1">
      <alignment horizontal="center" vertical="center"/>
    </xf>
    <xf numFmtId="165" fontId="47" fillId="0" borderId="44" xfId="4" applyNumberFormat="1" applyFont="1" applyBorder="1" applyAlignment="1">
      <alignment horizontal="center" vertical="center"/>
    </xf>
    <xf numFmtId="0" fontId="47" fillId="0" borderId="47" xfId="0" applyFont="1" applyFill="1" applyBorder="1" applyAlignment="1">
      <alignment horizontal="center" vertical="center"/>
    </xf>
    <xf numFmtId="0" fontId="48" fillId="0" borderId="48" xfId="0" applyFont="1" applyFill="1" applyBorder="1" applyAlignment="1">
      <alignment horizontal="center" vertical="center"/>
    </xf>
    <xf numFmtId="3" fontId="47" fillId="0" borderId="44" xfId="0" applyNumberFormat="1" applyFont="1" applyFill="1" applyBorder="1" applyAlignment="1">
      <alignment horizontal="center" vertical="center"/>
    </xf>
    <xf numFmtId="0" fontId="47" fillId="0" borderId="48" xfId="0" applyFont="1" applyFill="1" applyBorder="1" applyAlignment="1">
      <alignment horizontal="center" vertical="center"/>
    </xf>
    <xf numFmtId="3" fontId="47" fillId="0" borderId="45" xfId="0" applyNumberFormat="1" applyFont="1" applyFill="1" applyBorder="1" applyAlignment="1">
      <alignment horizontal="center" vertical="center"/>
    </xf>
    <xf numFmtId="0" fontId="47" fillId="0" borderId="45" xfId="0" applyFont="1" applyBorder="1"/>
    <xf numFmtId="0" fontId="47" fillId="0" borderId="46" xfId="0" applyFont="1" applyBorder="1"/>
    <xf numFmtId="0" fontId="6" fillId="48" borderId="2" xfId="0" applyFont="1" applyFill="1" applyBorder="1" applyAlignment="1">
      <alignment horizontal="center" vertical="center"/>
    </xf>
    <xf numFmtId="0" fontId="6" fillId="48" borderId="18" xfId="0" applyFont="1" applyFill="1" applyBorder="1" applyAlignment="1">
      <alignment horizontal="center" vertical="center"/>
    </xf>
    <xf numFmtId="0" fontId="6" fillId="48" borderId="4" xfId="0" applyFont="1" applyFill="1" applyBorder="1" applyAlignment="1">
      <alignment horizontal="center" vertical="center"/>
    </xf>
    <xf numFmtId="3" fontId="47" fillId="0" borderId="46" xfId="0" applyNumberFormat="1" applyFont="1" applyFill="1" applyBorder="1" applyAlignment="1">
      <alignment horizontal="center" vertical="center"/>
    </xf>
    <xf numFmtId="3" fontId="62" fillId="0" borderId="44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75" fillId="0" borderId="1" xfId="56" applyFont="1" applyBorder="1"/>
    <xf numFmtId="0" fontId="76" fillId="0" borderId="1" xfId="56" applyFont="1" applyBorder="1"/>
    <xf numFmtId="0" fontId="76" fillId="8" borderId="1" xfId="56" applyFont="1" applyFill="1" applyBorder="1"/>
    <xf numFmtId="0" fontId="20" fillId="0" borderId="0" xfId="0" applyFont="1" applyBorder="1"/>
    <xf numFmtId="0" fontId="20" fillId="0" borderId="51" xfId="0" applyFont="1" applyBorder="1"/>
    <xf numFmtId="165" fontId="20" fillId="0" borderId="44" xfId="4" applyNumberFormat="1" applyFont="1" applyBorder="1" applyAlignment="1">
      <alignment horizontal="center" vertical="center"/>
    </xf>
    <xf numFmtId="165" fontId="20" fillId="0" borderId="52" xfId="4" applyNumberFormat="1" applyFont="1" applyBorder="1" applyAlignment="1">
      <alignment horizontal="center" vertical="center"/>
    </xf>
    <xf numFmtId="166" fontId="20" fillId="0" borderId="20" xfId="1" applyNumberFormat="1" applyFont="1" applyBorder="1" applyAlignment="1">
      <alignment horizontal="center" vertical="center"/>
    </xf>
    <xf numFmtId="166" fontId="20" fillId="0" borderId="53" xfId="1" applyNumberFormat="1" applyFont="1" applyBorder="1" applyAlignment="1">
      <alignment horizontal="center" vertical="center"/>
    </xf>
    <xf numFmtId="166" fontId="20" fillId="0" borderId="1" xfId="1" applyNumberFormat="1" applyFont="1" applyBorder="1" applyAlignment="1">
      <alignment horizontal="center" vertical="center"/>
    </xf>
    <xf numFmtId="166" fontId="20" fillId="0" borderId="5" xfId="1" applyNumberFormat="1" applyFont="1" applyBorder="1" applyAlignment="1">
      <alignment horizontal="center" vertical="center"/>
    </xf>
    <xf numFmtId="166" fontId="20" fillId="0" borderId="1" xfId="0" applyNumberFormat="1" applyFont="1" applyBorder="1" applyAlignment="1">
      <alignment horizontal="center" vertical="center"/>
    </xf>
    <xf numFmtId="166" fontId="20" fillId="0" borderId="5" xfId="0" applyNumberFormat="1" applyFont="1" applyBorder="1" applyAlignment="1">
      <alignment horizontal="center" vertical="center"/>
    </xf>
    <xf numFmtId="166" fontId="20" fillId="0" borderId="45" xfId="1" applyNumberFormat="1" applyFont="1" applyBorder="1" applyAlignment="1">
      <alignment horizontal="center" vertical="center"/>
    </xf>
    <xf numFmtId="165" fontId="20" fillId="0" borderId="46" xfId="4" applyNumberFormat="1" applyFont="1" applyBorder="1" applyAlignment="1">
      <alignment horizontal="center" vertical="center"/>
    </xf>
    <xf numFmtId="0" fontId="50" fillId="0" borderId="1" xfId="0" applyFont="1" applyBorder="1" applyAlignment="1">
      <alignment horizontal="left" wrapText="1"/>
    </xf>
    <xf numFmtId="165" fontId="2" fillId="43" borderId="40" xfId="0" applyNumberFormat="1" applyFont="1" applyFill="1" applyBorder="1" applyAlignment="1">
      <alignment horizontal="center" vertical="center"/>
    </xf>
    <xf numFmtId="0" fontId="3" fillId="0" borderId="41" xfId="0" applyFont="1" applyBorder="1"/>
    <xf numFmtId="0" fontId="79" fillId="2" borderId="0" xfId="0" applyFont="1" applyFill="1"/>
    <xf numFmtId="0" fontId="79" fillId="2" borderId="0" xfId="0" applyFont="1" applyFill="1" applyAlignment="1">
      <alignment horizontal="left" vertical="center" wrapText="1"/>
    </xf>
    <xf numFmtId="0" fontId="80" fillId="2" borderId="0" xfId="0" applyFont="1" applyFill="1"/>
    <xf numFmtId="0" fontId="81" fillId="2" borderId="0" xfId="0" applyFont="1" applyFill="1"/>
    <xf numFmtId="0" fontId="77" fillId="2" borderId="0" xfId="0" applyFont="1" applyFill="1" applyAlignment="1">
      <alignment wrapText="1"/>
    </xf>
    <xf numFmtId="0" fontId="78" fillId="2" borderId="0" xfId="0" applyFont="1" applyFill="1"/>
    <xf numFmtId="176" fontId="20" fillId="0" borderId="0" xfId="1" applyNumberFormat="1" applyFont="1" applyBorder="1" applyAlignment="1">
      <alignment horizontal="left"/>
    </xf>
    <xf numFmtId="0" fontId="20" fillId="0" borderId="37" xfId="0" applyFont="1" applyBorder="1" applyAlignment="1">
      <alignment horizontal="center" vertical="center"/>
    </xf>
    <xf numFmtId="0" fontId="20" fillId="0" borderId="54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 wrapText="1"/>
    </xf>
    <xf numFmtId="0" fontId="79" fillId="0" borderId="0" xfId="0" applyFont="1"/>
    <xf numFmtId="0" fontId="78" fillId="0" borderId="0" xfId="0" applyFont="1"/>
    <xf numFmtId="0" fontId="78" fillId="0" borderId="0" xfId="0" applyFont="1" applyAlignment="1">
      <alignment horizontal="left"/>
    </xf>
    <xf numFmtId="165" fontId="41" fillId="0" borderId="26" xfId="8" applyNumberFormat="1" applyFont="1" applyFill="1" applyBorder="1" applyAlignment="1">
      <alignment horizontal="center"/>
    </xf>
    <xf numFmtId="180" fontId="41" fillId="0" borderId="25" xfId="8" applyNumberFormat="1" applyFont="1" applyFill="1" applyBorder="1" applyAlignment="1">
      <alignment horizontal="center"/>
    </xf>
    <xf numFmtId="180" fontId="47" fillId="0" borderId="1" xfId="4" applyNumberFormat="1" applyFont="1" applyBorder="1" applyAlignment="1">
      <alignment horizontal="center" vertical="center"/>
    </xf>
    <xf numFmtId="180" fontId="20" fillId="0" borderId="29" xfId="0" applyNumberFormat="1" applyFont="1" applyBorder="1" applyAlignment="1">
      <alignment horizontal="center" vertical="center"/>
    </xf>
    <xf numFmtId="180" fontId="0" fillId="0" borderId="0" xfId="0" applyNumberFormat="1"/>
    <xf numFmtId="0" fontId="0" fillId="0" borderId="0" xfId="0" applyBorder="1" applyAlignment="1"/>
    <xf numFmtId="0" fontId="43" fillId="0" borderId="28" xfId="0" applyFont="1" applyBorder="1"/>
    <xf numFmtId="0" fontId="43" fillId="0" borderId="27" xfId="0" applyFont="1" applyBorder="1"/>
    <xf numFmtId="0" fontId="43" fillId="0" borderId="19" xfId="0" applyFont="1" applyBorder="1"/>
    <xf numFmtId="0" fontId="77" fillId="0" borderId="47" xfId="0" applyFont="1" applyBorder="1"/>
    <xf numFmtId="0" fontId="84" fillId="0" borderId="1" xfId="0" applyFont="1" applyBorder="1" applyAlignment="1">
      <alignment horizontal="center"/>
    </xf>
    <xf numFmtId="0" fontId="84" fillId="0" borderId="44" xfId="0" applyFont="1" applyBorder="1"/>
    <xf numFmtId="0" fontId="85" fillId="0" borderId="48" xfId="0" applyFont="1" applyBorder="1" applyAlignment="1">
      <alignment horizontal="center"/>
    </xf>
    <xf numFmtId="3" fontId="77" fillId="0" borderId="45" xfId="8" applyNumberFormat="1" applyFont="1" applyBorder="1" applyAlignment="1">
      <alignment horizontal="center" vertical="center"/>
    </xf>
    <xf numFmtId="165" fontId="86" fillId="0" borderId="46" xfId="4" applyNumberFormat="1" applyFont="1" applyBorder="1" applyAlignment="1">
      <alignment horizontal="center"/>
    </xf>
    <xf numFmtId="0" fontId="77" fillId="0" borderId="0" xfId="0" applyFont="1" applyAlignment="1">
      <alignment horizontal="center"/>
    </xf>
    <xf numFmtId="0" fontId="84" fillId="0" borderId="22" xfId="0" applyFont="1" applyBorder="1" applyAlignment="1">
      <alignment horizontal="center"/>
    </xf>
    <xf numFmtId="165" fontId="77" fillId="0" borderId="1" xfId="0" applyNumberFormat="1" applyFont="1" applyBorder="1" applyAlignment="1">
      <alignment horizontal="center" vertical="center"/>
    </xf>
    <xf numFmtId="165" fontId="87" fillId="0" borderId="44" xfId="0" applyNumberFormat="1" applyFont="1" applyBorder="1" applyAlignment="1">
      <alignment horizontal="center" vertical="center"/>
    </xf>
    <xf numFmtId="165" fontId="77" fillId="0" borderId="1" xfId="0" applyNumberFormat="1" applyFont="1" applyBorder="1" applyAlignment="1">
      <alignment horizontal="center"/>
    </xf>
    <xf numFmtId="165" fontId="88" fillId="0" borderId="44" xfId="0" applyNumberFormat="1" applyFont="1" applyBorder="1" applyAlignment="1">
      <alignment horizontal="center"/>
    </xf>
    <xf numFmtId="0" fontId="84" fillId="0" borderId="24" xfId="0" applyFont="1" applyBorder="1" applyAlignment="1">
      <alignment horizontal="center"/>
    </xf>
    <xf numFmtId="165" fontId="77" fillId="0" borderId="26" xfId="0" applyNumberFormat="1" applyFont="1" applyBorder="1" applyAlignment="1">
      <alignment horizontal="center"/>
    </xf>
    <xf numFmtId="165" fontId="88" fillId="0" borderId="25" xfId="0" applyNumberFormat="1" applyFont="1" applyBorder="1" applyAlignment="1">
      <alignment horizontal="center"/>
    </xf>
    <xf numFmtId="165" fontId="77" fillId="0" borderId="1" xfId="4" applyNumberFormat="1" applyFont="1" applyBorder="1" applyAlignment="1">
      <alignment horizontal="center"/>
    </xf>
    <xf numFmtId="165" fontId="88" fillId="0" borderId="1" xfId="0" applyNumberFormat="1" applyFont="1" applyBorder="1" applyAlignment="1">
      <alignment horizontal="center"/>
    </xf>
    <xf numFmtId="166" fontId="77" fillId="0" borderId="1" xfId="8" applyNumberFormat="1" applyFont="1" applyFill="1" applyBorder="1" applyAlignment="1">
      <alignment horizontal="center"/>
    </xf>
    <xf numFmtId="165" fontId="87" fillId="0" borderId="1" xfId="4" applyNumberFormat="1" applyFont="1" applyBorder="1" applyAlignment="1">
      <alignment horizontal="center"/>
    </xf>
    <xf numFmtId="3" fontId="77" fillId="0" borderId="1" xfId="1" applyNumberFormat="1" applyFont="1" applyBorder="1" applyAlignment="1">
      <alignment horizontal="center"/>
    </xf>
    <xf numFmtId="37" fontId="77" fillId="0" borderId="1" xfId="1" applyNumberFormat="1" applyFont="1" applyBorder="1" applyAlignment="1">
      <alignment horizontal="center"/>
    </xf>
    <xf numFmtId="0" fontId="84" fillId="0" borderId="0" xfId="0" applyFont="1" applyAlignment="1">
      <alignment horizontal="center"/>
    </xf>
    <xf numFmtId="4" fontId="77" fillId="0" borderId="0" xfId="1" applyNumberFormat="1" applyFont="1" applyBorder="1" applyAlignment="1">
      <alignment horizontal="center"/>
    </xf>
    <xf numFmtId="165" fontId="77" fillId="0" borderId="0" xfId="4" applyNumberFormat="1" applyFont="1" applyBorder="1" applyAlignment="1">
      <alignment horizontal="center"/>
    </xf>
    <xf numFmtId="166" fontId="77" fillId="57" borderId="1" xfId="8" applyNumberFormat="1" applyFont="1" applyFill="1" applyBorder="1" applyAlignment="1">
      <alignment horizontal="center"/>
    </xf>
    <xf numFmtId="4" fontId="77" fillId="2" borderId="1" xfId="8" applyNumberFormat="1" applyFont="1" applyFill="1" applyBorder="1" applyAlignment="1">
      <alignment horizontal="center"/>
    </xf>
    <xf numFmtId="4" fontId="77" fillId="0" borderId="0" xfId="0" applyNumberFormat="1" applyFont="1" applyAlignment="1">
      <alignment horizontal="center"/>
    </xf>
    <xf numFmtId="0" fontId="84" fillId="0" borderId="0" xfId="0" applyFont="1"/>
    <xf numFmtId="0" fontId="77" fillId="0" borderId="20" xfId="0" applyFont="1" applyBorder="1" applyAlignment="1">
      <alignment horizontal="center" vertical="center" wrapText="1"/>
    </xf>
    <xf numFmtId="165" fontId="77" fillId="0" borderId="1" xfId="4" applyNumberFormat="1" applyFont="1" applyBorder="1" applyAlignment="1">
      <alignment horizontal="center" vertical="center"/>
    </xf>
    <xf numFmtId="165" fontId="88" fillId="0" borderId="1" xfId="4" applyNumberFormat="1" applyFont="1" applyBorder="1" applyAlignment="1">
      <alignment horizontal="center" vertical="center"/>
    </xf>
    <xf numFmtId="165" fontId="87" fillId="0" borderId="1" xfId="4" applyNumberFormat="1" applyFont="1" applyBorder="1" applyAlignment="1">
      <alignment horizontal="center" vertical="center"/>
    </xf>
    <xf numFmtId="0" fontId="78" fillId="0" borderId="0" xfId="0" applyFont="1" applyAlignment="1">
      <alignment horizontal="center"/>
    </xf>
    <xf numFmtId="165" fontId="78" fillId="0" borderId="0" xfId="4" applyNumberFormat="1" applyFont="1" applyBorder="1" applyAlignment="1">
      <alignment horizontal="center"/>
    </xf>
    <xf numFmtId="0" fontId="84" fillId="0" borderId="1" xfId="0" applyFont="1" applyBorder="1" applyAlignment="1">
      <alignment horizontal="center" vertical="center"/>
    </xf>
    <xf numFmtId="3" fontId="77" fillId="0" borderId="1" xfId="0" applyNumberFormat="1" applyFont="1" applyBorder="1" applyAlignment="1">
      <alignment horizontal="center" vertical="center"/>
    </xf>
    <xf numFmtId="165" fontId="86" fillId="0" borderId="1" xfId="4" applyNumberFormat="1" applyFont="1" applyBorder="1" applyAlignment="1">
      <alignment horizontal="center" vertical="center"/>
    </xf>
    <xf numFmtId="3" fontId="77" fillId="57" borderId="1" xfId="8" applyNumberFormat="1" applyFont="1" applyFill="1" applyBorder="1" applyAlignment="1">
      <alignment horizontal="center" vertical="center"/>
    </xf>
    <xf numFmtId="166" fontId="20" fillId="58" borderId="16" xfId="1" applyNumberFormat="1" applyFont="1" applyFill="1" applyBorder="1" applyAlignment="1">
      <alignment horizontal="center" vertical="center"/>
    </xf>
    <xf numFmtId="166" fontId="20" fillId="58" borderId="1" xfId="1" applyNumberFormat="1" applyFont="1" applyFill="1" applyBorder="1" applyAlignment="1">
      <alignment horizontal="center" vertical="center"/>
    </xf>
    <xf numFmtId="172" fontId="20" fillId="58" borderId="44" xfId="1" applyNumberFormat="1" applyFont="1" applyFill="1" applyBorder="1" applyAlignment="1">
      <alignment horizontal="center"/>
    </xf>
    <xf numFmtId="10" fontId="20" fillId="0" borderId="5" xfId="4" applyNumberFormat="1" applyFont="1" applyBorder="1" applyAlignment="1">
      <alignment horizontal="center" vertical="center"/>
    </xf>
    <xf numFmtId="166" fontId="20" fillId="0" borderId="45" xfId="0" applyNumberFormat="1" applyFont="1" applyBorder="1" applyAlignment="1">
      <alignment horizontal="center"/>
    </xf>
    <xf numFmtId="0" fontId="45" fillId="0" borderId="48" xfId="0" applyFont="1" applyBorder="1" applyAlignment="1">
      <alignment horizontal="center"/>
    </xf>
    <xf numFmtId="3" fontId="43" fillId="0" borderId="45" xfId="0" applyNumberFormat="1" applyFont="1" applyBorder="1" applyAlignment="1">
      <alignment horizontal="center" vertical="center"/>
    </xf>
    <xf numFmtId="1" fontId="20" fillId="7" borderId="45" xfId="1" applyNumberFormat="1" applyFont="1" applyFill="1" applyBorder="1" applyAlignment="1">
      <alignment horizontal="center"/>
    </xf>
    <xf numFmtId="1" fontId="20" fillId="0" borderId="45" xfId="1" applyNumberFormat="1" applyFont="1" applyFill="1" applyBorder="1" applyAlignment="1">
      <alignment horizontal="center"/>
    </xf>
    <xf numFmtId="172" fontId="20" fillId="0" borderId="45" xfId="1" applyNumberFormat="1" applyFont="1" applyFill="1" applyBorder="1" applyAlignment="1">
      <alignment horizontal="center"/>
    </xf>
    <xf numFmtId="172" fontId="20" fillId="0" borderId="46" xfId="1" applyNumberFormat="1" applyFont="1" applyFill="1" applyBorder="1" applyAlignment="1">
      <alignment horizontal="center"/>
    </xf>
    <xf numFmtId="3" fontId="20" fillId="7" borderId="18" xfId="1" applyNumberFormat="1" applyFont="1" applyFill="1" applyBorder="1" applyAlignment="1">
      <alignment horizontal="center" vertical="center"/>
    </xf>
    <xf numFmtId="3" fontId="20" fillId="7" borderId="1" xfId="1" applyNumberFormat="1" applyFont="1" applyFill="1" applyBorder="1" applyAlignment="1">
      <alignment horizontal="center" vertical="center"/>
    </xf>
    <xf numFmtId="165" fontId="6" fillId="47" borderId="45" xfId="4" applyNumberFormat="1" applyFont="1" applyFill="1" applyBorder="1" applyAlignment="1">
      <alignment horizontal="center" vertical="center"/>
    </xf>
    <xf numFmtId="165" fontId="6" fillId="47" borderId="46" xfId="4" applyNumberFormat="1" applyFont="1" applyFill="1" applyBorder="1" applyAlignment="1">
      <alignment horizontal="center" vertical="center"/>
    </xf>
    <xf numFmtId="0" fontId="47" fillId="0" borderId="56" xfId="0" applyFont="1" applyBorder="1"/>
    <xf numFmtId="172" fontId="47" fillId="0" borderId="20" xfId="0" applyNumberFormat="1" applyFont="1" applyFill="1" applyBorder="1" applyAlignment="1">
      <alignment horizontal="center" vertical="center"/>
    </xf>
    <xf numFmtId="0" fontId="6" fillId="47" borderId="36" xfId="0" applyFont="1" applyFill="1" applyBorder="1" applyAlignment="1">
      <alignment horizontal="center" vertical="center"/>
    </xf>
    <xf numFmtId="0" fontId="6" fillId="47" borderId="37" xfId="0" applyFont="1" applyFill="1" applyBorder="1" applyAlignment="1">
      <alignment horizontal="center" vertical="center"/>
    </xf>
    <xf numFmtId="0" fontId="6" fillId="47" borderId="38" xfId="0" applyFont="1" applyFill="1" applyBorder="1" applyAlignment="1">
      <alignment horizontal="center" vertical="center"/>
    </xf>
    <xf numFmtId="37" fontId="65" fillId="0" borderId="1" xfId="1" applyNumberFormat="1" applyFont="1" applyFill="1" applyBorder="1" applyAlignment="1">
      <alignment horizontal="center" vertical="center" wrapText="1" readingOrder="1"/>
    </xf>
    <xf numFmtId="0" fontId="50" fillId="0" borderId="16" xfId="0" applyFont="1" applyBorder="1" applyAlignment="1">
      <alignment horizontal="left" wrapText="1"/>
    </xf>
    <xf numFmtId="165" fontId="47" fillId="0" borderId="16" xfId="4" applyNumberFormat="1" applyFont="1" applyBorder="1" applyAlignment="1">
      <alignment horizontal="center" vertical="center"/>
    </xf>
    <xf numFmtId="0" fontId="47" fillId="0" borderId="22" xfId="0" applyFont="1" applyBorder="1" applyAlignment="1">
      <alignment horizontal="center" vertical="center"/>
    </xf>
    <xf numFmtId="172" fontId="47" fillId="0" borderId="20" xfId="0" applyNumberFormat="1" applyFont="1" applyBorder="1" applyAlignment="1">
      <alignment horizontal="center" vertical="center"/>
    </xf>
    <xf numFmtId="172" fontId="47" fillId="0" borderId="45" xfId="0" applyNumberFormat="1" applyFont="1" applyBorder="1" applyAlignment="1">
      <alignment horizontal="center" vertical="center"/>
    </xf>
    <xf numFmtId="167" fontId="48" fillId="0" borderId="36" xfId="1" applyNumberFormat="1" applyFont="1" applyBorder="1" applyAlignment="1">
      <alignment horizontal="center" vertical="center"/>
    </xf>
    <xf numFmtId="0" fontId="0" fillId="58" borderId="0" xfId="0" applyFill="1" applyAlignment="1">
      <alignment horizontal="center"/>
    </xf>
    <xf numFmtId="0" fontId="0" fillId="58" borderId="27" xfId="0" applyFill="1" applyBorder="1" applyAlignment="1">
      <alignment horizontal="center"/>
    </xf>
    <xf numFmtId="172" fontId="20" fillId="58" borderId="4" xfId="1" applyNumberFormat="1" applyFont="1" applyFill="1" applyBorder="1" applyAlignment="1">
      <alignment horizontal="center"/>
    </xf>
    <xf numFmtId="0" fontId="3" fillId="59" borderId="36" xfId="0" applyFont="1" applyFill="1" applyBorder="1" applyAlignment="1">
      <alignment horizontal="center"/>
    </xf>
    <xf numFmtId="3" fontId="3" fillId="59" borderId="37" xfId="0" applyNumberFormat="1" applyFont="1" applyFill="1" applyBorder="1" applyAlignment="1">
      <alignment horizontal="center" vertical="center"/>
    </xf>
    <xf numFmtId="166" fontId="3" fillId="59" borderId="37" xfId="0" applyNumberFormat="1" applyFont="1" applyFill="1" applyBorder="1" applyAlignment="1">
      <alignment horizontal="center" vertical="center"/>
    </xf>
    <xf numFmtId="166" fontId="3" fillId="59" borderId="37" xfId="1" applyNumberFormat="1" applyFont="1" applyFill="1" applyBorder="1" applyAlignment="1">
      <alignment horizontal="center" vertical="center"/>
    </xf>
    <xf numFmtId="0" fontId="44" fillId="41" borderId="16" xfId="0" applyFont="1" applyFill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0" fillId="0" borderId="18" xfId="0" applyFont="1" applyBorder="1" applyAlignment="1">
      <alignment horizontal="center" vertical="center"/>
    </xf>
    <xf numFmtId="0" fontId="50" fillId="0" borderId="4" xfId="0" applyFont="1" applyBorder="1" applyAlignment="1">
      <alignment horizontal="center" vertical="center"/>
    </xf>
    <xf numFmtId="0" fontId="50" fillId="0" borderId="47" xfId="0" applyFont="1" applyBorder="1" applyAlignment="1">
      <alignment horizontal="center" vertical="center"/>
    </xf>
    <xf numFmtId="167" fontId="48" fillId="0" borderId="2" xfId="1" applyNumberFormat="1" applyFont="1" applyBorder="1" applyAlignment="1">
      <alignment horizontal="center" vertical="center" wrapText="1"/>
    </xf>
    <xf numFmtId="0" fontId="65" fillId="0" borderId="18" xfId="0" applyFont="1" applyFill="1" applyBorder="1" applyAlignment="1">
      <alignment horizontal="center" vertical="center" wrapText="1" readingOrder="1"/>
    </xf>
    <xf numFmtId="0" fontId="65" fillId="0" borderId="4" xfId="0" applyFont="1" applyFill="1" applyBorder="1" applyAlignment="1">
      <alignment horizontal="center" vertical="center" wrapText="1" readingOrder="1"/>
    </xf>
    <xf numFmtId="37" fontId="65" fillId="0" borderId="44" xfId="1" applyNumberFormat="1" applyFont="1" applyFill="1" applyBorder="1" applyAlignment="1">
      <alignment horizontal="center" vertical="center" wrapText="1" readingOrder="1"/>
    </xf>
    <xf numFmtId="37" fontId="65" fillId="0" borderId="45" xfId="1" applyNumberFormat="1" applyFont="1" applyFill="1" applyBorder="1" applyAlignment="1">
      <alignment horizontal="center" vertical="center" wrapText="1" readingOrder="1"/>
    </xf>
    <xf numFmtId="37" fontId="65" fillId="0" borderId="46" xfId="1" applyNumberFormat="1" applyFont="1" applyFill="1" applyBorder="1" applyAlignment="1">
      <alignment horizontal="center" vertical="center" wrapText="1" readingOrder="1"/>
    </xf>
    <xf numFmtId="0" fontId="6" fillId="47" borderId="51" xfId="0" applyFont="1" applyFill="1" applyBorder="1" applyAlignment="1">
      <alignment horizontal="center" vertical="center"/>
    </xf>
    <xf numFmtId="0" fontId="6" fillId="47" borderId="20" xfId="0" applyFont="1" applyFill="1" applyBorder="1" applyAlignment="1">
      <alignment horizontal="center" vertical="center"/>
    </xf>
    <xf numFmtId="0" fontId="6" fillId="47" borderId="52" xfId="0" applyFont="1" applyFill="1" applyBorder="1" applyAlignment="1">
      <alignment horizontal="center" vertical="center"/>
    </xf>
    <xf numFmtId="0" fontId="43" fillId="0" borderId="56" xfId="0" applyFont="1" applyBorder="1" applyAlignment="1">
      <alignment horizontal="center" vertical="center"/>
    </xf>
    <xf numFmtId="0" fontId="44" fillId="41" borderId="41" xfId="0" applyFont="1" applyFill="1" applyBorder="1" applyAlignment="1">
      <alignment horizontal="center" vertical="center"/>
    </xf>
    <xf numFmtId="0" fontId="50" fillId="0" borderId="49" xfId="0" applyFont="1" applyBorder="1" applyAlignment="1">
      <alignment horizontal="center" vertical="center"/>
    </xf>
    <xf numFmtId="0" fontId="45" fillId="59" borderId="36" xfId="0" applyFont="1" applyFill="1" applyBorder="1" applyAlignment="1">
      <alignment horizontal="center"/>
    </xf>
    <xf numFmtId="3" fontId="45" fillId="59" borderId="37" xfId="0" applyNumberFormat="1" applyFont="1" applyFill="1" applyBorder="1" applyAlignment="1">
      <alignment horizontal="center" vertical="center"/>
    </xf>
    <xf numFmtId="172" fontId="45" fillId="59" borderId="37" xfId="1" applyNumberFormat="1" applyFont="1" applyFill="1" applyBorder="1" applyAlignment="1">
      <alignment horizontal="center"/>
    </xf>
    <xf numFmtId="172" fontId="45" fillId="59" borderId="38" xfId="1" applyNumberFormat="1" applyFont="1" applyFill="1" applyBorder="1" applyAlignment="1">
      <alignment horizontal="center"/>
    </xf>
    <xf numFmtId="0" fontId="48" fillId="8" borderId="47" xfId="0" applyFont="1" applyFill="1" applyBorder="1" applyAlignment="1">
      <alignment horizontal="center" vertical="center"/>
    </xf>
    <xf numFmtId="0" fontId="48" fillId="8" borderId="48" xfId="0" applyFont="1" applyFill="1" applyBorder="1" applyAlignment="1">
      <alignment horizontal="center" vertical="center"/>
    </xf>
    <xf numFmtId="0" fontId="47" fillId="45" borderId="51" xfId="0" applyFont="1" applyFill="1" applyBorder="1" applyAlignment="1">
      <alignment horizontal="center" vertical="center"/>
    </xf>
    <xf numFmtId="0" fontId="47" fillId="45" borderId="47" xfId="0" applyFont="1" applyFill="1" applyBorder="1" applyAlignment="1">
      <alignment horizontal="center" vertical="center"/>
    </xf>
    <xf numFmtId="0" fontId="47" fillId="45" borderId="48" xfId="0" applyFont="1" applyFill="1" applyBorder="1" applyAlignment="1">
      <alignment horizontal="center" vertical="center"/>
    </xf>
    <xf numFmtId="172" fontId="92" fillId="0" borderId="37" xfId="0" applyNumberFormat="1" applyFont="1" applyFill="1" applyBorder="1" applyAlignment="1">
      <alignment horizontal="center" vertical="center" wrapText="1" readingOrder="1"/>
    </xf>
    <xf numFmtId="172" fontId="92" fillId="0" borderId="38" xfId="0" applyNumberFormat="1" applyFont="1" applyFill="1" applyBorder="1" applyAlignment="1">
      <alignment horizontal="center" vertical="center" wrapText="1" readingOrder="1"/>
    </xf>
    <xf numFmtId="172" fontId="47" fillId="0" borderId="52" xfId="0" applyNumberFormat="1" applyFont="1" applyBorder="1" applyAlignment="1">
      <alignment horizontal="center" vertical="center"/>
    </xf>
    <xf numFmtId="172" fontId="47" fillId="0" borderId="46" xfId="0" applyNumberFormat="1" applyFont="1" applyBorder="1" applyAlignment="1">
      <alignment horizontal="center" vertical="center"/>
    </xf>
    <xf numFmtId="3" fontId="48" fillId="0" borderId="20" xfId="0" applyNumberFormat="1" applyFont="1" applyFill="1" applyBorder="1" applyAlignment="1">
      <alignment horizontal="center" vertical="center"/>
    </xf>
    <xf numFmtId="0" fontId="6" fillId="48" borderId="36" xfId="0" applyFont="1" applyFill="1" applyBorder="1" applyAlignment="1">
      <alignment horizontal="center" vertical="center"/>
    </xf>
    <xf numFmtId="166" fontId="20" fillId="2" borderId="0" xfId="1" applyNumberFormat="1" applyFont="1" applyFill="1" applyBorder="1" applyAlignment="1">
      <alignment horizontal="left" vertical="center"/>
    </xf>
    <xf numFmtId="0" fontId="48" fillId="0" borderId="51" xfId="0" applyFont="1" applyFill="1" applyBorder="1" applyAlignment="1">
      <alignment horizontal="center" vertical="center"/>
    </xf>
    <xf numFmtId="3" fontId="48" fillId="0" borderId="52" xfId="0" applyNumberFormat="1" applyFont="1" applyFill="1" applyBorder="1" applyAlignment="1">
      <alignment horizontal="center" vertical="center"/>
    </xf>
    <xf numFmtId="2" fontId="20" fillId="0" borderId="46" xfId="0" applyNumberFormat="1" applyFont="1" applyBorder="1" applyAlignment="1">
      <alignment horizontal="center" vertical="center"/>
    </xf>
    <xf numFmtId="0" fontId="20" fillId="0" borderId="48" xfId="0" applyFont="1" applyBorder="1" applyAlignment="1">
      <alignment vertical="center"/>
    </xf>
    <xf numFmtId="2" fontId="20" fillId="0" borderId="44" xfId="0" applyNumberFormat="1" applyFont="1" applyBorder="1" applyAlignment="1">
      <alignment horizontal="center" vertical="center"/>
    </xf>
    <xf numFmtId="0" fontId="20" fillId="0" borderId="47" xfId="0" applyFont="1" applyBorder="1" applyAlignment="1">
      <alignment vertical="center"/>
    </xf>
    <xf numFmtId="2" fontId="20" fillId="9" borderId="44" xfId="0" applyNumberFormat="1" applyFont="1" applyFill="1" applyBorder="1" applyAlignment="1">
      <alignment horizontal="center" vertical="center"/>
    </xf>
    <xf numFmtId="4" fontId="20" fillId="0" borderId="1" xfId="1" applyNumberFormat="1" applyFont="1" applyBorder="1" applyAlignment="1">
      <alignment horizontal="center" vertical="center"/>
    </xf>
    <xf numFmtId="4" fontId="20" fillId="0" borderId="5" xfId="1" applyNumberFormat="1" applyFont="1" applyBorder="1" applyAlignment="1">
      <alignment horizontal="center" vertical="center"/>
    </xf>
    <xf numFmtId="0" fontId="41" fillId="0" borderId="0" xfId="0" applyFont="1" applyBorder="1" applyAlignment="1">
      <alignment horizontal="left" vertical="center" wrapText="1"/>
    </xf>
    <xf numFmtId="0" fontId="50" fillId="0" borderId="44" xfId="0" applyFont="1" applyFill="1" applyBorder="1" applyAlignment="1">
      <alignment horizontal="left" vertical="center" wrapText="1"/>
    </xf>
    <xf numFmtId="0" fontId="41" fillId="0" borderId="44" xfId="0" applyFont="1" applyBorder="1" applyAlignment="1">
      <alignment horizontal="left" vertical="center" wrapText="1"/>
    </xf>
    <xf numFmtId="0" fontId="41" fillId="0" borderId="46" xfId="0" applyFont="1" applyBorder="1" applyAlignment="1">
      <alignment horizontal="left" vertical="center" wrapText="1"/>
    </xf>
    <xf numFmtId="0" fontId="41" fillId="0" borderId="44" xfId="0" applyFont="1" applyBorder="1"/>
    <xf numFmtId="0" fontId="41" fillId="0" borderId="44" xfId="0" applyFont="1" applyBorder="1" applyAlignment="1">
      <alignment vertical="center" wrapText="1"/>
    </xf>
    <xf numFmtId="0" fontId="50" fillId="0" borderId="44" xfId="0" applyFont="1" applyBorder="1" applyAlignment="1">
      <alignment vertical="center" wrapText="1"/>
    </xf>
    <xf numFmtId="0" fontId="41" fillId="0" borderId="46" xfId="0" applyFont="1" applyBorder="1" applyAlignment="1">
      <alignment wrapText="1"/>
    </xf>
    <xf numFmtId="0" fontId="41" fillId="0" borderId="0" xfId="0" applyFont="1" applyFill="1" applyBorder="1" applyAlignment="1">
      <alignment wrapText="1"/>
    </xf>
    <xf numFmtId="0" fontId="0" fillId="0" borderId="0" xfId="0" applyFill="1" applyBorder="1"/>
    <xf numFmtId="0" fontId="41" fillId="0" borderId="47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50" fillId="0" borderId="65" xfId="0" applyFont="1" applyBorder="1" applyAlignment="1">
      <alignment horizontal="center" vertical="center"/>
    </xf>
    <xf numFmtId="0" fontId="97" fillId="41" borderId="66" xfId="0" applyFont="1" applyFill="1" applyBorder="1" applyAlignment="1">
      <alignment horizontal="center" vertical="center" wrapText="1" readingOrder="1"/>
    </xf>
    <xf numFmtId="0" fontId="93" fillId="0" borderId="47" xfId="0" applyFont="1" applyFill="1" applyBorder="1" applyAlignment="1">
      <alignment horizontal="left" vertical="center" wrapText="1" readingOrder="1"/>
    </xf>
    <xf numFmtId="0" fontId="93" fillId="0" borderId="47" xfId="0" applyFont="1" applyBorder="1" applyAlignment="1">
      <alignment horizontal="left" vertical="center"/>
    </xf>
    <xf numFmtId="0" fontId="93" fillId="0" borderId="47" xfId="5" applyFont="1" applyBorder="1" applyAlignment="1">
      <alignment vertical="center" wrapText="1"/>
    </xf>
    <xf numFmtId="0" fontId="93" fillId="0" borderId="48" xfId="0" applyFont="1" applyBorder="1" applyAlignment="1">
      <alignment horizontal="left" vertical="center" readingOrder="1"/>
    </xf>
    <xf numFmtId="0" fontId="93" fillId="0" borderId="0" xfId="0" applyFont="1" applyBorder="1" applyAlignment="1">
      <alignment horizontal="left" vertical="center" readingOrder="1"/>
    </xf>
    <xf numFmtId="0" fontId="97" fillId="41" borderId="67" xfId="0" applyFont="1" applyFill="1" applyBorder="1" applyAlignment="1">
      <alignment horizontal="center" vertical="center" wrapText="1" readingOrder="1"/>
    </xf>
    <xf numFmtId="0" fontId="41" fillId="0" borderId="43" xfId="0" applyFont="1" applyBorder="1"/>
    <xf numFmtId="0" fontId="41" fillId="0" borderId="47" xfId="0" applyFont="1" applyBorder="1"/>
    <xf numFmtId="0" fontId="50" fillId="60" borderId="47" xfId="0" applyFont="1" applyFill="1" applyBorder="1" applyAlignment="1">
      <alignment horizontal="center" vertical="center"/>
    </xf>
    <xf numFmtId="0" fontId="50" fillId="60" borderId="48" xfId="0" applyFont="1" applyFill="1" applyBorder="1" applyAlignment="1">
      <alignment horizontal="center" vertical="center"/>
    </xf>
    <xf numFmtId="0" fontId="50" fillId="0" borderId="0" xfId="0" applyFont="1" applyFill="1" applyBorder="1" applyAlignment="1">
      <alignment horizontal="center" vertical="center"/>
    </xf>
    <xf numFmtId="0" fontId="97" fillId="41" borderId="68" xfId="0" applyFont="1" applyFill="1" applyBorder="1" applyAlignment="1">
      <alignment horizontal="center" vertical="center" wrapText="1" readingOrder="1"/>
    </xf>
    <xf numFmtId="0" fontId="41" fillId="0" borderId="69" xfId="0" applyFont="1" applyBorder="1"/>
    <xf numFmtId="0" fontId="20" fillId="0" borderId="0" xfId="0" applyFont="1" applyFill="1" applyBorder="1" applyAlignment="1">
      <alignment vertical="center"/>
    </xf>
    <xf numFmtId="0" fontId="20" fillId="2" borderId="0" xfId="0" applyFont="1" applyFill="1"/>
    <xf numFmtId="3" fontId="20" fillId="0" borderId="1" xfId="1" applyNumberFormat="1" applyFont="1" applyBorder="1" applyAlignment="1">
      <alignment horizontal="center" vertical="center"/>
    </xf>
    <xf numFmtId="3" fontId="20" fillId="0" borderId="5" xfId="1" applyNumberFormat="1" applyFont="1" applyBorder="1" applyAlignment="1">
      <alignment horizontal="center" vertical="center"/>
    </xf>
    <xf numFmtId="0" fontId="20" fillId="0" borderId="39" xfId="0" applyFont="1" applyBorder="1" applyAlignment="1">
      <alignment vertical="center"/>
    </xf>
    <xf numFmtId="0" fontId="20" fillId="0" borderId="72" xfId="0" applyFont="1" applyBorder="1" applyAlignment="1">
      <alignment vertical="center"/>
    </xf>
    <xf numFmtId="0" fontId="21" fillId="0" borderId="70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21" fillId="0" borderId="17" xfId="0" applyFont="1" applyBorder="1"/>
    <xf numFmtId="0" fontId="21" fillId="0" borderId="71" xfId="0" applyFont="1" applyBorder="1" applyAlignment="1">
      <alignment horizontal="center"/>
    </xf>
    <xf numFmtId="0" fontId="20" fillId="0" borderId="36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14" fontId="20" fillId="0" borderId="0" xfId="0" applyNumberFormat="1" applyFont="1"/>
    <xf numFmtId="43" fontId="0" fillId="0" borderId="0" xfId="0" applyNumberFormat="1"/>
    <xf numFmtId="164" fontId="0" fillId="0" borderId="0" xfId="0" applyNumberFormat="1"/>
    <xf numFmtId="43" fontId="20" fillId="0" borderId="0" xfId="0" applyNumberFormat="1" applyFont="1"/>
    <xf numFmtId="1" fontId="20" fillId="0" borderId="0" xfId="0" applyNumberFormat="1" applyFont="1"/>
    <xf numFmtId="165" fontId="47" fillId="0" borderId="0" xfId="4" pivotButton="1" applyNumberFormat="1" applyFont="1"/>
    <xf numFmtId="3" fontId="20" fillId="0" borderId="1" xfId="1" applyNumberFormat="1" applyFont="1" applyFill="1" applyBorder="1" applyAlignment="1">
      <alignment horizontal="center" vertical="center"/>
    </xf>
    <xf numFmtId="165" fontId="62" fillId="9" borderId="37" xfId="0" applyNumberFormat="1" applyFont="1" applyFill="1" applyBorder="1" applyAlignment="1">
      <alignment horizontal="center" vertical="center"/>
    </xf>
    <xf numFmtId="165" fontId="62" fillId="9" borderId="38" xfId="0" applyNumberFormat="1" applyFont="1" applyFill="1" applyBorder="1" applyAlignment="1">
      <alignment horizontal="center" vertical="center"/>
    </xf>
    <xf numFmtId="0" fontId="47" fillId="0" borderId="36" xfId="0" applyFont="1" applyBorder="1"/>
    <xf numFmtId="0" fontId="47" fillId="0" borderId="37" xfId="0" applyFont="1" applyBorder="1"/>
    <xf numFmtId="165" fontId="47" fillId="0" borderId="37" xfId="4" applyNumberFormat="1" applyFont="1" applyFill="1" applyBorder="1"/>
    <xf numFmtId="165" fontId="47" fillId="0" borderId="38" xfId="4" applyNumberFormat="1" applyFont="1" applyFill="1" applyBorder="1"/>
    <xf numFmtId="0" fontId="20" fillId="0" borderId="1" xfId="0" applyFont="1" applyFill="1" applyBorder="1" applyAlignment="1">
      <alignment horizontal="left" vertical="center"/>
    </xf>
    <xf numFmtId="164" fontId="20" fillId="0" borderId="1" xfId="0" applyNumberFormat="1" applyFont="1" applyFill="1" applyBorder="1" applyAlignment="1">
      <alignment horizontal="left"/>
    </xf>
    <xf numFmtId="43" fontId="20" fillId="0" borderId="1" xfId="0" applyNumberFormat="1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82" fillId="4" borderId="0" xfId="0" applyFont="1" applyFill="1" applyAlignment="1">
      <alignment horizontal="left" vertical="center"/>
    </xf>
    <xf numFmtId="0" fontId="49" fillId="4" borderId="0" xfId="0" applyFont="1" applyFill="1" applyAlignment="1">
      <alignment horizontal="left" vertical="center"/>
    </xf>
    <xf numFmtId="0" fontId="41" fillId="0" borderId="16" xfId="0" applyFont="1" applyBorder="1" applyAlignment="1">
      <alignment horizontal="left" vertical="center"/>
    </xf>
    <xf numFmtId="0" fontId="41" fillId="0" borderId="20" xfId="0" applyFont="1" applyBorder="1" applyAlignment="1">
      <alignment horizontal="left" vertical="center"/>
    </xf>
    <xf numFmtId="0" fontId="54" fillId="0" borderId="0" xfId="0" applyFont="1" applyAlignment="1">
      <alignment horizontal="center"/>
    </xf>
    <xf numFmtId="0" fontId="48" fillId="0" borderId="31" xfId="0" applyFont="1" applyBorder="1" applyAlignment="1">
      <alignment horizontal="center"/>
    </xf>
    <xf numFmtId="0" fontId="90" fillId="0" borderId="0" xfId="0" applyFont="1" applyAlignment="1">
      <alignment horizontal="center" vertical="center"/>
    </xf>
    <xf numFmtId="0" fontId="83" fillId="41" borderId="21" xfId="0" applyFont="1" applyFill="1" applyBorder="1" applyAlignment="1">
      <alignment horizontal="center"/>
    </xf>
    <xf numFmtId="0" fontId="83" fillId="41" borderId="42" xfId="0" applyFont="1" applyFill="1" applyBorder="1" applyAlignment="1">
      <alignment horizontal="center"/>
    </xf>
    <xf numFmtId="0" fontId="83" fillId="41" borderId="43" xfId="0" applyFont="1" applyFill="1" applyBorder="1" applyAlignment="1">
      <alignment horizontal="center"/>
    </xf>
    <xf numFmtId="0" fontId="84" fillId="0" borderId="21" xfId="0" applyFont="1" applyBorder="1" applyAlignment="1">
      <alignment horizontal="left"/>
    </xf>
    <xf numFmtId="0" fontId="84" fillId="0" borderId="42" xfId="0" applyFont="1" applyBorder="1" applyAlignment="1">
      <alignment horizontal="left"/>
    </xf>
    <xf numFmtId="0" fontId="84" fillId="0" borderId="43" xfId="0" applyFont="1" applyBorder="1" applyAlignment="1">
      <alignment horizontal="left"/>
    </xf>
    <xf numFmtId="0" fontId="85" fillId="0" borderId="0" xfId="0" applyFont="1" applyAlignment="1">
      <alignment horizontal="center"/>
    </xf>
    <xf numFmtId="0" fontId="89" fillId="41" borderId="28" xfId="0" applyFont="1" applyFill="1" applyBorder="1" applyAlignment="1">
      <alignment horizontal="center"/>
    </xf>
    <xf numFmtId="0" fontId="89" fillId="41" borderId="27" xfId="0" applyFont="1" applyFill="1" applyBorder="1" applyAlignment="1">
      <alignment horizontal="center"/>
    </xf>
    <xf numFmtId="0" fontId="89" fillId="41" borderId="19" xfId="0" applyFont="1" applyFill="1" applyBorder="1" applyAlignment="1">
      <alignment horizontal="center"/>
    </xf>
    <xf numFmtId="0" fontId="2" fillId="41" borderId="0" xfId="0" applyFont="1" applyFill="1" applyAlignment="1">
      <alignment horizontal="center" vertical="center"/>
    </xf>
    <xf numFmtId="0" fontId="50" fillId="0" borderId="4" xfId="0" applyFont="1" applyBorder="1" applyAlignment="1">
      <alignment horizontal="left" vertical="center"/>
    </xf>
    <xf numFmtId="0" fontId="50" fillId="0" borderId="44" xfId="0" applyFont="1" applyBorder="1" applyAlignment="1">
      <alignment horizontal="left" vertical="center"/>
    </xf>
    <xf numFmtId="0" fontId="78" fillId="0" borderId="0" xfId="0" applyFont="1" applyAlignment="1">
      <alignment horizontal="left" wrapText="1"/>
    </xf>
    <xf numFmtId="0" fontId="78" fillId="0" borderId="0" xfId="0" applyFont="1" applyAlignment="1">
      <alignment horizontal="left"/>
    </xf>
    <xf numFmtId="0" fontId="0" fillId="0" borderId="28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6" fillId="41" borderId="0" xfId="0" applyFont="1" applyFill="1" applyAlignment="1">
      <alignment horizontal="center" vertical="center"/>
    </xf>
    <xf numFmtId="0" fontId="2" fillId="41" borderId="28" xfId="0" applyFont="1" applyFill="1" applyBorder="1" applyAlignment="1">
      <alignment horizontal="center"/>
    </xf>
    <xf numFmtId="0" fontId="2" fillId="41" borderId="27" xfId="0" applyFont="1" applyFill="1" applyBorder="1" applyAlignment="1">
      <alignment horizontal="center"/>
    </xf>
    <xf numFmtId="0" fontId="2" fillId="41" borderId="19" xfId="0" applyFont="1" applyFill="1" applyBorder="1" applyAlignment="1">
      <alignment horizontal="center"/>
    </xf>
    <xf numFmtId="0" fontId="40" fillId="41" borderId="65" xfId="0" applyFont="1" applyFill="1" applyBorder="1" applyAlignment="1">
      <alignment horizontal="center" vertical="center"/>
    </xf>
    <xf numFmtId="0" fontId="40" fillId="41" borderId="33" xfId="0" applyFont="1" applyFill="1" applyBorder="1" applyAlignment="1">
      <alignment horizontal="center" vertical="center"/>
    </xf>
    <xf numFmtId="0" fontId="40" fillId="41" borderId="64" xfId="0" applyFont="1" applyFill="1" applyBorder="1" applyAlignment="1">
      <alignment horizontal="center" vertical="center"/>
    </xf>
    <xf numFmtId="0" fontId="60" fillId="41" borderId="21" xfId="0" applyFont="1" applyFill="1" applyBorder="1" applyAlignment="1">
      <alignment horizontal="center"/>
    </xf>
    <xf numFmtId="0" fontId="60" fillId="41" borderId="0" xfId="0" applyFont="1" applyFill="1" applyBorder="1" applyAlignment="1">
      <alignment horizontal="center"/>
    </xf>
    <xf numFmtId="0" fontId="60" fillId="41" borderId="23" xfId="0" applyFont="1" applyFill="1" applyBorder="1" applyAlignment="1">
      <alignment horizontal="center"/>
    </xf>
    <xf numFmtId="0" fontId="60" fillId="41" borderId="28" xfId="0" applyFont="1" applyFill="1" applyBorder="1" applyAlignment="1">
      <alignment horizontal="center"/>
    </xf>
    <xf numFmtId="0" fontId="60" fillId="41" borderId="27" xfId="0" applyFont="1" applyFill="1" applyBorder="1" applyAlignment="1">
      <alignment horizontal="center"/>
    </xf>
    <xf numFmtId="0" fontId="60" fillId="41" borderId="19" xfId="0" applyFont="1" applyFill="1" applyBorder="1" applyAlignment="1">
      <alignment horizontal="center"/>
    </xf>
    <xf numFmtId="0" fontId="91" fillId="41" borderId="28" xfId="0" applyFont="1" applyFill="1" applyBorder="1" applyAlignment="1">
      <alignment horizontal="center" vertical="center"/>
    </xf>
    <xf numFmtId="0" fontId="91" fillId="41" borderId="27" xfId="0" applyFont="1" applyFill="1" applyBorder="1" applyAlignment="1">
      <alignment horizontal="center" vertical="center"/>
    </xf>
    <xf numFmtId="0" fontId="91" fillId="41" borderId="19" xfId="0" applyFont="1" applyFill="1" applyBorder="1" applyAlignment="1">
      <alignment horizontal="center" vertical="center"/>
    </xf>
    <xf numFmtId="0" fontId="6" fillId="41" borderId="49" xfId="0" applyFont="1" applyFill="1" applyBorder="1" applyAlignment="1">
      <alignment horizontal="center" vertical="center"/>
    </xf>
    <xf numFmtId="0" fontId="6" fillId="41" borderId="55" xfId="0" applyFont="1" applyFill="1" applyBorder="1" applyAlignment="1">
      <alignment horizontal="center" vertical="center"/>
    </xf>
    <xf numFmtId="0" fontId="6" fillId="41" borderId="21" xfId="0" applyFont="1" applyFill="1" applyBorder="1" applyAlignment="1">
      <alignment horizontal="center" vertical="center"/>
    </xf>
    <xf numFmtId="0" fontId="6" fillId="41" borderId="42" xfId="0" applyFont="1" applyFill="1" applyBorder="1" applyAlignment="1">
      <alignment horizontal="center" vertical="center"/>
    </xf>
    <xf numFmtId="0" fontId="6" fillId="41" borderId="43" xfId="0" applyFont="1" applyFill="1" applyBorder="1" applyAlignment="1">
      <alignment horizontal="center" vertical="center"/>
    </xf>
    <xf numFmtId="0" fontId="6" fillId="41" borderId="18" xfId="0" applyFont="1" applyFill="1" applyBorder="1" applyAlignment="1">
      <alignment horizontal="center" vertical="center" wrapText="1"/>
    </xf>
    <xf numFmtId="0" fontId="6" fillId="41" borderId="4" xfId="0" applyFont="1" applyFill="1" applyBorder="1" applyAlignment="1">
      <alignment horizontal="center" vertical="center" wrapText="1"/>
    </xf>
    <xf numFmtId="0" fontId="6" fillId="41" borderId="60" xfId="0" applyFont="1" applyFill="1" applyBorder="1" applyAlignment="1">
      <alignment horizontal="center" vertical="center"/>
    </xf>
    <xf numFmtId="0" fontId="6" fillId="41" borderId="61" xfId="0" applyFont="1" applyFill="1" applyBorder="1" applyAlignment="1">
      <alignment horizontal="center" vertical="center"/>
    </xf>
    <xf numFmtId="0" fontId="6" fillId="41" borderId="62" xfId="0" applyFont="1" applyFill="1" applyBorder="1" applyAlignment="1">
      <alignment horizontal="center" vertical="center"/>
    </xf>
    <xf numFmtId="0" fontId="6" fillId="41" borderId="63" xfId="0" applyFont="1" applyFill="1" applyBorder="1" applyAlignment="1">
      <alignment horizontal="center" vertical="center"/>
    </xf>
    <xf numFmtId="0" fontId="6" fillId="41" borderId="28" xfId="0" applyFont="1" applyFill="1" applyBorder="1" applyAlignment="1">
      <alignment horizontal="center" vertical="center" wrapText="1"/>
    </xf>
    <xf numFmtId="0" fontId="6" fillId="41" borderId="27" xfId="0" applyFont="1" applyFill="1" applyBorder="1" applyAlignment="1">
      <alignment horizontal="center" vertical="center" wrapText="1"/>
    </xf>
    <xf numFmtId="0" fontId="6" fillId="41" borderId="19" xfId="0" applyFont="1" applyFill="1" applyBorder="1" applyAlignment="1">
      <alignment horizontal="center" vertical="center" wrapText="1"/>
    </xf>
    <xf numFmtId="0" fontId="6" fillId="41" borderId="28" xfId="0" applyFont="1" applyFill="1" applyBorder="1" applyAlignment="1">
      <alignment horizontal="center" vertical="center"/>
    </xf>
    <xf numFmtId="0" fontId="6" fillId="41" borderId="27" xfId="0" applyFont="1" applyFill="1" applyBorder="1" applyAlignment="1">
      <alignment horizontal="center" vertical="center"/>
    </xf>
    <xf numFmtId="0" fontId="6" fillId="41" borderId="19" xfId="0" applyFont="1" applyFill="1" applyBorder="1" applyAlignment="1">
      <alignment horizontal="center" vertical="center"/>
    </xf>
    <xf numFmtId="0" fontId="44" fillId="41" borderId="57" xfId="0" applyFont="1" applyFill="1" applyBorder="1" applyAlignment="1">
      <alignment horizontal="center" vertical="center"/>
    </xf>
    <xf numFmtId="0" fontId="44" fillId="41" borderId="58" xfId="0" applyFont="1" applyFill="1" applyBorder="1" applyAlignment="1">
      <alignment horizontal="center" vertical="center"/>
    </xf>
    <xf numFmtId="0" fontId="44" fillId="41" borderId="59" xfId="0" applyFont="1" applyFill="1" applyBorder="1" applyAlignment="1">
      <alignment horizontal="center" vertical="center"/>
    </xf>
    <xf numFmtId="0" fontId="40" fillId="41" borderId="1" xfId="0" applyFont="1" applyFill="1" applyBorder="1" applyAlignment="1">
      <alignment horizontal="center" vertical="center"/>
    </xf>
    <xf numFmtId="0" fontId="20" fillId="9" borderId="26" xfId="0" applyFont="1" applyFill="1" applyBorder="1" applyAlignment="1">
      <alignment horizontal="center"/>
    </xf>
    <xf numFmtId="0" fontId="44" fillId="41" borderId="32" xfId="0" applyFont="1" applyFill="1" applyBorder="1" applyAlignment="1">
      <alignment horizontal="center" vertical="center"/>
    </xf>
    <xf numFmtId="0" fontId="44" fillId="41" borderId="33" xfId="0" applyFont="1" applyFill="1" applyBorder="1" applyAlignment="1">
      <alignment horizontal="center" vertical="center"/>
    </xf>
    <xf numFmtId="0" fontId="44" fillId="41" borderId="40" xfId="0" applyFont="1" applyFill="1" applyBorder="1" applyAlignment="1">
      <alignment horizontal="center" vertical="center"/>
    </xf>
    <xf numFmtId="0" fontId="44" fillId="41" borderId="5" xfId="0" applyFont="1" applyFill="1" applyBorder="1" applyAlignment="1">
      <alignment horizontal="center" vertical="center"/>
    </xf>
    <xf numFmtId="0" fontId="44" fillId="41" borderId="39" xfId="0" applyFont="1" applyFill="1" applyBorder="1" applyAlignment="1">
      <alignment horizontal="center" vertical="center"/>
    </xf>
    <xf numFmtId="0" fontId="44" fillId="41" borderId="17" xfId="0" applyFont="1" applyFill="1" applyBorder="1" applyAlignment="1">
      <alignment horizontal="center" vertical="center"/>
    </xf>
    <xf numFmtId="0" fontId="44" fillId="41" borderId="28" xfId="0" applyFont="1" applyFill="1" applyBorder="1" applyAlignment="1">
      <alignment horizontal="center" vertical="center"/>
    </xf>
    <xf numFmtId="0" fontId="44" fillId="41" borderId="27" xfId="0" applyFont="1" applyFill="1" applyBorder="1" applyAlignment="1">
      <alignment horizontal="center" vertical="center"/>
    </xf>
    <xf numFmtId="0" fontId="44" fillId="41" borderId="19" xfId="0" applyFont="1" applyFill="1" applyBorder="1" applyAlignment="1">
      <alignment horizontal="center" vertical="center"/>
    </xf>
    <xf numFmtId="0" fontId="44" fillId="41" borderId="28" xfId="0" applyFont="1" applyFill="1" applyBorder="1" applyAlignment="1">
      <alignment horizontal="center" vertical="center" wrapText="1"/>
    </xf>
    <xf numFmtId="0" fontId="44" fillId="41" borderId="27" xfId="0" applyFont="1" applyFill="1" applyBorder="1" applyAlignment="1">
      <alignment horizontal="center" vertical="center" wrapText="1"/>
    </xf>
    <xf numFmtId="0" fontId="44" fillId="41" borderId="19" xfId="0" applyFont="1" applyFill="1" applyBorder="1" applyAlignment="1">
      <alignment horizontal="center" vertical="center" wrapText="1"/>
    </xf>
    <xf numFmtId="3" fontId="47" fillId="0" borderId="2" xfId="0" applyNumberFormat="1" applyFont="1" applyFill="1" applyBorder="1" applyAlignment="1">
      <alignment horizontal="center" vertical="center"/>
    </xf>
    <xf numFmtId="3" fontId="47" fillId="0" borderId="18" xfId="0" applyNumberFormat="1" applyFont="1" applyFill="1" applyBorder="1" applyAlignment="1">
      <alignment horizontal="center" vertical="center"/>
    </xf>
    <xf numFmtId="3" fontId="47" fillId="0" borderId="4" xfId="0" applyNumberFormat="1" applyFont="1" applyFill="1" applyBorder="1" applyAlignment="1">
      <alignment horizontal="center" vertical="center"/>
    </xf>
    <xf numFmtId="3" fontId="47" fillId="0" borderId="47" xfId="0" applyNumberFormat="1" applyFont="1" applyFill="1" applyBorder="1" applyAlignment="1">
      <alignment horizontal="center" vertical="center"/>
    </xf>
    <xf numFmtId="3" fontId="47" fillId="0" borderId="48" xfId="0" applyNumberFormat="1" applyFont="1" applyFill="1" applyBorder="1" applyAlignment="1">
      <alignment horizontal="center" vertical="center"/>
    </xf>
    <xf numFmtId="0" fontId="6" fillId="48" borderId="41" xfId="0" applyFont="1" applyFill="1" applyBorder="1" applyAlignment="1">
      <alignment horizontal="center" vertical="center"/>
    </xf>
    <xf numFmtId="0" fontId="47" fillId="0" borderId="73" xfId="0" applyFont="1" applyFill="1" applyBorder="1" applyAlignment="1">
      <alignment horizontal="center" vertical="center"/>
    </xf>
    <xf numFmtId="0" fontId="47" fillId="0" borderId="74" xfId="0" applyFont="1" applyFill="1" applyBorder="1" applyAlignment="1">
      <alignment horizontal="center" vertical="center"/>
    </xf>
    <xf numFmtId="0" fontId="47" fillId="0" borderId="75" xfId="0" applyFont="1" applyFill="1" applyBorder="1" applyAlignment="1">
      <alignment horizontal="center" vertical="center"/>
    </xf>
    <xf numFmtId="0" fontId="6" fillId="48" borderId="37" xfId="0" applyFont="1" applyFill="1" applyBorder="1" applyAlignment="1">
      <alignment horizontal="center" vertical="center"/>
    </xf>
    <xf numFmtId="0" fontId="6" fillId="48" borderId="38" xfId="0" applyFont="1" applyFill="1" applyBorder="1" applyAlignment="1">
      <alignment horizontal="center" vertical="center"/>
    </xf>
    <xf numFmtId="2" fontId="47" fillId="0" borderId="1" xfId="0" applyNumberFormat="1" applyFont="1" applyFill="1" applyBorder="1" applyAlignment="1">
      <alignment horizontal="center" vertical="center"/>
    </xf>
    <xf numFmtId="2" fontId="47" fillId="0" borderId="44" xfId="0" applyNumberFormat="1" applyFont="1" applyFill="1" applyBorder="1" applyAlignment="1">
      <alignment horizontal="center" vertical="center"/>
    </xf>
    <xf numFmtId="4" fontId="3" fillId="59" borderId="37" xfId="1" applyNumberFormat="1" applyFont="1" applyFill="1" applyBorder="1" applyAlignment="1">
      <alignment horizontal="center" vertical="center"/>
    </xf>
    <xf numFmtId="4" fontId="3" fillId="59" borderId="38" xfId="1" applyNumberFormat="1" applyFont="1" applyFill="1" applyBorder="1" applyAlignment="1">
      <alignment horizontal="center" vertical="center"/>
    </xf>
    <xf numFmtId="2" fontId="47" fillId="0" borderId="20" xfId="0" applyNumberFormat="1" applyFont="1" applyFill="1" applyBorder="1" applyAlignment="1">
      <alignment horizontal="center" vertical="center"/>
    </xf>
    <xf numFmtId="2" fontId="47" fillId="0" borderId="52" xfId="0" applyNumberFormat="1" applyFont="1" applyFill="1" applyBorder="1" applyAlignment="1">
      <alignment horizontal="center" vertical="center"/>
    </xf>
    <xf numFmtId="2" fontId="47" fillId="0" borderId="45" xfId="0" applyNumberFormat="1" applyFont="1" applyFill="1" applyBorder="1" applyAlignment="1">
      <alignment horizontal="center" vertical="center"/>
    </xf>
    <xf numFmtId="2" fontId="47" fillId="0" borderId="46" xfId="0" applyNumberFormat="1" applyFont="1" applyFill="1" applyBorder="1" applyAlignment="1">
      <alignment horizontal="center" vertical="center"/>
    </xf>
    <xf numFmtId="167" fontId="20" fillId="0" borderId="0" xfId="1" applyNumberFormat="1" applyFont="1"/>
    <xf numFmtId="9" fontId="68" fillId="0" borderId="38" xfId="0" applyNumberFormat="1" applyFont="1" applyBorder="1" applyAlignment="1">
      <alignment horizontal="center" vertical="center"/>
    </xf>
    <xf numFmtId="0" fontId="72" fillId="61" borderId="1" xfId="0" applyFont="1" applyFill="1" applyBorder="1" applyAlignment="1">
      <alignment horizontal="center" vertical="center" wrapText="1"/>
    </xf>
    <xf numFmtId="0" fontId="72" fillId="0" borderId="1" xfId="0" applyFont="1" applyBorder="1" applyAlignment="1">
      <alignment horizontal="center" vertical="center" wrapText="1"/>
    </xf>
    <xf numFmtId="0" fontId="71" fillId="61" borderId="1" xfId="0" applyFont="1" applyFill="1" applyBorder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37" fontId="71" fillId="0" borderId="1" xfId="1" applyNumberFormat="1" applyFont="1" applyFill="1" applyBorder="1" applyAlignment="1">
      <alignment horizontal="center" vertical="center" wrapText="1"/>
    </xf>
    <xf numFmtId="39" fontId="71" fillId="0" borderId="1" xfId="1" applyNumberFormat="1" applyFont="1" applyFill="1" applyBorder="1" applyAlignment="1">
      <alignment horizontal="center" vertical="center" wrapText="1"/>
    </xf>
    <xf numFmtId="0" fontId="71" fillId="0" borderId="1" xfId="4" applyNumberFormat="1" applyFont="1" applyFill="1" applyBorder="1" applyAlignment="1">
      <alignment horizontal="center" vertical="center" wrapText="1"/>
    </xf>
    <xf numFmtId="0" fontId="71" fillId="61" borderId="0" xfId="0" applyFont="1" applyFill="1" applyAlignment="1">
      <alignment horizontal="left" vertical="center"/>
    </xf>
    <xf numFmtId="168" fontId="0" fillId="0" borderId="0" xfId="8" applyNumberFormat="1" applyFont="1"/>
    <xf numFmtId="0" fontId="74" fillId="0" borderId="0" xfId="0" applyFont="1"/>
    <xf numFmtId="0" fontId="62" fillId="0" borderId="0" xfId="0" applyFont="1"/>
  </cellXfs>
  <cellStyles count="57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6" builtinId="27" customBuiltin="1"/>
    <cellStyle name="Calculation" xfId="20" builtinId="22" customBuiltin="1"/>
    <cellStyle name="Check Cell" xfId="22" builtinId="23" customBuiltin="1"/>
    <cellStyle name="Comma" xfId="1" builtinId="3"/>
    <cellStyle name="Comma 2" xfId="8" xr:uid="{00000000-0005-0000-0000-00001C000000}"/>
    <cellStyle name="Comma 2 2" xfId="52" xr:uid="{00000000-0005-0000-0000-00001D000000}"/>
    <cellStyle name="Comma 3" xfId="51" xr:uid="{00000000-0005-0000-0000-00001E000000}"/>
    <cellStyle name="Explanatory Text" xfId="25" builtinId="53" customBuiltin="1"/>
    <cellStyle name="Good" xfId="15" builtinId="26" customBuiltin="1"/>
    <cellStyle name="Heading 1" xfId="11" builtinId="16" customBuiltin="1"/>
    <cellStyle name="Heading 2" xfId="12" builtinId="17" customBuiltin="1"/>
    <cellStyle name="Heading 3" xfId="13" builtinId="18" customBuiltin="1"/>
    <cellStyle name="Heading 4" xfId="14" builtinId="19" customBuiltin="1"/>
    <cellStyle name="Hyperlink" xfId="5" builtinId="8"/>
    <cellStyle name="Input" xfId="18" builtinId="20" customBuiltin="1"/>
    <cellStyle name="Linked Cell" xfId="21" builtinId="24" customBuiltin="1"/>
    <cellStyle name="Neutral" xfId="17" builtinId="28" customBuiltin="1"/>
    <cellStyle name="Normal" xfId="0" builtinId="0"/>
    <cellStyle name="Normal 2" xfId="2" xr:uid="{00000000-0005-0000-0000-00002A000000}"/>
    <cellStyle name="Normal 2 2" xfId="9" xr:uid="{00000000-0005-0000-0000-00002B000000}"/>
    <cellStyle name="Normal 2 3" xfId="56" xr:uid="{47E1C9F0-574F-458B-9657-06FE70B5C4F2}"/>
    <cellStyle name="Normal 3" xfId="3" xr:uid="{00000000-0005-0000-0000-00002C000000}"/>
    <cellStyle name="Normal 4" xfId="6" xr:uid="{00000000-0005-0000-0000-00002D000000}"/>
    <cellStyle name="Normal 5" xfId="53" xr:uid="{00000000-0005-0000-0000-000039000000}"/>
    <cellStyle name="Normal 7" xfId="54" xr:uid="{00000000-0005-0000-0000-000003000000}"/>
    <cellStyle name="Note" xfId="24" builtinId="10" customBuiltin="1"/>
    <cellStyle name="Output" xfId="19" builtinId="21" customBuiltin="1"/>
    <cellStyle name="Percent" xfId="4" builtinId="5"/>
    <cellStyle name="Percent 10 2" xfId="7" xr:uid="{00000000-0005-0000-0000-000031000000}"/>
    <cellStyle name="Percent 2" xfId="55" xr:uid="{00000000-0005-0000-0000-000005000000}"/>
    <cellStyle name="Title" xfId="10" builtinId="15" customBuiltin="1"/>
    <cellStyle name="Total" xfId="26" builtinId="25" customBuiltin="1"/>
    <cellStyle name="Warning Text" xfId="23" builtinId="11" customBuiltin="1"/>
  </cellStyles>
  <dxfs count="240">
    <dxf>
      <numFmt numFmtId="167" formatCode="_ * #,##0_ ;_ * \-#,##0_ ;_ * &quot;-&quot;??_ ;_ @_ "/>
    </dxf>
    <dxf>
      <numFmt numFmtId="167" formatCode="_ * #,##0_ ;_ * \-#,##0_ ;_ * &quot;-&quot;??_ ;_ @_ "/>
    </dxf>
    <dxf>
      <numFmt numFmtId="167" formatCode="_ * #,##0_ ;_ * \-#,##0_ ;_ * &quot;-&quot;??_ ;_ @_ "/>
    </dxf>
    <dxf>
      <numFmt numFmtId="165" formatCode="0.0%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3" formatCode="#,##0"/>
    </dxf>
    <dxf>
      <numFmt numFmtId="3" formatCode="#,##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fill>
        <patternFill>
          <bgColor theme="9" tint="-0.249977111117893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  <fill>
        <patternFill patternType="solid">
          <fgColor indexed="64"/>
          <bgColor theme="5" tint="-0.249977111117893"/>
        </patternFill>
      </fill>
      <alignment horizontal="center" readingOrder="0"/>
    </dxf>
    <dxf>
      <numFmt numFmtId="3" formatCode="#,##0"/>
    </dxf>
    <dxf>
      <fill>
        <patternFill patternType="none"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border>
        <left/>
      </border>
    </dxf>
    <dxf>
      <font>
        <sz val="16"/>
      </font>
    </dxf>
    <dxf>
      <fill>
        <patternFill patternType="none">
          <bgColor auto="1"/>
        </patternFill>
      </fill>
    </dxf>
    <dxf>
      <fill>
        <patternFill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/>
        <top/>
        <vertical/>
        <horizontal/>
      </border>
    </dxf>
    <dxf>
      <fill>
        <patternFill patternType="solid">
          <bgColor theme="7" tint="0.59999389629810485"/>
        </patternFill>
      </fill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 tint="-0.14999847407452621"/>
        </patternFill>
      </fill>
    </dxf>
    <dxf>
      <border>
        <left style="medium">
          <color indexed="64"/>
        </left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font>
        <sz val="14"/>
      </font>
    </dxf>
    <dxf>
      <font>
        <sz val="14"/>
      </font>
    </dxf>
    <dxf>
      <alignment horizontal="center"/>
    </dxf>
    <dxf>
      <alignment vertical="center"/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sz val="14"/>
        <color theme="0"/>
      </font>
      <fill>
        <patternFill patternType="solid">
          <fgColor indexed="64"/>
          <bgColor theme="4" tint="-0.499984740745262"/>
        </patternFill>
      </fill>
    </dxf>
    <dxf>
      <font>
        <sz val="14"/>
        <color theme="0"/>
      </font>
      <fill>
        <patternFill patternType="solid">
          <fgColor indexed="64"/>
          <bgColor theme="4" tint="-0.499984740745262"/>
        </patternFill>
      </fill>
    </dxf>
    <dxf>
      <alignment horizontal="center"/>
    </dxf>
    <dxf>
      <alignment vertic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_ * #,##0.00_ ;_ * \-#,##0.00_ ;_ * &quot;-&quot;??_ ;_ @_ "/>
    </dxf>
    <dxf>
      <numFmt numFmtId="164" formatCode="_ * #,##0.00_ ;_ * \-#,##0.00_ ;_ * &quot;-&quot;??_ ;_ @_ "/>
    </dxf>
    <dxf>
      <numFmt numFmtId="164" formatCode="_ * #,##0.00_ ;_ * \-#,##0.00_ ;_ * &quot;-&quot;??_ ;_ @_ "/>
    </dxf>
    <dxf>
      <numFmt numFmtId="164" formatCode="_ * #,##0.00_ ;_ * \-#,##0.00_ ;_ * &quot;-&quot;??_ ;_ @_ "/>
    </dxf>
    <dxf>
      <numFmt numFmtId="167" formatCode="_ * #,##0_ ;_ * \-#,##0_ ;_ * &quot;-&quot;??_ ;_ @_ "/>
    </dxf>
    <dxf>
      <font>
        <sz val="8"/>
      </font>
    </dxf>
    <dxf>
      <numFmt numFmtId="167" formatCode="_ * #,##0_ ;_ * \-#,##0_ ;_ * &quot;-&quot;??_ ;_ @_ 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/>
    </dxf>
    <dxf>
      <alignment horizontal="center"/>
    </dxf>
    <dxf>
      <font>
        <sz val="14"/>
        <color theme="0"/>
      </font>
      <fill>
        <patternFill patternType="solid">
          <fgColor indexed="64"/>
          <bgColor theme="4" tint="-0.499984740745262"/>
        </patternFill>
      </fill>
    </dxf>
    <dxf>
      <font>
        <sz val="14"/>
        <color theme="0"/>
      </font>
      <fill>
        <patternFill patternType="solid">
          <fgColor indexed="64"/>
          <bgColor theme="4" tint="-0.499984740745262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alignment vertical="center"/>
    </dxf>
    <dxf>
      <alignment horizontal="center"/>
    </dxf>
    <dxf>
      <font>
        <sz val="14"/>
      </font>
    </dxf>
    <dxf>
      <font>
        <sz val="14"/>
      </font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/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</border>
    </dxf>
    <dxf>
      <fill>
        <patternFill>
          <bgColor theme="0" tint="-0.1499984740745262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ill>
        <patternFill patternType="solid">
          <bgColor theme="7" tint="0.59999389629810485"/>
        </patternFill>
      </fill>
    </dxf>
    <dxf>
      <border>
        <left/>
        <top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ill>
        <patternFill>
          <bgColor auto="1"/>
        </patternFill>
      </fill>
    </dxf>
    <dxf>
      <fill>
        <patternFill patternType="none">
          <bgColor auto="1"/>
        </patternFill>
      </fill>
    </dxf>
    <dxf>
      <font>
        <sz val="16"/>
      </font>
    </dxf>
    <dxf>
      <border>
        <left/>
      </border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font>
        <b/>
      </font>
      <fill>
        <patternFill patternType="solid">
          <fgColor indexed="64"/>
          <bgColor theme="5" tint="-0.249977111117893"/>
        </patternFill>
      </fill>
      <alignment horizont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fill>
        <patternFill>
          <bgColor theme="9" tint="-0.249977111117893"/>
        </patternFill>
      </fill>
    </dxf>
    <dxf>
      <alignment horizont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65" formatCode="0.0%"/>
    </dxf>
    <dxf>
      <numFmt numFmtId="167" formatCode="_ * #,##0_ ;_ * \-#,##0_ ;_ * &quot;-&quot;??_ ;_ @_ "/>
    </dxf>
    <dxf>
      <numFmt numFmtId="167" formatCode="_ * #,##0_ ;_ * \-#,##0_ ;_ * &quot;-&quot;??_ ;_ @_ "/>
    </dxf>
    <dxf>
      <numFmt numFmtId="167" formatCode="_ * #,##0_ ;_ * \-#,##0_ ;_ * &quot;-&quot;??_ ;_ @_ "/>
    </dxf>
    <dxf>
      <numFmt numFmtId="3" formatCode="#,##0"/>
    </dxf>
    <dxf>
      <numFmt numFmtId="3" formatCode="#,##0"/>
    </dxf>
    <dxf>
      <numFmt numFmtId="3" formatCode="#,##0"/>
    </dxf>
    <dxf>
      <numFmt numFmtId="13" formatCode="0%"/>
    </dxf>
    <dxf>
      <numFmt numFmtId="14" formatCode="0.00%"/>
    </dxf>
    <dxf>
      <numFmt numFmtId="14" formatCode="0.00%"/>
    </dxf>
    <dxf>
      <numFmt numFmtId="177" formatCode="0.00000%"/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numFmt numFmtId="14" formatCode="0.00%"/>
    </dxf>
    <dxf>
      <font>
        <color theme="0"/>
      </font>
      <fill>
        <patternFill>
          <fgColor rgb="FF7030A0"/>
        </patternFill>
      </fill>
    </dxf>
    <dxf>
      <font>
        <color theme="0"/>
      </font>
      <fill>
        <patternFill>
          <fgColor rgb="FF7030A0"/>
        </patternFill>
      </fill>
    </dxf>
    <dxf>
      <font>
        <b/>
      </font>
      <fill>
        <patternFill patternType="solid">
          <fgColor indexed="64"/>
          <bgColor rgb="FFFF0000"/>
        </patternFill>
      </fill>
      <alignment horizontal="center" vertical="center"/>
    </dxf>
    <dxf>
      <font>
        <b/>
      </font>
      <fill>
        <patternFill patternType="solid">
          <fgColor indexed="64"/>
          <bgColor rgb="FFFF0000"/>
        </patternFill>
      </fill>
      <alignment horizontal="center" vertical="center"/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00B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B9BB"/>
        </patternFill>
      </fill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numFmt numFmtId="165" formatCode="0.0%"/>
    </dxf>
    <dxf>
      <numFmt numFmtId="13" formatCode="0%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ill>
        <patternFill>
          <fgColor indexed="64"/>
          <bgColor rgb="FF7030A0"/>
        </patternFill>
      </fill>
    </dxf>
    <dxf>
      <font>
        <color theme="0"/>
      </font>
    </dxf>
    <dxf>
      <fill>
        <patternFill patternType="solid">
          <bgColor rgb="FF7030A0"/>
        </patternFill>
      </fill>
    </dxf>
    <dxf>
      <font>
        <color theme="0"/>
      </font>
      <fill>
        <patternFill>
          <fgColor rgb="FF7030A0"/>
        </patternFill>
      </fill>
    </dxf>
    <dxf>
      <font>
        <color theme="1"/>
      </font>
    </dxf>
    <dxf>
      <font>
        <color theme="1"/>
      </font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color theme="1"/>
      </font>
    </dxf>
    <dxf>
      <numFmt numFmtId="14" formatCode="0.00%"/>
    </dxf>
    <dxf>
      <numFmt numFmtId="165" formatCode="0.0%"/>
    </dxf>
    <dxf>
      <numFmt numFmtId="13" formatCode="0%"/>
    </dxf>
    <dxf>
      <font>
        <b/>
      </font>
      <fill>
        <patternFill patternType="solid">
          <fgColor indexed="64"/>
          <bgColor rgb="FFFF7C80"/>
        </patternFill>
      </fill>
      <alignment horizontal="center" vertic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numFmt numFmtId="14" formatCode="0.00%"/>
    </dxf>
    <dxf>
      <alignment horizontal="center" readingOrder="0"/>
    </dxf>
    <dxf>
      <numFmt numFmtId="13" formatCode="0%"/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 patternType="solid">
          <fgColor indexed="64"/>
          <bgColor rgb="FFFF7C80"/>
        </patternFill>
      </fill>
    </dxf>
    <dxf>
      <fill>
        <patternFill patternType="solid">
          <fgColor indexed="64"/>
          <bgColor rgb="FFFF7C80"/>
        </patternFill>
      </fill>
    </dxf>
    <dxf>
      <alignment vertic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14" formatCode="0.00%"/>
    </dxf>
    <dxf>
      <numFmt numFmtId="165" formatCode="0.0%"/>
    </dxf>
    <dxf>
      <numFmt numFmtId="13" formatCode="0%"/>
    </dxf>
  </dxfs>
  <tableStyles count="0" defaultTableStyle="TableStyleMedium2" defaultPivotStyle="PivotStyleLight16"/>
  <colors>
    <mruColors>
      <color rgb="FFFFB9BB"/>
      <color rgb="FFFF5BFF"/>
      <color rgb="FF000099"/>
      <color rgb="FFFF7C80"/>
      <color rgb="FFFF3300"/>
      <color rgb="FF000000"/>
      <color rgb="FF9966FF"/>
      <color rgb="FF009999"/>
      <color rgb="FF00CC99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ivotCacheDefinition" Target="pivotCache/pivotCacheDefinition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6.xml"/><Relationship Id="rId42" Type="http://schemas.openxmlformats.org/officeDocument/2006/relationships/pivotCacheDefinition" Target="pivotCache/pivotCacheDefinition6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37" Type="http://schemas.openxmlformats.org/officeDocument/2006/relationships/pivotCacheDefinition" Target="pivotCache/pivotCacheDefinition1.xml"/><Relationship Id="rId40" Type="http://schemas.openxmlformats.org/officeDocument/2006/relationships/pivotCacheDefinition" Target="pivotCache/pivotCacheDefinition4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4" Type="http://schemas.openxmlformats.org/officeDocument/2006/relationships/pivotCacheDefinition" Target="pivotCache/pivotCacheDefinition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externalLink" Target="externalLinks/externalLink7.xml"/><Relationship Id="rId43" Type="http://schemas.openxmlformats.org/officeDocument/2006/relationships/pivotCacheDefinition" Target="pivotCache/pivotCacheDefinition7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5.xml"/><Relationship Id="rId38" Type="http://schemas.openxmlformats.org/officeDocument/2006/relationships/pivotCacheDefinition" Target="pivotCache/pivotCacheDefinition2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[Technical Review _MondelezArgentina_MILKA_300621.xlsx]Model Fit !PivotTable2</c:name>
    <c:fmtId val="14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009999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FF33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5B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5B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9050" cap="rnd">
            <a:solidFill>
              <a:srgbClr val="009999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8100" cap="rnd">
            <a:solidFill>
              <a:srgbClr val="FF33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'Model Fit '!$AB$6</c:f>
              <c:strCache>
                <c:ptCount val="1"/>
                <c:pt idx="0">
                  <c:v>Sum of Error (Abs)</c:v>
                </c:pt>
              </c:strCache>
            </c:strRef>
          </c:tx>
          <c:spPr>
            <a:solidFill>
              <a:srgbClr val="FF5B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'Model Fit '!$Y$7:$Y$42</c:f>
              <c:strCache>
                <c:ptCount val="36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</c:strCache>
            </c:strRef>
          </c:cat>
          <c:val>
            <c:numRef>
              <c:f>'Model Fit '!$AB$7:$AB$42</c:f>
              <c:numCache>
                <c:formatCode>#,##0</c:formatCode>
                <c:ptCount val="36"/>
                <c:pt idx="0">
                  <c:v>23931.210951699963</c:v>
                </c:pt>
                <c:pt idx="1">
                  <c:v>22674.426921100006</c:v>
                </c:pt>
                <c:pt idx="2">
                  <c:v>16709.068836799997</c:v>
                </c:pt>
                <c:pt idx="3">
                  <c:v>-29433.759518200008</c:v>
                </c:pt>
                <c:pt idx="4">
                  <c:v>-3243.9571179000195</c:v>
                </c:pt>
                <c:pt idx="5">
                  <c:v>22800.587983699981</c:v>
                </c:pt>
                <c:pt idx="6">
                  <c:v>64982.648552699946</c:v>
                </c:pt>
                <c:pt idx="7">
                  <c:v>50618.870729399961</c:v>
                </c:pt>
                <c:pt idx="8">
                  <c:v>29667.588418599975</c:v>
                </c:pt>
                <c:pt idx="9">
                  <c:v>8969.0874199999962</c:v>
                </c:pt>
                <c:pt idx="10">
                  <c:v>2745.802839699958</c:v>
                </c:pt>
                <c:pt idx="11">
                  <c:v>-14264.046193799993</c:v>
                </c:pt>
                <c:pt idx="12">
                  <c:v>-3837.06837980001</c:v>
                </c:pt>
                <c:pt idx="13">
                  <c:v>6729.0394128999906</c:v>
                </c:pt>
                <c:pt idx="14">
                  <c:v>-5631.8568899999955</c:v>
                </c:pt>
                <c:pt idx="15">
                  <c:v>-53800.767816300038</c:v>
                </c:pt>
                <c:pt idx="16">
                  <c:v>-46485.541396899964</c:v>
                </c:pt>
                <c:pt idx="17">
                  <c:v>-31394.460038000019</c:v>
                </c:pt>
                <c:pt idx="18">
                  <c:v>-15415.813681899977</c:v>
                </c:pt>
                <c:pt idx="19">
                  <c:v>-177.96481330000097</c:v>
                </c:pt>
                <c:pt idx="20">
                  <c:v>11663.786630499992</c:v>
                </c:pt>
                <c:pt idx="21">
                  <c:v>24522.355771099974</c:v>
                </c:pt>
                <c:pt idx="22">
                  <c:v>21256.989472099987</c:v>
                </c:pt>
                <c:pt idx="23">
                  <c:v>30373.592228699999</c:v>
                </c:pt>
                <c:pt idx="24">
                  <c:v>-6488.5306185999943</c:v>
                </c:pt>
                <c:pt idx="25">
                  <c:v>-5702.4247306000034</c:v>
                </c:pt>
                <c:pt idx="26">
                  <c:v>11547.216634199984</c:v>
                </c:pt>
                <c:pt idx="27">
                  <c:v>21131.620298399997</c:v>
                </c:pt>
                <c:pt idx="28">
                  <c:v>-7424.4505071000021</c:v>
                </c:pt>
                <c:pt idx="29">
                  <c:v>-28292.826881200017</c:v>
                </c:pt>
                <c:pt idx="30">
                  <c:v>-8545.2657770000515</c:v>
                </c:pt>
                <c:pt idx="31">
                  <c:v>-12746.788488799997</c:v>
                </c:pt>
                <c:pt idx="32">
                  <c:v>-11302.388694900001</c:v>
                </c:pt>
                <c:pt idx="33">
                  <c:v>-18240.031344799994</c:v>
                </c:pt>
                <c:pt idx="34">
                  <c:v>-30690.493354800012</c:v>
                </c:pt>
                <c:pt idx="35">
                  <c:v>-37205.456857700017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F-454B-B1C5-E19E490F8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441568"/>
        <c:axId val="1595228032"/>
      </c:barChart>
      <c:lineChart>
        <c:grouping val="standard"/>
        <c:varyColors val="0"/>
        <c:ser>
          <c:idx val="0"/>
          <c:order val="0"/>
          <c:tx>
            <c:strRef>
              <c:f>'Model Fit '!$Z$6</c:f>
              <c:strCache>
                <c:ptCount val="1"/>
                <c:pt idx="0">
                  <c:v>Sum of Actual</c:v>
                </c:pt>
              </c:strCache>
            </c:strRef>
          </c:tx>
          <c:spPr>
            <a:ln w="19050" cap="rnd">
              <a:solidFill>
                <a:srgbClr val="00999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'Model Fit '!$Y$7:$Y$42</c:f>
              <c:strCache>
                <c:ptCount val="36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</c:strCache>
            </c:strRef>
          </c:cat>
          <c:val>
            <c:numRef>
              <c:f>'Model Fit '!$Z$7:$Z$42</c:f>
              <c:numCache>
                <c:formatCode>#,##0</c:formatCode>
                <c:ptCount val="36"/>
                <c:pt idx="0">
                  <c:v>270847.65999999997</c:v>
                </c:pt>
                <c:pt idx="1">
                  <c:v>234286.22</c:v>
                </c:pt>
                <c:pt idx="2">
                  <c:v>294479.71000000002</c:v>
                </c:pt>
                <c:pt idx="3">
                  <c:v>321437.28999999998</c:v>
                </c:pt>
                <c:pt idx="4">
                  <c:v>372267.99</c:v>
                </c:pt>
                <c:pt idx="5">
                  <c:v>527418.73</c:v>
                </c:pt>
                <c:pt idx="6">
                  <c:v>634219.5</c:v>
                </c:pt>
                <c:pt idx="7">
                  <c:v>616132.37</c:v>
                </c:pt>
                <c:pt idx="8">
                  <c:v>494209.31</c:v>
                </c:pt>
                <c:pt idx="9">
                  <c:v>449946.64</c:v>
                </c:pt>
                <c:pt idx="10">
                  <c:v>344483.97</c:v>
                </c:pt>
                <c:pt idx="11">
                  <c:v>303586.83</c:v>
                </c:pt>
                <c:pt idx="12">
                  <c:v>246373.9</c:v>
                </c:pt>
                <c:pt idx="13">
                  <c:v>222152.95999999999</c:v>
                </c:pt>
                <c:pt idx="14">
                  <c:v>258571.25</c:v>
                </c:pt>
                <c:pt idx="15">
                  <c:v>335197.42</c:v>
                </c:pt>
                <c:pt idx="16">
                  <c:v>350173.27</c:v>
                </c:pt>
                <c:pt idx="17">
                  <c:v>389460.38</c:v>
                </c:pt>
                <c:pt idx="18">
                  <c:v>475750.06</c:v>
                </c:pt>
                <c:pt idx="19">
                  <c:v>447975.74</c:v>
                </c:pt>
                <c:pt idx="20">
                  <c:v>419388.95</c:v>
                </c:pt>
                <c:pt idx="21">
                  <c:v>390158.04</c:v>
                </c:pt>
                <c:pt idx="22">
                  <c:v>307087.12</c:v>
                </c:pt>
                <c:pt idx="23">
                  <c:v>254345.07</c:v>
                </c:pt>
                <c:pt idx="24">
                  <c:v>208419.88</c:v>
                </c:pt>
                <c:pt idx="25">
                  <c:v>201728.46</c:v>
                </c:pt>
                <c:pt idx="26">
                  <c:v>204971.87</c:v>
                </c:pt>
                <c:pt idx="27">
                  <c:v>217138.37</c:v>
                </c:pt>
                <c:pt idx="28">
                  <c:v>260120.6</c:v>
                </c:pt>
                <c:pt idx="29">
                  <c:v>345853.35</c:v>
                </c:pt>
                <c:pt idx="30">
                  <c:v>350036.1</c:v>
                </c:pt>
                <c:pt idx="31">
                  <c:v>292613.40000000002</c:v>
                </c:pt>
                <c:pt idx="32">
                  <c:v>224236.5</c:v>
                </c:pt>
                <c:pt idx="33">
                  <c:v>228163.22</c:v>
                </c:pt>
                <c:pt idx="34">
                  <c:v>205709.77</c:v>
                </c:pt>
                <c:pt idx="35">
                  <c:v>197199.58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EF-454B-B1C5-E19E490F85CD}"/>
            </c:ext>
          </c:extLst>
        </c:ser>
        <c:ser>
          <c:idx val="1"/>
          <c:order val="1"/>
          <c:tx>
            <c:strRef>
              <c:f>'Model Fit '!$AA$6</c:f>
              <c:strCache>
                <c:ptCount val="1"/>
                <c:pt idx="0">
                  <c:v>Sum of Model</c:v>
                </c:pt>
              </c:strCache>
            </c:strRef>
          </c:tx>
          <c:spPr>
            <a:ln w="38100" cap="rnd">
              <a:solidFill>
                <a:srgbClr val="FF33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'Model Fit '!$Y$7:$Y$42</c:f>
              <c:strCache>
                <c:ptCount val="36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</c:strCache>
            </c:strRef>
          </c:cat>
          <c:val>
            <c:numRef>
              <c:f>'Model Fit '!$AA$7:$AA$42</c:f>
              <c:numCache>
                <c:formatCode>#,##0</c:formatCode>
                <c:ptCount val="36"/>
                <c:pt idx="0">
                  <c:v>246916.44904830001</c:v>
                </c:pt>
                <c:pt idx="1">
                  <c:v>211611.79307889999</c:v>
                </c:pt>
                <c:pt idx="2">
                  <c:v>277770.64116320002</c:v>
                </c:pt>
                <c:pt idx="3">
                  <c:v>350871.04951819999</c:v>
                </c:pt>
                <c:pt idx="4">
                  <c:v>375511.94711790001</c:v>
                </c:pt>
                <c:pt idx="5">
                  <c:v>504618.1420163</c:v>
                </c:pt>
                <c:pt idx="6">
                  <c:v>569236.85144730005</c:v>
                </c:pt>
                <c:pt idx="7">
                  <c:v>565513.49927060003</c:v>
                </c:pt>
                <c:pt idx="8">
                  <c:v>464541.72158140002</c:v>
                </c:pt>
                <c:pt idx="9">
                  <c:v>440977.55258000002</c:v>
                </c:pt>
                <c:pt idx="10">
                  <c:v>341738.16716030001</c:v>
                </c:pt>
                <c:pt idx="11">
                  <c:v>317850.87619380001</c:v>
                </c:pt>
                <c:pt idx="12">
                  <c:v>250210.9683798</c:v>
                </c:pt>
                <c:pt idx="13">
                  <c:v>215423.9205871</c:v>
                </c:pt>
                <c:pt idx="14">
                  <c:v>264203.10689</c:v>
                </c:pt>
                <c:pt idx="15">
                  <c:v>388998.18781630002</c:v>
                </c:pt>
                <c:pt idx="16">
                  <c:v>396658.81139689998</c:v>
                </c:pt>
                <c:pt idx="17">
                  <c:v>420854.84003800002</c:v>
                </c:pt>
                <c:pt idx="18">
                  <c:v>491165.87368189998</c:v>
                </c:pt>
                <c:pt idx="19">
                  <c:v>448153.70481329999</c:v>
                </c:pt>
                <c:pt idx="20">
                  <c:v>407725.16336950002</c:v>
                </c:pt>
                <c:pt idx="21">
                  <c:v>365635.68422890001</c:v>
                </c:pt>
                <c:pt idx="22">
                  <c:v>285830.13052790001</c:v>
                </c:pt>
                <c:pt idx="23">
                  <c:v>223971.47777130001</c:v>
                </c:pt>
                <c:pt idx="24">
                  <c:v>214908.4106186</c:v>
                </c:pt>
                <c:pt idx="25">
                  <c:v>207430.8847306</c:v>
                </c:pt>
                <c:pt idx="26">
                  <c:v>193424.65336580001</c:v>
                </c:pt>
                <c:pt idx="27">
                  <c:v>196006.7497016</c:v>
                </c:pt>
                <c:pt idx="28">
                  <c:v>267545.05050710001</c:v>
                </c:pt>
                <c:pt idx="29">
                  <c:v>374146.17688119999</c:v>
                </c:pt>
                <c:pt idx="30">
                  <c:v>358581.36577700003</c:v>
                </c:pt>
                <c:pt idx="31">
                  <c:v>305360.18848880002</c:v>
                </c:pt>
                <c:pt idx="32">
                  <c:v>235538.8886949</c:v>
                </c:pt>
                <c:pt idx="33">
                  <c:v>246403.2513448</c:v>
                </c:pt>
                <c:pt idx="34">
                  <c:v>236400.2633548</c:v>
                </c:pt>
                <c:pt idx="35">
                  <c:v>234405.0368577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EF-454B-B1C5-E19E490F8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441568"/>
        <c:axId val="1595228032"/>
      </c:lineChart>
      <c:catAx>
        <c:axId val="145244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228032"/>
        <c:crosses val="autoZero"/>
        <c:auto val="1"/>
        <c:lblAlgn val="ctr"/>
        <c:lblOffset val="100"/>
        <c:noMultiLvlLbl val="0"/>
      </c:catAx>
      <c:valAx>
        <c:axId val="1595228032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Local TV - Saturation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'TV curves - Working'!$Y$2</c:f>
              <c:strCache>
                <c:ptCount val="1"/>
                <c:pt idx="0">
                  <c:v>Incremental Volume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'TV curves - Working'!$Z$3:$Z$302</c:f>
              <c:numCache>
                <c:formatCode>General</c:formatCode>
                <c:ptCount val="300"/>
                <c:pt idx="0">
                  <c:v>1.2587090909090908</c:v>
                </c:pt>
                <c:pt idx="1">
                  <c:v>2.5174181818181816</c:v>
                </c:pt>
                <c:pt idx="2">
                  <c:v>3.7761272727272721</c:v>
                </c:pt>
                <c:pt idx="3">
                  <c:v>5.0348363636363631</c:v>
                </c:pt>
                <c:pt idx="4">
                  <c:v>6.2935454545454528</c:v>
                </c:pt>
                <c:pt idx="5">
                  <c:v>7.5522545454545442</c:v>
                </c:pt>
                <c:pt idx="6">
                  <c:v>8.8109636363636348</c:v>
                </c:pt>
                <c:pt idx="7">
                  <c:v>10.069672727272726</c:v>
                </c:pt>
                <c:pt idx="8">
                  <c:v>11.328381818181818</c:v>
                </c:pt>
                <c:pt idx="9">
                  <c:v>12.587090909090906</c:v>
                </c:pt>
                <c:pt idx="10">
                  <c:v>13.845799999999997</c:v>
                </c:pt>
                <c:pt idx="11">
                  <c:v>15.104509090909088</c:v>
                </c:pt>
                <c:pt idx="12">
                  <c:v>16.36321818181818</c:v>
                </c:pt>
                <c:pt idx="13">
                  <c:v>17.62192727272727</c:v>
                </c:pt>
                <c:pt idx="14">
                  <c:v>18.880636363636363</c:v>
                </c:pt>
                <c:pt idx="15">
                  <c:v>20.139345454545452</c:v>
                </c:pt>
                <c:pt idx="16">
                  <c:v>21.398054545454546</c:v>
                </c:pt>
                <c:pt idx="17">
                  <c:v>22.656763636363635</c:v>
                </c:pt>
                <c:pt idx="18">
                  <c:v>23.915472727272729</c:v>
                </c:pt>
                <c:pt idx="19">
                  <c:v>25.174181818181811</c:v>
                </c:pt>
                <c:pt idx="20">
                  <c:v>26.432890909090908</c:v>
                </c:pt>
                <c:pt idx="21">
                  <c:v>27.691599999999994</c:v>
                </c:pt>
                <c:pt idx="22">
                  <c:v>28.950309090909091</c:v>
                </c:pt>
                <c:pt idx="23">
                  <c:v>30.209018181818177</c:v>
                </c:pt>
                <c:pt idx="24">
                  <c:v>31.46772727272727</c:v>
                </c:pt>
                <c:pt idx="25">
                  <c:v>32.72643636363636</c:v>
                </c:pt>
                <c:pt idx="26">
                  <c:v>33.985145454545453</c:v>
                </c:pt>
                <c:pt idx="27">
                  <c:v>35.243854545454539</c:v>
                </c:pt>
                <c:pt idx="28">
                  <c:v>36.502563636363632</c:v>
                </c:pt>
                <c:pt idx="29">
                  <c:v>37.761272727272726</c:v>
                </c:pt>
                <c:pt idx="30">
                  <c:v>39.019981818181812</c:v>
                </c:pt>
                <c:pt idx="31">
                  <c:v>40.278690909090905</c:v>
                </c:pt>
                <c:pt idx="32">
                  <c:v>41.537399999999998</c:v>
                </c:pt>
                <c:pt idx="33">
                  <c:v>42.796109090909091</c:v>
                </c:pt>
                <c:pt idx="34">
                  <c:v>44.054818181818177</c:v>
                </c:pt>
                <c:pt idx="35">
                  <c:v>45.313527272727271</c:v>
                </c:pt>
                <c:pt idx="36">
                  <c:v>46.572236363636357</c:v>
                </c:pt>
                <c:pt idx="37">
                  <c:v>47.830945454545457</c:v>
                </c:pt>
                <c:pt idx="38">
                  <c:v>49.089654545454543</c:v>
                </c:pt>
                <c:pt idx="39">
                  <c:v>50.348363636363622</c:v>
                </c:pt>
                <c:pt idx="40">
                  <c:v>51.60707272727273</c:v>
                </c:pt>
                <c:pt idx="41">
                  <c:v>52.865781818181816</c:v>
                </c:pt>
                <c:pt idx="42">
                  <c:v>54.124490909090916</c:v>
                </c:pt>
                <c:pt idx="43">
                  <c:v>55.383199999999988</c:v>
                </c:pt>
                <c:pt idx="44">
                  <c:v>56.641909090909081</c:v>
                </c:pt>
                <c:pt idx="45">
                  <c:v>57.900618181818182</c:v>
                </c:pt>
                <c:pt idx="46">
                  <c:v>59.159327272727268</c:v>
                </c:pt>
                <c:pt idx="47">
                  <c:v>60.418036363636354</c:v>
                </c:pt>
                <c:pt idx="48">
                  <c:v>61.676745454545447</c:v>
                </c:pt>
                <c:pt idx="49">
                  <c:v>62.93545454545454</c:v>
                </c:pt>
                <c:pt idx="50">
                  <c:v>64.194163636363641</c:v>
                </c:pt>
                <c:pt idx="51">
                  <c:v>65.45287272727272</c:v>
                </c:pt>
                <c:pt idx="52">
                  <c:v>66.711581818181813</c:v>
                </c:pt>
                <c:pt idx="53">
                  <c:v>67.970290909090906</c:v>
                </c:pt>
                <c:pt idx="54">
                  <c:v>69.228999999999999</c:v>
                </c:pt>
                <c:pt idx="55">
                  <c:v>70.487709090909078</c:v>
                </c:pt>
                <c:pt idx="56">
                  <c:v>71.746418181818171</c:v>
                </c:pt>
                <c:pt idx="57">
                  <c:v>73.005127272727265</c:v>
                </c:pt>
                <c:pt idx="58">
                  <c:v>74.263836363636358</c:v>
                </c:pt>
                <c:pt idx="59">
                  <c:v>75.522545454545451</c:v>
                </c:pt>
                <c:pt idx="60">
                  <c:v>76.78125454545453</c:v>
                </c:pt>
                <c:pt idx="61">
                  <c:v>78.039963636363623</c:v>
                </c:pt>
                <c:pt idx="62">
                  <c:v>79.298672727272717</c:v>
                </c:pt>
                <c:pt idx="63">
                  <c:v>80.55738181818181</c:v>
                </c:pt>
                <c:pt idx="64">
                  <c:v>81.816090909090903</c:v>
                </c:pt>
                <c:pt idx="65">
                  <c:v>83.074799999999996</c:v>
                </c:pt>
                <c:pt idx="66">
                  <c:v>84.333509090909089</c:v>
                </c:pt>
                <c:pt idx="67">
                  <c:v>85.592218181818183</c:v>
                </c:pt>
                <c:pt idx="68">
                  <c:v>86.850927272727262</c:v>
                </c:pt>
                <c:pt idx="69">
                  <c:v>88.109636363636355</c:v>
                </c:pt>
                <c:pt idx="70">
                  <c:v>89.368345454545448</c:v>
                </c:pt>
                <c:pt idx="71">
                  <c:v>90.627054545454541</c:v>
                </c:pt>
                <c:pt idx="72">
                  <c:v>91.88576363636362</c:v>
                </c:pt>
                <c:pt idx="73">
                  <c:v>93.144472727272714</c:v>
                </c:pt>
                <c:pt idx="74">
                  <c:v>94.403181818181807</c:v>
                </c:pt>
                <c:pt idx="75">
                  <c:v>95.661890909090914</c:v>
                </c:pt>
                <c:pt idx="76">
                  <c:v>96.920599999999979</c:v>
                </c:pt>
                <c:pt idx="77">
                  <c:v>98.179309090909086</c:v>
                </c:pt>
                <c:pt idx="78">
                  <c:v>99.438018181818194</c:v>
                </c:pt>
                <c:pt idx="79">
                  <c:v>100.69672727272724</c:v>
                </c:pt>
                <c:pt idx="80">
                  <c:v>101.95543636363635</c:v>
                </c:pt>
                <c:pt idx="81">
                  <c:v>103.21414545454546</c:v>
                </c:pt>
                <c:pt idx="82">
                  <c:v>104.47285454545454</c:v>
                </c:pt>
                <c:pt idx="83">
                  <c:v>105.73156363636363</c:v>
                </c:pt>
                <c:pt idx="84">
                  <c:v>106.99027272727272</c:v>
                </c:pt>
                <c:pt idx="85">
                  <c:v>108.24898181818183</c:v>
                </c:pt>
                <c:pt idx="86">
                  <c:v>109.5076909090909</c:v>
                </c:pt>
                <c:pt idx="87">
                  <c:v>110.76639999999998</c:v>
                </c:pt>
                <c:pt idx="88">
                  <c:v>112.02510909090907</c:v>
                </c:pt>
                <c:pt idx="89">
                  <c:v>113.28381818181816</c:v>
                </c:pt>
                <c:pt idx="90">
                  <c:v>114.54252727272727</c:v>
                </c:pt>
                <c:pt idx="91">
                  <c:v>115.80123636363636</c:v>
                </c:pt>
                <c:pt idx="92">
                  <c:v>117.05994545454546</c:v>
                </c:pt>
                <c:pt idx="93">
                  <c:v>118.31865454545454</c:v>
                </c:pt>
                <c:pt idx="94">
                  <c:v>119.57736363636363</c:v>
                </c:pt>
                <c:pt idx="95">
                  <c:v>120.83607272727271</c:v>
                </c:pt>
                <c:pt idx="96">
                  <c:v>122.0947818181818</c:v>
                </c:pt>
                <c:pt idx="97">
                  <c:v>123.35349090909089</c:v>
                </c:pt>
                <c:pt idx="98">
                  <c:v>124.61219999999999</c:v>
                </c:pt>
                <c:pt idx="99">
                  <c:v>125.87090909090908</c:v>
                </c:pt>
                <c:pt idx="100">
                  <c:v>127.12961818181817</c:v>
                </c:pt>
                <c:pt idx="101">
                  <c:v>128.38832727272728</c:v>
                </c:pt>
                <c:pt idx="102">
                  <c:v>129.64703636363635</c:v>
                </c:pt>
                <c:pt idx="103">
                  <c:v>130.90574545454544</c:v>
                </c:pt>
                <c:pt idx="104">
                  <c:v>132.16445454545453</c:v>
                </c:pt>
                <c:pt idx="105">
                  <c:v>133.42316363636363</c:v>
                </c:pt>
                <c:pt idx="106">
                  <c:v>134.68187272727272</c:v>
                </c:pt>
                <c:pt idx="107">
                  <c:v>135.94058181818181</c:v>
                </c:pt>
                <c:pt idx="108">
                  <c:v>137.19929090909091</c:v>
                </c:pt>
                <c:pt idx="109">
                  <c:v>138.458</c:v>
                </c:pt>
                <c:pt idx="110">
                  <c:v>139.71670909090906</c:v>
                </c:pt>
                <c:pt idx="111">
                  <c:v>140.97541818181816</c:v>
                </c:pt>
                <c:pt idx="112">
                  <c:v>142.23412727272725</c:v>
                </c:pt>
                <c:pt idx="113">
                  <c:v>143.49283636363634</c:v>
                </c:pt>
                <c:pt idx="114">
                  <c:v>144.75154545454544</c:v>
                </c:pt>
                <c:pt idx="115">
                  <c:v>146.01025454545453</c:v>
                </c:pt>
                <c:pt idx="116">
                  <c:v>147.26896363636362</c:v>
                </c:pt>
                <c:pt idx="117">
                  <c:v>148.52767272727272</c:v>
                </c:pt>
                <c:pt idx="118">
                  <c:v>149.78638181818181</c:v>
                </c:pt>
                <c:pt idx="119">
                  <c:v>151.0450909090909</c:v>
                </c:pt>
                <c:pt idx="120">
                  <c:v>152.3038</c:v>
                </c:pt>
                <c:pt idx="121">
                  <c:v>153.56250909090906</c:v>
                </c:pt>
                <c:pt idx="122">
                  <c:v>154.82121818181818</c:v>
                </c:pt>
                <c:pt idx="123">
                  <c:v>156.07992727272725</c:v>
                </c:pt>
                <c:pt idx="124">
                  <c:v>157.33863636363634</c:v>
                </c:pt>
                <c:pt idx="125">
                  <c:v>158.59734545454543</c:v>
                </c:pt>
                <c:pt idx="126">
                  <c:v>159.85605454545455</c:v>
                </c:pt>
                <c:pt idx="127">
                  <c:v>161.11476363636362</c:v>
                </c:pt>
                <c:pt idx="128">
                  <c:v>162.37347272727271</c:v>
                </c:pt>
                <c:pt idx="129">
                  <c:v>163.63218181818181</c:v>
                </c:pt>
                <c:pt idx="130">
                  <c:v>164.8908909090909</c:v>
                </c:pt>
                <c:pt idx="131">
                  <c:v>166.14959999999999</c:v>
                </c:pt>
                <c:pt idx="132">
                  <c:v>167.40830909090909</c:v>
                </c:pt>
                <c:pt idx="133">
                  <c:v>168.66701818181818</c:v>
                </c:pt>
                <c:pt idx="134">
                  <c:v>169.92572727272727</c:v>
                </c:pt>
                <c:pt idx="135">
                  <c:v>171.18443636363637</c:v>
                </c:pt>
                <c:pt idx="136">
                  <c:v>172.44314545454543</c:v>
                </c:pt>
                <c:pt idx="137">
                  <c:v>173.70185454545452</c:v>
                </c:pt>
                <c:pt idx="138">
                  <c:v>174.96056363636362</c:v>
                </c:pt>
                <c:pt idx="139">
                  <c:v>176.21927272727271</c:v>
                </c:pt>
                <c:pt idx="140">
                  <c:v>177.4779818181818</c:v>
                </c:pt>
                <c:pt idx="141">
                  <c:v>178.7366909090909</c:v>
                </c:pt>
                <c:pt idx="142">
                  <c:v>179.99539999999999</c:v>
                </c:pt>
                <c:pt idx="143">
                  <c:v>181.25410909090908</c:v>
                </c:pt>
                <c:pt idx="144">
                  <c:v>182.51281818181818</c:v>
                </c:pt>
                <c:pt idx="145">
                  <c:v>183.77152727272724</c:v>
                </c:pt>
                <c:pt idx="146">
                  <c:v>185.03023636363633</c:v>
                </c:pt>
                <c:pt idx="147">
                  <c:v>186.28894545454543</c:v>
                </c:pt>
                <c:pt idx="148">
                  <c:v>187.54765454545452</c:v>
                </c:pt>
                <c:pt idx="149">
                  <c:v>188.80636363636361</c:v>
                </c:pt>
                <c:pt idx="150">
                  <c:v>190.06507272727274</c:v>
                </c:pt>
                <c:pt idx="151">
                  <c:v>191.32378181818183</c:v>
                </c:pt>
                <c:pt idx="152">
                  <c:v>192.58249090909086</c:v>
                </c:pt>
                <c:pt idx="153">
                  <c:v>193.84119999999996</c:v>
                </c:pt>
                <c:pt idx="154">
                  <c:v>195.09990909090905</c:v>
                </c:pt>
                <c:pt idx="155">
                  <c:v>196.35861818181817</c:v>
                </c:pt>
                <c:pt idx="156">
                  <c:v>197.61732727272727</c:v>
                </c:pt>
                <c:pt idx="157">
                  <c:v>198.87603636363639</c:v>
                </c:pt>
                <c:pt idx="158">
                  <c:v>200.1347454545454</c:v>
                </c:pt>
                <c:pt idx="159">
                  <c:v>201.39345454545449</c:v>
                </c:pt>
                <c:pt idx="160">
                  <c:v>202.65216363636361</c:v>
                </c:pt>
                <c:pt idx="161">
                  <c:v>203.9108727272727</c:v>
                </c:pt>
                <c:pt idx="162">
                  <c:v>205.1695818181818</c:v>
                </c:pt>
                <c:pt idx="163">
                  <c:v>206.42829090909092</c:v>
                </c:pt>
                <c:pt idx="164">
                  <c:v>207.68699999999998</c:v>
                </c:pt>
                <c:pt idx="165">
                  <c:v>208.94570909090908</c:v>
                </c:pt>
                <c:pt idx="166">
                  <c:v>210.20441818181817</c:v>
                </c:pt>
                <c:pt idx="167">
                  <c:v>211.46312727272726</c:v>
                </c:pt>
                <c:pt idx="168">
                  <c:v>212.72183636363636</c:v>
                </c:pt>
                <c:pt idx="169">
                  <c:v>213.98054545454545</c:v>
                </c:pt>
                <c:pt idx="170">
                  <c:v>215.23925454545449</c:v>
                </c:pt>
                <c:pt idx="171">
                  <c:v>216.49796363636366</c:v>
                </c:pt>
                <c:pt idx="172">
                  <c:v>217.7566727272727</c:v>
                </c:pt>
                <c:pt idx="173">
                  <c:v>219.01538181818179</c:v>
                </c:pt>
                <c:pt idx="174">
                  <c:v>220.27409090909089</c:v>
                </c:pt>
                <c:pt idx="175">
                  <c:v>221.53279999999995</c:v>
                </c:pt>
                <c:pt idx="176">
                  <c:v>222.79150909090905</c:v>
                </c:pt>
                <c:pt idx="177">
                  <c:v>224.05021818181814</c:v>
                </c:pt>
                <c:pt idx="178">
                  <c:v>225.30892727272723</c:v>
                </c:pt>
                <c:pt idx="179">
                  <c:v>226.56763636363632</c:v>
                </c:pt>
                <c:pt idx="180">
                  <c:v>227.82634545454542</c:v>
                </c:pt>
                <c:pt idx="181">
                  <c:v>229.08505454545454</c:v>
                </c:pt>
                <c:pt idx="182">
                  <c:v>230.34376363636363</c:v>
                </c:pt>
                <c:pt idx="183">
                  <c:v>231.60247272727273</c:v>
                </c:pt>
                <c:pt idx="184">
                  <c:v>232.86118181818182</c:v>
                </c:pt>
                <c:pt idx="185">
                  <c:v>234.11989090909091</c:v>
                </c:pt>
                <c:pt idx="186">
                  <c:v>235.37859999999998</c:v>
                </c:pt>
                <c:pt idx="187">
                  <c:v>236.63730909090907</c:v>
                </c:pt>
                <c:pt idx="188">
                  <c:v>237.89601818181816</c:v>
                </c:pt>
                <c:pt idx="189">
                  <c:v>239.15472727272726</c:v>
                </c:pt>
                <c:pt idx="190">
                  <c:v>240.41343636363638</c:v>
                </c:pt>
                <c:pt idx="191">
                  <c:v>241.67214545454542</c:v>
                </c:pt>
                <c:pt idx="192">
                  <c:v>242.93085454545451</c:v>
                </c:pt>
                <c:pt idx="193">
                  <c:v>244.1895636363636</c:v>
                </c:pt>
                <c:pt idx="194">
                  <c:v>245.44827272727269</c:v>
                </c:pt>
                <c:pt idx="195">
                  <c:v>246.70698181818179</c:v>
                </c:pt>
                <c:pt idx="196">
                  <c:v>247.96569090909088</c:v>
                </c:pt>
                <c:pt idx="197">
                  <c:v>249.22439999999997</c:v>
                </c:pt>
                <c:pt idx="198">
                  <c:v>250.48310909090907</c:v>
                </c:pt>
                <c:pt idx="199">
                  <c:v>251.74181818181816</c:v>
                </c:pt>
                <c:pt idx="200">
                  <c:v>253.00052727272725</c:v>
                </c:pt>
                <c:pt idx="201">
                  <c:v>254.25923636363635</c:v>
                </c:pt>
                <c:pt idx="202">
                  <c:v>255.51794545454547</c:v>
                </c:pt>
                <c:pt idx="203">
                  <c:v>256.77665454545456</c:v>
                </c:pt>
                <c:pt idx="204">
                  <c:v>258.03536363636363</c:v>
                </c:pt>
                <c:pt idx="205">
                  <c:v>259.29407272727269</c:v>
                </c:pt>
                <c:pt idx="206">
                  <c:v>260.55278181818181</c:v>
                </c:pt>
                <c:pt idx="207">
                  <c:v>261.81149090909088</c:v>
                </c:pt>
                <c:pt idx="208">
                  <c:v>263.0702</c:v>
                </c:pt>
                <c:pt idx="209">
                  <c:v>264.32890909090906</c:v>
                </c:pt>
                <c:pt idx="210">
                  <c:v>265.58761818181819</c:v>
                </c:pt>
                <c:pt idx="211">
                  <c:v>266.84632727272725</c:v>
                </c:pt>
                <c:pt idx="212">
                  <c:v>268.10503636363632</c:v>
                </c:pt>
                <c:pt idx="213">
                  <c:v>269.36374545454544</c:v>
                </c:pt>
                <c:pt idx="214">
                  <c:v>270.6224545454545</c:v>
                </c:pt>
                <c:pt idx="215">
                  <c:v>271.88116363636362</c:v>
                </c:pt>
                <c:pt idx="216">
                  <c:v>273.13987272727269</c:v>
                </c:pt>
                <c:pt idx="217">
                  <c:v>274.39858181818181</c:v>
                </c:pt>
                <c:pt idx="218">
                  <c:v>275.65729090909088</c:v>
                </c:pt>
                <c:pt idx="219">
                  <c:v>276.916</c:v>
                </c:pt>
                <c:pt idx="220">
                  <c:v>278.17470909090906</c:v>
                </c:pt>
                <c:pt idx="221">
                  <c:v>279.43341818181813</c:v>
                </c:pt>
                <c:pt idx="222">
                  <c:v>280.69212727272725</c:v>
                </c:pt>
                <c:pt idx="223">
                  <c:v>281.95083636363631</c:v>
                </c:pt>
                <c:pt idx="224">
                  <c:v>283.20954545454543</c:v>
                </c:pt>
                <c:pt idx="225">
                  <c:v>284.4682545454545</c:v>
                </c:pt>
                <c:pt idx="226">
                  <c:v>285.72696363636356</c:v>
                </c:pt>
                <c:pt idx="227">
                  <c:v>286.98567272727269</c:v>
                </c:pt>
                <c:pt idx="228">
                  <c:v>288.24438181818181</c:v>
                </c:pt>
                <c:pt idx="229">
                  <c:v>289.50309090909087</c:v>
                </c:pt>
                <c:pt idx="230">
                  <c:v>290.76179999999999</c:v>
                </c:pt>
                <c:pt idx="231">
                  <c:v>292.02050909090906</c:v>
                </c:pt>
                <c:pt idx="232">
                  <c:v>293.27921818181818</c:v>
                </c:pt>
                <c:pt idx="233">
                  <c:v>294.53792727272725</c:v>
                </c:pt>
                <c:pt idx="234">
                  <c:v>295.79663636363637</c:v>
                </c:pt>
                <c:pt idx="235">
                  <c:v>297.05534545454543</c:v>
                </c:pt>
                <c:pt idx="236">
                  <c:v>298.31405454545455</c:v>
                </c:pt>
                <c:pt idx="237">
                  <c:v>299.57276363636362</c:v>
                </c:pt>
                <c:pt idx="238">
                  <c:v>300.83147272727268</c:v>
                </c:pt>
                <c:pt idx="239">
                  <c:v>302.0901818181818</c:v>
                </c:pt>
                <c:pt idx="240">
                  <c:v>303.34889090909087</c:v>
                </c:pt>
                <c:pt idx="241">
                  <c:v>304.60759999999999</c:v>
                </c:pt>
                <c:pt idx="242">
                  <c:v>305.86630909090906</c:v>
                </c:pt>
                <c:pt idx="243">
                  <c:v>307.12501818181812</c:v>
                </c:pt>
                <c:pt idx="244">
                  <c:v>308.38372727272724</c:v>
                </c:pt>
                <c:pt idx="245">
                  <c:v>309.64243636363636</c:v>
                </c:pt>
                <c:pt idx="246">
                  <c:v>310.90114545454543</c:v>
                </c:pt>
                <c:pt idx="247">
                  <c:v>312.15985454545449</c:v>
                </c:pt>
                <c:pt idx="248">
                  <c:v>313.41856363636361</c:v>
                </c:pt>
                <c:pt idx="249">
                  <c:v>314.67727272727268</c:v>
                </c:pt>
                <c:pt idx="250">
                  <c:v>315.9359818181818</c:v>
                </c:pt>
                <c:pt idx="251">
                  <c:v>317.19469090909087</c:v>
                </c:pt>
                <c:pt idx="252">
                  <c:v>318.45339999999993</c:v>
                </c:pt>
                <c:pt idx="253">
                  <c:v>319.71210909090911</c:v>
                </c:pt>
                <c:pt idx="254">
                  <c:v>320.97081818181817</c:v>
                </c:pt>
                <c:pt idx="255">
                  <c:v>322.22952727272724</c:v>
                </c:pt>
                <c:pt idx="256">
                  <c:v>323.48823636363636</c:v>
                </c:pt>
                <c:pt idx="257">
                  <c:v>324.74694545454543</c:v>
                </c:pt>
                <c:pt idx="258">
                  <c:v>326.00565454545449</c:v>
                </c:pt>
                <c:pt idx="259">
                  <c:v>327.26436363636361</c:v>
                </c:pt>
                <c:pt idx="260">
                  <c:v>328.52307272727268</c:v>
                </c:pt>
                <c:pt idx="261">
                  <c:v>329.7817818181818</c:v>
                </c:pt>
                <c:pt idx="262">
                  <c:v>331.04049090909086</c:v>
                </c:pt>
                <c:pt idx="263">
                  <c:v>332.29919999999998</c:v>
                </c:pt>
                <c:pt idx="264">
                  <c:v>333.55790909090905</c:v>
                </c:pt>
                <c:pt idx="265">
                  <c:v>334.81661818181817</c:v>
                </c:pt>
                <c:pt idx="266">
                  <c:v>336.07532727272724</c:v>
                </c:pt>
                <c:pt idx="267">
                  <c:v>337.33403636363636</c:v>
                </c:pt>
                <c:pt idx="268">
                  <c:v>338.59274545454537</c:v>
                </c:pt>
                <c:pt idx="269">
                  <c:v>339.85145454545454</c:v>
                </c:pt>
                <c:pt idx="270">
                  <c:v>341.11016363636355</c:v>
                </c:pt>
                <c:pt idx="271">
                  <c:v>342.36887272727273</c:v>
                </c:pt>
                <c:pt idx="272">
                  <c:v>343.62758181818174</c:v>
                </c:pt>
                <c:pt idx="273">
                  <c:v>344.88629090909086</c:v>
                </c:pt>
                <c:pt idx="274">
                  <c:v>346.14499999999992</c:v>
                </c:pt>
                <c:pt idx="275">
                  <c:v>347.40370909090905</c:v>
                </c:pt>
                <c:pt idx="276">
                  <c:v>348.66241818181811</c:v>
                </c:pt>
                <c:pt idx="277">
                  <c:v>349.92112727272723</c:v>
                </c:pt>
                <c:pt idx="278">
                  <c:v>351.1798363636363</c:v>
                </c:pt>
                <c:pt idx="279">
                  <c:v>352.43854545454542</c:v>
                </c:pt>
                <c:pt idx="280">
                  <c:v>353.69725454545454</c:v>
                </c:pt>
                <c:pt idx="281">
                  <c:v>354.95596363636361</c:v>
                </c:pt>
                <c:pt idx="282">
                  <c:v>356.21467272727267</c:v>
                </c:pt>
                <c:pt idx="283">
                  <c:v>357.47338181818179</c:v>
                </c:pt>
                <c:pt idx="284">
                  <c:v>358.73209090909086</c:v>
                </c:pt>
                <c:pt idx="285">
                  <c:v>359.99079999999998</c:v>
                </c:pt>
                <c:pt idx="286">
                  <c:v>361.24950909090904</c:v>
                </c:pt>
                <c:pt idx="287">
                  <c:v>362.50821818181817</c:v>
                </c:pt>
                <c:pt idx="288">
                  <c:v>363.76692727272723</c:v>
                </c:pt>
                <c:pt idx="289">
                  <c:v>365.02563636363635</c:v>
                </c:pt>
                <c:pt idx="290">
                  <c:v>366.28434545454542</c:v>
                </c:pt>
                <c:pt idx="291">
                  <c:v>367.54305454545448</c:v>
                </c:pt>
                <c:pt idx="292">
                  <c:v>368.8017636363636</c:v>
                </c:pt>
                <c:pt idx="293">
                  <c:v>370.06047272727267</c:v>
                </c:pt>
                <c:pt idx="294">
                  <c:v>371.31918181818179</c:v>
                </c:pt>
                <c:pt idx="295">
                  <c:v>372.57789090909085</c:v>
                </c:pt>
                <c:pt idx="296">
                  <c:v>373.83659999999986</c:v>
                </c:pt>
                <c:pt idx="297">
                  <c:v>375.09530909090904</c:v>
                </c:pt>
                <c:pt idx="298">
                  <c:v>376.35401818181816</c:v>
                </c:pt>
                <c:pt idx="299">
                  <c:v>377.61272727272723</c:v>
                </c:pt>
              </c:numCache>
            </c:numRef>
          </c:cat>
          <c:val>
            <c:numRef>
              <c:f>'TV curves - Working'!$Y$3:$Y$302</c:f>
              <c:numCache>
                <c:formatCode>General</c:formatCode>
                <c:ptCount val="300"/>
                <c:pt idx="0">
                  <c:v>0.45424812919085444</c:v>
                </c:pt>
                <c:pt idx="1">
                  <c:v>2.0817782305019739</c:v>
                </c:pt>
                <c:pt idx="2">
                  <c:v>5.0520447653678238</c:v>
                </c:pt>
                <c:pt idx="3">
                  <c:v>9.4505887162805831</c:v>
                </c:pt>
                <c:pt idx="4">
                  <c:v>15.328973675425244</c:v>
                </c:pt>
                <c:pt idx="5">
                  <c:v>22.719184576366249</c:v>
                </c:pt>
                <c:pt idx="6">
                  <c:v>31.640276818607866</c:v>
                </c:pt>
                <c:pt idx="7">
                  <c:v>42.102087439188438</c:v>
                </c:pt>
                <c:pt idx="8">
                  <c:v>54.107550995683695</c:v>
                </c:pt>
                <c:pt idx="9">
                  <c:v>67.654256879516581</c:v>
                </c:pt>
                <c:pt idx="10">
                  <c:v>82.735554411537606</c:v>
                </c:pt>
                <c:pt idx="11">
                  <c:v>99.341369536051062</c:v>
                </c:pt>
                <c:pt idx="12">
                  <c:v>117.45882781682826</c:v>
                </c:pt>
                <c:pt idx="13">
                  <c:v>137.07274188735121</c:v>
                </c:pt>
                <c:pt idx="14">
                  <c:v>158.16600082605993</c:v>
                </c:pt>
                <c:pt idx="15">
                  <c:v>180.71988657309967</c:v>
                </c:pt>
                <c:pt idx="16">
                  <c:v>204.71433478828504</c:v>
                </c:pt>
                <c:pt idx="17">
                  <c:v>230.12815254609549</c:v>
                </c:pt>
                <c:pt idx="18">
                  <c:v>256.93920191367545</c:v>
                </c:pt>
                <c:pt idx="19">
                  <c:v>285.1245561527528</c:v>
                </c:pt>
                <c:pt idx="20">
                  <c:v>314.66063366176388</c:v>
                </c:pt>
                <c:pt idx="21">
                  <c:v>345.52331360499983</c:v>
                </c:pt>
                <c:pt idx="22">
                  <c:v>377.68803631783788</c:v>
                </c:pt>
                <c:pt idx="23">
                  <c:v>411.12989093738202</c:v>
                </c:pt>
                <c:pt idx="24">
                  <c:v>445.82369222347802</c:v>
                </c:pt>
                <c:pt idx="25">
                  <c:v>481.7440481632982</c:v>
                </c:pt>
                <c:pt idx="26">
                  <c:v>518.86541966382811</c:v>
                </c:pt>
                <c:pt idx="27">
                  <c:v>557.16217340954449</c:v>
                </c:pt>
                <c:pt idx="28">
                  <c:v>596.60862878232354</c:v>
                </c:pt>
                <c:pt idx="29">
                  <c:v>637.17909959608278</c:v>
                </c:pt>
                <c:pt idx="30">
                  <c:v>678.84793128180706</c:v>
                </c:pt>
                <c:pt idx="31">
                  <c:v>721.58953406329852</c:v>
                </c:pt>
                <c:pt idx="32">
                  <c:v>765.37841258572109</c:v>
                </c:pt>
                <c:pt idx="33">
                  <c:v>810.18919239423826</c:v>
                </c:pt>
                <c:pt idx="34">
                  <c:v>855.99664360610177</c:v>
                </c:pt>
                <c:pt idx="35">
                  <c:v>902.77570207436656</c:v>
                </c:pt>
                <c:pt idx="36">
                  <c:v>950.50148830330534</c:v>
                </c:pt>
                <c:pt idx="37">
                  <c:v>999.14932434334742</c:v>
                </c:pt>
                <c:pt idx="38">
                  <c:v>1048.6947488658486</c:v>
                </c:pt>
                <c:pt idx="39">
                  <c:v>1099.113530594519</c:v>
                </c:pt>
                <c:pt idx="40">
                  <c:v>1150.3816802500824</c:v>
                </c:pt>
                <c:pt idx="41">
                  <c:v>1202.4754611473099</c:v>
                </c:pt>
                <c:pt idx="42">
                  <c:v>1255.3713985684324</c:v>
                </c:pt>
                <c:pt idx="43">
                  <c:v>1309.0462880237692</c:v>
                </c:pt>
                <c:pt idx="44">
                  <c:v>1363.4772024989188</c:v>
                </c:pt>
                <c:pt idx="45">
                  <c:v>1418.6414987777753</c:v>
                </c:pt>
                <c:pt idx="46">
                  <c:v>1474.5168229217813</c:v>
                </c:pt>
                <c:pt idx="47">
                  <c:v>1531.0811149780077</c:v>
                </c:pt>
                <c:pt idx="48">
                  <c:v>1588.3126129817417</c:v>
                </c:pt>
                <c:pt idx="49">
                  <c:v>1646.1898563131385</c:v>
                </c:pt>
                <c:pt idx="50">
                  <c:v>1704.6916884620141</c:v>
                </c:pt>
                <c:pt idx="51">
                  <c:v>1763.7972592500244</c:v>
                </c:pt>
                <c:pt idx="52">
                  <c:v>1823.4860265551006</c:v>
                </c:pt>
                <c:pt idx="53">
                  <c:v>1883.7377575791104</c:v>
                </c:pt>
                <c:pt idx="54">
                  <c:v>1944.5325296962424</c:v>
                </c:pt>
                <c:pt idx="55">
                  <c:v>2005.8507309164102</c:v>
                </c:pt>
                <c:pt idx="56">
                  <c:v>2067.6730599951861</c:v>
                </c:pt>
                <c:pt idx="57">
                  <c:v>2129.9805262191485</c:v>
                </c:pt>
                <c:pt idx="58">
                  <c:v>2192.754448893239</c:v>
                </c:pt>
                <c:pt idx="59">
                  <c:v>2255.9764565545943</c:v>
                </c:pt>
                <c:pt idx="60">
                  <c:v>2319.6284859354087</c:v>
                </c:pt>
                <c:pt idx="61">
                  <c:v>2383.6927806956201</c:v>
                </c:pt>
                <c:pt idx="62">
                  <c:v>2448.1518899446392</c:v>
                </c:pt>
                <c:pt idx="63">
                  <c:v>2512.9886665698764</c:v>
                </c:pt>
                <c:pt idx="64">
                  <c:v>2578.1862653884823</c:v>
                </c:pt>
                <c:pt idx="65">
                  <c:v>2643.7281411375238</c:v>
                </c:pt>
                <c:pt idx="66">
                  <c:v>2709.598046316657</c:v>
                </c:pt>
                <c:pt idx="67">
                  <c:v>2775.7800288963963</c:v>
                </c:pt>
                <c:pt idx="68">
                  <c:v>2842.25842990405</c:v>
                </c:pt>
                <c:pt idx="69">
                  <c:v>2909.0178808986157</c:v>
                </c:pt>
                <c:pt idx="70">
                  <c:v>2976.0433013450593</c:v>
                </c:pt>
                <c:pt idx="71">
                  <c:v>3043.3198958976682</c:v>
                </c:pt>
                <c:pt idx="72">
                  <c:v>3110.8331516015596</c:v>
                </c:pt>
                <c:pt idx="73">
                  <c:v>3178.5688350206669</c:v>
                </c:pt>
                <c:pt idx="74">
                  <c:v>3246.5129893000753</c:v>
                </c:pt>
                <c:pt idx="75">
                  <c:v>3314.6519311699331</c:v>
                </c:pt>
                <c:pt idx="76">
                  <c:v>3382.9722478977274</c:v>
                </c:pt>
                <c:pt idx="77">
                  <c:v>3451.4607941952117</c:v>
                </c:pt>
                <c:pt idx="78">
                  <c:v>3520.1046890858674</c:v>
                </c:pt>
                <c:pt idx="79">
                  <c:v>3588.8913127383435</c:v>
                </c:pt>
                <c:pt idx="80">
                  <c:v>3657.8083032709851</c:v>
                </c:pt>
                <c:pt idx="81">
                  <c:v>3726.8435535321742</c:v>
                </c:pt>
                <c:pt idx="82">
                  <c:v>3795.985207860916</c:v>
                </c:pt>
                <c:pt idx="83">
                  <c:v>3865.2216588317865</c:v>
                </c:pt>
                <c:pt idx="84">
                  <c:v>3934.541543988048</c:v>
                </c:pt>
                <c:pt idx="85">
                  <c:v>4003.9337425665281</c:v>
                </c:pt>
                <c:pt idx="86">
                  <c:v>4073.3873722175804</c:v>
                </c:pt>
                <c:pt idx="87">
                  <c:v>4142.8917857232045</c:v>
                </c:pt>
                <c:pt idx="88">
                  <c:v>4212.4365677162168</c:v>
                </c:pt>
                <c:pt idx="89">
                  <c:v>4282.0115314031318</c:v>
                </c:pt>
                <c:pt idx="90">
                  <c:v>4351.6067152932774</c:v>
                </c:pt>
                <c:pt idx="91">
                  <c:v>4421.212379936389</c:v>
                </c:pt>
                <c:pt idx="92">
                  <c:v>4490.8190046709096</c:v>
                </c:pt>
                <c:pt idx="93">
                  <c:v>4560.417284384911</c:v>
                </c:pt>
                <c:pt idx="94">
                  <c:v>4629.9981262915417</c:v>
                </c:pt>
                <c:pt idx="95">
                  <c:v>4699.5526467206619</c:v>
                </c:pt>
                <c:pt idx="96">
                  <c:v>4769.0721679282924</c:v>
                </c:pt>
                <c:pt idx="97">
                  <c:v>4838.5482149252957</c:v>
                </c:pt>
                <c:pt idx="98">
                  <c:v>4907.9725123266744</c:v>
                </c:pt>
                <c:pt idx="99">
                  <c:v>4977.3369812227074</c:v>
                </c:pt>
                <c:pt idx="100">
                  <c:v>5046.633736073095</c:v>
                </c:pt>
                <c:pt idx="101">
                  <c:v>5115.8550816251081</c:v>
                </c:pt>
                <c:pt idx="102">
                  <c:v>5184.9935098567912</c:v>
                </c:pt>
                <c:pt idx="103">
                  <c:v>5254.0416969460157</c:v>
                </c:pt>
                <c:pt idx="104">
                  <c:v>5322.9925002662512</c:v>
                </c:pt>
                <c:pt idx="105">
                  <c:v>5391.838955409743</c:v>
                </c:pt>
                <c:pt idx="106">
                  <c:v>5460.5742732387889</c:v>
                </c:pt>
                <c:pt idx="107">
                  <c:v>5529.1918369657014</c:v>
                </c:pt>
                <c:pt idx="108">
                  <c:v>5597.685199261995</c:v>
                </c:pt>
                <c:pt idx="109">
                  <c:v>5666.0480793972865</c:v>
                </c:pt>
                <c:pt idx="110">
                  <c:v>5734.2743604083289</c:v>
                </c:pt>
                <c:pt idx="111">
                  <c:v>5802.3580862985673</c:v>
                </c:pt>
                <c:pt idx="112">
                  <c:v>5870.2934592685533</c:v>
                </c:pt>
                <c:pt idx="113">
                  <c:v>5938.0748369774765</c:v>
                </c:pt>
                <c:pt idx="114">
                  <c:v>6005.6967298361078</c:v>
                </c:pt>
                <c:pt idx="115">
                  <c:v>6073.1537983313174</c:v>
                </c:pt>
                <c:pt idx="116">
                  <c:v>6140.4408503823634</c:v>
                </c:pt>
                <c:pt idx="117">
                  <c:v>6207.5528387290879</c:v>
                </c:pt>
                <c:pt idx="118">
                  <c:v>6274.4848583520943</c:v>
                </c:pt>
                <c:pt idx="119">
                  <c:v>6341.2321439250391</c:v>
                </c:pt>
                <c:pt idx="120">
                  <c:v>6407.7900672990172</c:v>
                </c:pt>
                <c:pt idx="121">
                  <c:v>6474.1541350191073</c:v>
                </c:pt>
                <c:pt idx="122">
                  <c:v>6540.3199858730623</c:v>
                </c:pt>
                <c:pt idx="123">
                  <c:v>6606.2833884720721</c:v>
                </c:pt>
                <c:pt idx="124">
                  <c:v>6672.0402388636257</c:v>
                </c:pt>
                <c:pt idx="125">
                  <c:v>6737.5865581763492</c:v>
                </c:pt>
                <c:pt idx="126">
                  <c:v>6802.9184902967163</c:v>
                </c:pt>
                <c:pt idx="127">
                  <c:v>6868.0322995775477</c:v>
                </c:pt>
                <c:pt idx="128">
                  <c:v>6932.9243685782112</c:v>
                </c:pt>
                <c:pt idx="129">
                  <c:v>6997.5911958363031</c:v>
                </c:pt>
                <c:pt idx="130">
                  <c:v>7062.0293936706748</c:v>
                </c:pt>
                <c:pt idx="131">
                  <c:v>7126.2356860157079</c:v>
                </c:pt>
                <c:pt idx="132">
                  <c:v>7190.2069062865667</c:v>
                </c:pt>
                <c:pt idx="133">
                  <c:v>7253.9399952752719</c:v>
                </c:pt>
                <c:pt idx="134">
                  <c:v>7317.4319990773874</c:v>
                </c:pt>
                <c:pt idx="135">
                  <c:v>7380.6800670491266</c:v>
                </c:pt>
                <c:pt idx="136">
                  <c:v>7443.681449794607</c:v>
                </c:pt>
                <c:pt idx="137">
                  <c:v>7506.4334971830795</c:v>
                </c:pt>
                <c:pt idx="138">
                  <c:v>7568.9336563958295</c:v>
                </c:pt>
                <c:pt idx="139">
                  <c:v>7631.1794700025648</c:v>
                </c:pt>
                <c:pt idx="140">
                  <c:v>7693.1685740669691</c:v>
                </c:pt>
                <c:pt idx="141">
                  <c:v>7754.8986962812578</c:v>
                </c:pt>
                <c:pt idx="142">
                  <c:v>7816.3676541293516</c:v>
                </c:pt>
                <c:pt idx="143">
                  <c:v>7877.5733530784819</c:v>
                </c:pt>
                <c:pt idx="144">
                  <c:v>7938.5137847989299</c:v>
                </c:pt>
                <c:pt idx="145">
                  <c:v>7999.1870254116275</c:v>
                </c:pt>
                <c:pt idx="146">
                  <c:v>8059.5912337632926</c:v>
                </c:pt>
                <c:pt idx="147">
                  <c:v>8119.7246497288806</c:v>
                </c:pt>
                <c:pt idx="148">
                  <c:v>8179.5855925410433</c:v>
                </c:pt>
                <c:pt idx="149">
                  <c:v>8239.172459146228</c:v>
                </c:pt>
                <c:pt idx="150">
                  <c:v>8298.4837225872725</c:v>
                </c:pt>
                <c:pt idx="151">
                  <c:v>8357.517930412032</c:v>
                </c:pt>
                <c:pt idx="152">
                  <c:v>8416.2737031078923</c:v>
                </c:pt>
                <c:pt idx="153">
                  <c:v>8474.7497325617587</c:v>
                </c:pt>
                <c:pt idx="154">
                  <c:v>8532.9447805452946</c:v>
                </c:pt>
                <c:pt idx="155">
                  <c:v>8590.8576772250526</c:v>
                </c:pt>
                <c:pt idx="156">
                  <c:v>8648.4873196972603</c:v>
                </c:pt>
                <c:pt idx="157">
                  <c:v>8705.8326705468899</c:v>
                </c:pt>
                <c:pt idx="158">
                  <c:v>8762.8927564308124</c:v>
                </c:pt>
                <c:pt idx="159">
                  <c:v>8819.6666666845704</c:v>
                </c:pt>
                <c:pt idx="160">
                  <c:v>8876.1535519526933</c:v>
                </c:pt>
                <c:pt idx="161">
                  <c:v>8932.3526228420451</c:v>
                </c:pt>
                <c:pt idx="162">
                  <c:v>8988.2631485980328</c:v>
                </c:pt>
                <c:pt idx="163">
                  <c:v>9043.8844558033215</c:v>
                </c:pt>
                <c:pt idx="164">
                  <c:v>9099.2159270988323</c:v>
                </c:pt>
                <c:pt idx="165">
                  <c:v>9154.2569999266161</c:v>
                </c:pt>
                <c:pt idx="166">
                  <c:v>9209.0071652943934</c:v>
                </c:pt>
                <c:pt idx="167">
                  <c:v>9263.4659665614508</c:v>
                </c:pt>
                <c:pt idx="168">
                  <c:v>9317.6329982455791</c:v>
                </c:pt>
                <c:pt idx="169">
                  <c:v>9371.5079048508178</c:v>
                </c:pt>
                <c:pt idx="170">
                  <c:v>9425.0903797156207</c:v>
                </c:pt>
                <c:pt idx="171">
                  <c:v>9478.3801638812911</c:v>
                </c:pt>
                <c:pt idx="172">
                  <c:v>9531.3770449802778</c:v>
                </c:pt>
                <c:pt idx="173">
                  <c:v>9584.0808561441117</c:v>
                </c:pt>
                <c:pt idx="174">
                  <c:v>9636.4914749307263</c:v>
                </c:pt>
                <c:pt idx="175">
                  <c:v>9688.6088222708277</c:v>
                </c:pt>
                <c:pt idx="176">
                  <c:v>9740.4328614330534</c:v>
                </c:pt>
                <c:pt idx="177">
                  <c:v>9791.963597007707</c:v>
                </c:pt>
                <c:pt idx="178">
                  <c:v>9843.2010739086854</c:v>
                </c:pt>
                <c:pt idx="179">
                  <c:v>9894.1453763934696</c:v>
                </c:pt>
                <c:pt idx="180">
                  <c:v>9944.796627100779</c:v>
                </c:pt>
                <c:pt idx="181">
                  <c:v>9995.1549861057083</c:v>
                </c:pt>
                <c:pt idx="182">
                  <c:v>10045.220649992078</c:v>
                </c:pt>
                <c:pt idx="183">
                  <c:v>10094.993850941726</c:v>
                </c:pt>
                <c:pt idx="184">
                  <c:v>10144.474855840468</c:v>
                </c:pt>
                <c:pt idx="185">
                  <c:v>10193.663965400492</c:v>
                </c:pt>
                <c:pt idx="186">
                  <c:v>10242.561513298975</c:v>
                </c:pt>
                <c:pt idx="187">
                  <c:v>10291.1678653326</c:v>
                </c:pt>
                <c:pt idx="188">
                  <c:v>10339.483418587781</c:v>
                </c:pt>
                <c:pt idx="189">
                  <c:v>10387.508600626326</c:v>
                </c:pt>
                <c:pt idx="190">
                  <c:v>10435.243868686335</c:v>
                </c:pt>
                <c:pt idx="191">
                  <c:v>10482.689708898048</c:v>
                </c:pt>
                <c:pt idx="192">
                  <c:v>10529.846635514434</c:v>
                </c:pt>
                <c:pt idx="193">
                  <c:v>10576.715190156321</c:v>
                </c:pt>
                <c:pt idx="194">
                  <c:v>10623.295941071763</c:v>
                </c:pt>
                <c:pt idx="195">
                  <c:v>10669.589482409485</c:v>
                </c:pt>
                <c:pt idx="196">
                  <c:v>10715.596433506147</c:v>
                </c:pt>
                <c:pt idx="197">
                  <c:v>10761.317438187256</c:v>
                </c:pt>
                <c:pt idx="198">
                  <c:v>10806.75316408139</c:v>
                </c:pt>
                <c:pt idx="199">
                  <c:v>10851.904301947685</c:v>
                </c:pt>
                <c:pt idx="200">
                  <c:v>10896.77156501625</c:v>
                </c:pt>
                <c:pt idx="201">
                  <c:v>10941.355688341324</c:v>
                </c:pt>
                <c:pt idx="202">
                  <c:v>10985.657428167015</c:v>
                </c:pt>
                <c:pt idx="203">
                  <c:v>11029.677561305343</c:v>
                </c:pt>
                <c:pt idx="204">
                  <c:v>11073.416884526458</c:v>
                </c:pt>
                <c:pt idx="205">
                  <c:v>11116.87621396079</c:v>
                </c:pt>
                <c:pt idx="206">
                  <c:v>11160.05638451294</c:v>
                </c:pt>
                <c:pt idx="207">
                  <c:v>11202.958249287134</c:v>
                </c:pt>
                <c:pt idx="208">
                  <c:v>11245.582679024028</c:v>
                </c:pt>
                <c:pt idx="209">
                  <c:v>11287.930561548706</c:v>
                </c:pt>
                <c:pt idx="210">
                  <c:v>11330.002801229612</c:v>
                </c:pt>
                <c:pt idx="211">
                  <c:v>11371.800318448388</c:v>
                </c:pt>
                <c:pt idx="212">
                  <c:v>11413.3240490802</c:v>
                </c:pt>
                <c:pt idx="213">
                  <c:v>11454.574943984628</c:v>
                </c:pt>
                <c:pt idx="214">
                  <c:v>11495.553968506756</c:v>
                </c:pt>
                <c:pt idx="215">
                  <c:v>11536.262101988357</c:v>
                </c:pt>
                <c:pt idx="216">
                  <c:v>11576.700337289058</c:v>
                </c:pt>
                <c:pt idx="217">
                  <c:v>11616.869680317193</c:v>
                </c:pt>
                <c:pt idx="218">
                  <c:v>11656.771149570264</c:v>
                </c:pt>
                <c:pt idx="219">
                  <c:v>11696.405775684862</c:v>
                </c:pt>
                <c:pt idx="220">
                  <c:v>11735.77460099579</c:v>
                </c:pt>
                <c:pt idx="221">
                  <c:v>11774.878679104357</c:v>
                </c:pt>
                <c:pt idx="222">
                  <c:v>11813.719074455574</c:v>
                </c:pt>
                <c:pt idx="223">
                  <c:v>11852.296861924126</c:v>
                </c:pt>
                <c:pt idx="224">
                  <c:v>11890.613126409051</c:v>
                </c:pt>
                <c:pt idx="225">
                  <c:v>11928.668962436856</c:v>
                </c:pt>
                <c:pt idx="226">
                  <c:v>11966.465473772994</c:v>
                </c:pt>
                <c:pt idx="227">
                  <c:v>12004.003773041519</c:v>
                </c:pt>
                <c:pt idx="228">
                  <c:v>12041.284981352825</c:v>
                </c:pt>
                <c:pt idx="229">
                  <c:v>12078.310227939292</c:v>
                </c:pt>
                <c:pt idx="230">
                  <c:v>12115.080649798674</c:v>
                </c:pt>
                <c:pt idx="231">
                  <c:v>12151.597391345165</c:v>
                </c:pt>
                <c:pt idx="232">
                  <c:v>12187.861604067932</c:v>
                </c:pt>
                <c:pt idx="233">
                  <c:v>12223.874446197044</c:v>
                </c:pt>
                <c:pt idx="234">
                  <c:v>12259.637082376621</c:v>
                </c:pt>
                <c:pt idx="235">
                  <c:v>12295.15068334512</c:v>
                </c:pt>
                <c:pt idx="236">
                  <c:v>12330.416425622545</c:v>
                </c:pt>
                <c:pt idx="237">
                  <c:v>12365.435491204575</c:v>
                </c:pt>
                <c:pt idx="238">
                  <c:v>12400.209067263411</c:v>
                </c:pt>
                <c:pt idx="239">
                  <c:v>12434.73834585521</c:v>
                </c:pt>
                <c:pt idx="240">
                  <c:v>12469.024523634052</c:v>
                </c:pt>
                <c:pt idx="241">
                  <c:v>12503.068801572264</c:v>
                </c:pt>
                <c:pt idx="242">
                  <c:v>12536.872384686985</c:v>
                </c:pt>
                <c:pt idx="243">
                  <c:v>12570.436481772937</c:v>
                </c:pt>
                <c:pt idx="244">
                  <c:v>12603.762305141194</c:v>
                </c:pt>
                <c:pt idx="245">
                  <c:v>12636.85107036386</c:v>
                </c:pt>
                <c:pt idx="246">
                  <c:v>12669.703996024613</c:v>
                </c:pt>
                <c:pt idx="247">
                  <c:v>12702.322303474934</c:v>
                </c:pt>
                <c:pt idx="248">
                  <c:v>12734.707216595958</c:v>
                </c:pt>
                <c:pt idx="249">
                  <c:v>12766.859961565799</c:v>
                </c:pt>
                <c:pt idx="250">
                  <c:v>12798.781766632301</c:v>
                </c:pt>
                <c:pt idx="251">
                  <c:v>12830.473861891136</c:v>
                </c:pt>
                <c:pt idx="252">
                  <c:v>12861.937479069</c:v>
                </c:pt>
                <c:pt idx="253">
                  <c:v>12893.173851312027</c:v>
                </c:pt>
                <c:pt idx="254">
                  <c:v>12924.184212979169</c:v>
                </c:pt>
                <c:pt idx="255">
                  <c:v>12954.96979944046</c:v>
                </c:pt>
                <c:pt idx="256">
                  <c:v>12985.531846880209</c:v>
                </c:pt>
                <c:pt idx="257">
                  <c:v>13015.871592104813</c:v>
                </c:pt>
                <c:pt idx="258">
                  <c:v>13045.990272355335</c:v>
                </c:pt>
                <c:pt idx="259">
                  <c:v>13075.889125124522</c:v>
                </c:pt>
                <c:pt idx="260">
                  <c:v>13105.569387978419</c:v>
                </c:pt>
                <c:pt idx="261">
                  <c:v>13135.032298382303</c:v>
                </c:pt>
                <c:pt idx="262">
                  <c:v>13164.279093530939</c:v>
                </c:pt>
                <c:pt idx="263">
                  <c:v>13193.311010183057</c:v>
                </c:pt>
                <c:pt idx="264">
                  <c:v>13222.129284500019</c:v>
                </c:pt>
                <c:pt idx="265">
                  <c:v>13250.735151888472</c:v>
                </c:pt>
                <c:pt idx="266">
                  <c:v>13279.129846847098</c:v>
                </c:pt>
                <c:pt idx="267">
                  <c:v>13307.314602817154</c:v>
                </c:pt>
                <c:pt idx="268">
                  <c:v>13335.290652036967</c:v>
                </c:pt>
                <c:pt idx="269">
                  <c:v>13363.059225400124</c:v>
                </c:pt>
                <c:pt idx="270">
                  <c:v>13390.621552317356</c:v>
                </c:pt>
                <c:pt idx="271">
                  <c:v>13417.978860582089</c:v>
                </c:pt>
                <c:pt idx="272">
                  <c:v>13445.132376239477</c:v>
                </c:pt>
                <c:pt idx="273">
                  <c:v>13472.08332345899</c:v>
                </c:pt>
                <c:pt idx="274">
                  <c:v>13498.832924410366</c:v>
                </c:pt>
                <c:pt idx="275">
                  <c:v>13525.382399142913</c:v>
                </c:pt>
                <c:pt idx="276">
                  <c:v>13551.732965468131</c:v>
                </c:pt>
                <c:pt idx="277">
                  <c:v>13577.885838845483</c:v>
                </c:pt>
                <c:pt idx="278">
                  <c:v>13603.842232271414</c:v>
                </c:pt>
                <c:pt idx="279">
                  <c:v>13629.603356171359</c:v>
                </c:pt>
                <c:pt idx="280">
                  <c:v>13655.170418294882</c:v>
                </c:pt>
                <c:pt idx="281">
                  <c:v>13680.544623613678</c:v>
                </c:pt>
                <c:pt idx="282">
                  <c:v>13705.727174222602</c:v>
                </c:pt>
                <c:pt idx="283">
                  <c:v>13730.719269243462</c:v>
                </c:pt>
                <c:pt idx="284">
                  <c:v>13755.522104731666</c:v>
                </c:pt>
                <c:pt idx="285">
                  <c:v>13780.13687358555</c:v>
                </c:pt>
                <c:pt idx="286">
                  <c:v>13804.56476545847</c:v>
                </c:pt>
                <c:pt idx="287">
                  <c:v>13828.806966673455</c:v>
                </c:pt>
                <c:pt idx="288">
                  <c:v>13852.864660140493</c:v>
                </c:pt>
                <c:pt idx="289">
                  <c:v>13876.739025276303</c:v>
                </c:pt>
                <c:pt idx="290">
                  <c:v>13900.431237926598</c:v>
                </c:pt>
                <c:pt idx="291">
                  <c:v>13923.942470290789</c:v>
                </c:pt>
                <c:pt idx="292">
                  <c:v>13947.273890849054</c:v>
                </c:pt>
                <c:pt idx="293">
                  <c:v>13970.42666429171</c:v>
                </c:pt>
                <c:pt idx="294">
                  <c:v>13993.401951450898</c:v>
                </c:pt>
                <c:pt idx="295">
                  <c:v>14016.2009092345</c:v>
                </c:pt>
                <c:pt idx="296">
                  <c:v>14038.824690562218</c:v>
                </c:pt>
                <c:pt idx="297">
                  <c:v>14061.274444303825</c:v>
                </c:pt>
                <c:pt idx="298">
                  <c:v>14083.551315219471</c:v>
                </c:pt>
                <c:pt idx="299">
                  <c:v>14105.656443902095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5-495A-8CF5-CE86AE502B37}"/>
            </c:ext>
          </c:extLst>
        </c:ser>
        <c:ser>
          <c:idx val="2"/>
          <c:order val="1"/>
          <c:tx>
            <c:strRef>
              <c:f>'TV curves - Working'!$R$2</c:f>
              <c:strCache>
                <c:ptCount val="1"/>
                <c:pt idx="0">
                  <c:v>Marginal Peak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60"/>
            <c:marker>
              <c:symbol val="circle"/>
              <c:size val="5"/>
              <c:spPr>
                <a:solidFill>
                  <a:schemeClr val="tx1"/>
                </a:solidFill>
                <a:ln w="9525" cap="sq">
                  <a:noFill/>
                  <a:beve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2D5-495A-8CF5-CE86AE502B37}"/>
              </c:ext>
            </c:extLst>
          </c:dPt>
          <c:cat>
            <c:numRef>
              <c:f>'TV curves - Working'!$Z$3:$Z$302</c:f>
              <c:numCache>
                <c:formatCode>General</c:formatCode>
                <c:ptCount val="300"/>
                <c:pt idx="0">
                  <c:v>1.2587090909090908</c:v>
                </c:pt>
                <c:pt idx="1">
                  <c:v>2.5174181818181816</c:v>
                </c:pt>
                <c:pt idx="2">
                  <c:v>3.7761272727272721</c:v>
                </c:pt>
                <c:pt idx="3">
                  <c:v>5.0348363636363631</c:v>
                </c:pt>
                <c:pt idx="4">
                  <c:v>6.2935454545454528</c:v>
                </c:pt>
                <c:pt idx="5">
                  <c:v>7.5522545454545442</c:v>
                </c:pt>
                <c:pt idx="6">
                  <c:v>8.8109636363636348</c:v>
                </c:pt>
                <c:pt idx="7">
                  <c:v>10.069672727272726</c:v>
                </c:pt>
                <c:pt idx="8">
                  <c:v>11.328381818181818</c:v>
                </c:pt>
                <c:pt idx="9">
                  <c:v>12.587090909090906</c:v>
                </c:pt>
                <c:pt idx="10">
                  <c:v>13.845799999999997</c:v>
                </c:pt>
                <c:pt idx="11">
                  <c:v>15.104509090909088</c:v>
                </c:pt>
                <c:pt idx="12">
                  <c:v>16.36321818181818</c:v>
                </c:pt>
                <c:pt idx="13">
                  <c:v>17.62192727272727</c:v>
                </c:pt>
                <c:pt idx="14">
                  <c:v>18.880636363636363</c:v>
                </c:pt>
                <c:pt idx="15">
                  <c:v>20.139345454545452</c:v>
                </c:pt>
                <c:pt idx="16">
                  <c:v>21.398054545454546</c:v>
                </c:pt>
                <c:pt idx="17">
                  <c:v>22.656763636363635</c:v>
                </c:pt>
                <c:pt idx="18">
                  <c:v>23.915472727272729</c:v>
                </c:pt>
                <c:pt idx="19">
                  <c:v>25.174181818181811</c:v>
                </c:pt>
                <c:pt idx="20">
                  <c:v>26.432890909090908</c:v>
                </c:pt>
                <c:pt idx="21">
                  <c:v>27.691599999999994</c:v>
                </c:pt>
                <c:pt idx="22">
                  <c:v>28.950309090909091</c:v>
                </c:pt>
                <c:pt idx="23">
                  <c:v>30.209018181818177</c:v>
                </c:pt>
                <c:pt idx="24">
                  <c:v>31.46772727272727</c:v>
                </c:pt>
                <c:pt idx="25">
                  <c:v>32.72643636363636</c:v>
                </c:pt>
                <c:pt idx="26">
                  <c:v>33.985145454545453</c:v>
                </c:pt>
                <c:pt idx="27">
                  <c:v>35.243854545454539</c:v>
                </c:pt>
                <c:pt idx="28">
                  <c:v>36.502563636363632</c:v>
                </c:pt>
                <c:pt idx="29">
                  <c:v>37.761272727272726</c:v>
                </c:pt>
                <c:pt idx="30">
                  <c:v>39.019981818181812</c:v>
                </c:pt>
                <c:pt idx="31">
                  <c:v>40.278690909090905</c:v>
                </c:pt>
                <c:pt idx="32">
                  <c:v>41.537399999999998</c:v>
                </c:pt>
                <c:pt idx="33">
                  <c:v>42.796109090909091</c:v>
                </c:pt>
                <c:pt idx="34">
                  <c:v>44.054818181818177</c:v>
                </c:pt>
                <c:pt idx="35">
                  <c:v>45.313527272727271</c:v>
                </c:pt>
                <c:pt idx="36">
                  <c:v>46.572236363636357</c:v>
                </c:pt>
                <c:pt idx="37">
                  <c:v>47.830945454545457</c:v>
                </c:pt>
                <c:pt idx="38">
                  <c:v>49.089654545454543</c:v>
                </c:pt>
                <c:pt idx="39">
                  <c:v>50.348363636363622</c:v>
                </c:pt>
                <c:pt idx="40">
                  <c:v>51.60707272727273</c:v>
                </c:pt>
                <c:pt idx="41">
                  <c:v>52.865781818181816</c:v>
                </c:pt>
                <c:pt idx="42">
                  <c:v>54.124490909090916</c:v>
                </c:pt>
                <c:pt idx="43">
                  <c:v>55.383199999999988</c:v>
                </c:pt>
                <c:pt idx="44">
                  <c:v>56.641909090909081</c:v>
                </c:pt>
                <c:pt idx="45">
                  <c:v>57.900618181818182</c:v>
                </c:pt>
                <c:pt idx="46">
                  <c:v>59.159327272727268</c:v>
                </c:pt>
                <c:pt idx="47">
                  <c:v>60.418036363636354</c:v>
                </c:pt>
                <c:pt idx="48">
                  <c:v>61.676745454545447</c:v>
                </c:pt>
                <c:pt idx="49">
                  <c:v>62.93545454545454</c:v>
                </c:pt>
                <c:pt idx="50">
                  <c:v>64.194163636363641</c:v>
                </c:pt>
                <c:pt idx="51">
                  <c:v>65.45287272727272</c:v>
                </c:pt>
                <c:pt idx="52">
                  <c:v>66.711581818181813</c:v>
                </c:pt>
                <c:pt idx="53">
                  <c:v>67.970290909090906</c:v>
                </c:pt>
                <c:pt idx="54">
                  <c:v>69.228999999999999</c:v>
                </c:pt>
                <c:pt idx="55">
                  <c:v>70.487709090909078</c:v>
                </c:pt>
                <c:pt idx="56">
                  <c:v>71.746418181818171</c:v>
                </c:pt>
                <c:pt idx="57">
                  <c:v>73.005127272727265</c:v>
                </c:pt>
                <c:pt idx="58">
                  <c:v>74.263836363636358</c:v>
                </c:pt>
                <c:pt idx="59">
                  <c:v>75.522545454545451</c:v>
                </c:pt>
                <c:pt idx="60">
                  <c:v>76.78125454545453</c:v>
                </c:pt>
                <c:pt idx="61">
                  <c:v>78.039963636363623</c:v>
                </c:pt>
                <c:pt idx="62">
                  <c:v>79.298672727272717</c:v>
                </c:pt>
                <c:pt idx="63">
                  <c:v>80.55738181818181</c:v>
                </c:pt>
                <c:pt idx="64">
                  <c:v>81.816090909090903</c:v>
                </c:pt>
                <c:pt idx="65">
                  <c:v>83.074799999999996</c:v>
                </c:pt>
                <c:pt idx="66">
                  <c:v>84.333509090909089</c:v>
                </c:pt>
                <c:pt idx="67">
                  <c:v>85.592218181818183</c:v>
                </c:pt>
                <c:pt idx="68">
                  <c:v>86.850927272727262</c:v>
                </c:pt>
                <c:pt idx="69">
                  <c:v>88.109636363636355</c:v>
                </c:pt>
                <c:pt idx="70">
                  <c:v>89.368345454545448</c:v>
                </c:pt>
                <c:pt idx="71">
                  <c:v>90.627054545454541</c:v>
                </c:pt>
                <c:pt idx="72">
                  <c:v>91.88576363636362</c:v>
                </c:pt>
                <c:pt idx="73">
                  <c:v>93.144472727272714</c:v>
                </c:pt>
                <c:pt idx="74">
                  <c:v>94.403181818181807</c:v>
                </c:pt>
                <c:pt idx="75">
                  <c:v>95.661890909090914</c:v>
                </c:pt>
                <c:pt idx="76">
                  <c:v>96.920599999999979</c:v>
                </c:pt>
                <c:pt idx="77">
                  <c:v>98.179309090909086</c:v>
                </c:pt>
                <c:pt idx="78">
                  <c:v>99.438018181818194</c:v>
                </c:pt>
                <c:pt idx="79">
                  <c:v>100.69672727272724</c:v>
                </c:pt>
                <c:pt idx="80">
                  <c:v>101.95543636363635</c:v>
                </c:pt>
                <c:pt idx="81">
                  <c:v>103.21414545454546</c:v>
                </c:pt>
                <c:pt idx="82">
                  <c:v>104.47285454545454</c:v>
                </c:pt>
                <c:pt idx="83">
                  <c:v>105.73156363636363</c:v>
                </c:pt>
                <c:pt idx="84">
                  <c:v>106.99027272727272</c:v>
                </c:pt>
                <c:pt idx="85">
                  <c:v>108.24898181818183</c:v>
                </c:pt>
                <c:pt idx="86">
                  <c:v>109.5076909090909</c:v>
                </c:pt>
                <c:pt idx="87">
                  <c:v>110.76639999999998</c:v>
                </c:pt>
                <c:pt idx="88">
                  <c:v>112.02510909090907</c:v>
                </c:pt>
                <c:pt idx="89">
                  <c:v>113.28381818181816</c:v>
                </c:pt>
                <c:pt idx="90">
                  <c:v>114.54252727272727</c:v>
                </c:pt>
                <c:pt idx="91">
                  <c:v>115.80123636363636</c:v>
                </c:pt>
                <c:pt idx="92">
                  <c:v>117.05994545454546</c:v>
                </c:pt>
                <c:pt idx="93">
                  <c:v>118.31865454545454</c:v>
                </c:pt>
                <c:pt idx="94">
                  <c:v>119.57736363636363</c:v>
                </c:pt>
                <c:pt idx="95">
                  <c:v>120.83607272727271</c:v>
                </c:pt>
                <c:pt idx="96">
                  <c:v>122.0947818181818</c:v>
                </c:pt>
                <c:pt idx="97">
                  <c:v>123.35349090909089</c:v>
                </c:pt>
                <c:pt idx="98">
                  <c:v>124.61219999999999</c:v>
                </c:pt>
                <c:pt idx="99">
                  <c:v>125.87090909090908</c:v>
                </c:pt>
                <c:pt idx="100">
                  <c:v>127.12961818181817</c:v>
                </c:pt>
                <c:pt idx="101">
                  <c:v>128.38832727272728</c:v>
                </c:pt>
                <c:pt idx="102">
                  <c:v>129.64703636363635</c:v>
                </c:pt>
                <c:pt idx="103">
                  <c:v>130.90574545454544</c:v>
                </c:pt>
                <c:pt idx="104">
                  <c:v>132.16445454545453</c:v>
                </c:pt>
                <c:pt idx="105">
                  <c:v>133.42316363636363</c:v>
                </c:pt>
                <c:pt idx="106">
                  <c:v>134.68187272727272</c:v>
                </c:pt>
                <c:pt idx="107">
                  <c:v>135.94058181818181</c:v>
                </c:pt>
                <c:pt idx="108">
                  <c:v>137.19929090909091</c:v>
                </c:pt>
                <c:pt idx="109">
                  <c:v>138.458</c:v>
                </c:pt>
                <c:pt idx="110">
                  <c:v>139.71670909090906</c:v>
                </c:pt>
                <c:pt idx="111">
                  <c:v>140.97541818181816</c:v>
                </c:pt>
                <c:pt idx="112">
                  <c:v>142.23412727272725</c:v>
                </c:pt>
                <c:pt idx="113">
                  <c:v>143.49283636363634</c:v>
                </c:pt>
                <c:pt idx="114">
                  <c:v>144.75154545454544</c:v>
                </c:pt>
                <c:pt idx="115">
                  <c:v>146.01025454545453</c:v>
                </c:pt>
                <c:pt idx="116">
                  <c:v>147.26896363636362</c:v>
                </c:pt>
                <c:pt idx="117">
                  <c:v>148.52767272727272</c:v>
                </c:pt>
                <c:pt idx="118">
                  <c:v>149.78638181818181</c:v>
                </c:pt>
                <c:pt idx="119">
                  <c:v>151.0450909090909</c:v>
                </c:pt>
                <c:pt idx="120">
                  <c:v>152.3038</c:v>
                </c:pt>
                <c:pt idx="121">
                  <c:v>153.56250909090906</c:v>
                </c:pt>
                <c:pt idx="122">
                  <c:v>154.82121818181818</c:v>
                </c:pt>
                <c:pt idx="123">
                  <c:v>156.07992727272725</c:v>
                </c:pt>
                <c:pt idx="124">
                  <c:v>157.33863636363634</c:v>
                </c:pt>
                <c:pt idx="125">
                  <c:v>158.59734545454543</c:v>
                </c:pt>
                <c:pt idx="126">
                  <c:v>159.85605454545455</c:v>
                </c:pt>
                <c:pt idx="127">
                  <c:v>161.11476363636362</c:v>
                </c:pt>
                <c:pt idx="128">
                  <c:v>162.37347272727271</c:v>
                </c:pt>
                <c:pt idx="129">
                  <c:v>163.63218181818181</c:v>
                </c:pt>
                <c:pt idx="130">
                  <c:v>164.8908909090909</c:v>
                </c:pt>
                <c:pt idx="131">
                  <c:v>166.14959999999999</c:v>
                </c:pt>
                <c:pt idx="132">
                  <c:v>167.40830909090909</c:v>
                </c:pt>
                <c:pt idx="133">
                  <c:v>168.66701818181818</c:v>
                </c:pt>
                <c:pt idx="134">
                  <c:v>169.92572727272727</c:v>
                </c:pt>
                <c:pt idx="135">
                  <c:v>171.18443636363637</c:v>
                </c:pt>
                <c:pt idx="136">
                  <c:v>172.44314545454543</c:v>
                </c:pt>
                <c:pt idx="137">
                  <c:v>173.70185454545452</c:v>
                </c:pt>
                <c:pt idx="138">
                  <c:v>174.96056363636362</c:v>
                </c:pt>
                <c:pt idx="139">
                  <c:v>176.21927272727271</c:v>
                </c:pt>
                <c:pt idx="140">
                  <c:v>177.4779818181818</c:v>
                </c:pt>
                <c:pt idx="141">
                  <c:v>178.7366909090909</c:v>
                </c:pt>
                <c:pt idx="142">
                  <c:v>179.99539999999999</c:v>
                </c:pt>
                <c:pt idx="143">
                  <c:v>181.25410909090908</c:v>
                </c:pt>
                <c:pt idx="144">
                  <c:v>182.51281818181818</c:v>
                </c:pt>
                <c:pt idx="145">
                  <c:v>183.77152727272724</c:v>
                </c:pt>
                <c:pt idx="146">
                  <c:v>185.03023636363633</c:v>
                </c:pt>
                <c:pt idx="147">
                  <c:v>186.28894545454543</c:v>
                </c:pt>
                <c:pt idx="148">
                  <c:v>187.54765454545452</c:v>
                </c:pt>
                <c:pt idx="149">
                  <c:v>188.80636363636361</c:v>
                </c:pt>
                <c:pt idx="150">
                  <c:v>190.06507272727274</c:v>
                </c:pt>
                <c:pt idx="151">
                  <c:v>191.32378181818183</c:v>
                </c:pt>
                <c:pt idx="152">
                  <c:v>192.58249090909086</c:v>
                </c:pt>
                <c:pt idx="153">
                  <c:v>193.84119999999996</c:v>
                </c:pt>
                <c:pt idx="154">
                  <c:v>195.09990909090905</c:v>
                </c:pt>
                <c:pt idx="155">
                  <c:v>196.35861818181817</c:v>
                </c:pt>
                <c:pt idx="156">
                  <c:v>197.61732727272727</c:v>
                </c:pt>
                <c:pt idx="157">
                  <c:v>198.87603636363639</c:v>
                </c:pt>
                <c:pt idx="158">
                  <c:v>200.1347454545454</c:v>
                </c:pt>
                <c:pt idx="159">
                  <c:v>201.39345454545449</c:v>
                </c:pt>
                <c:pt idx="160">
                  <c:v>202.65216363636361</c:v>
                </c:pt>
                <c:pt idx="161">
                  <c:v>203.9108727272727</c:v>
                </c:pt>
                <c:pt idx="162">
                  <c:v>205.1695818181818</c:v>
                </c:pt>
                <c:pt idx="163">
                  <c:v>206.42829090909092</c:v>
                </c:pt>
                <c:pt idx="164">
                  <c:v>207.68699999999998</c:v>
                </c:pt>
                <c:pt idx="165">
                  <c:v>208.94570909090908</c:v>
                </c:pt>
                <c:pt idx="166">
                  <c:v>210.20441818181817</c:v>
                </c:pt>
                <c:pt idx="167">
                  <c:v>211.46312727272726</c:v>
                </c:pt>
                <c:pt idx="168">
                  <c:v>212.72183636363636</c:v>
                </c:pt>
                <c:pt idx="169">
                  <c:v>213.98054545454545</c:v>
                </c:pt>
                <c:pt idx="170">
                  <c:v>215.23925454545449</c:v>
                </c:pt>
                <c:pt idx="171">
                  <c:v>216.49796363636366</c:v>
                </c:pt>
                <c:pt idx="172">
                  <c:v>217.7566727272727</c:v>
                </c:pt>
                <c:pt idx="173">
                  <c:v>219.01538181818179</c:v>
                </c:pt>
                <c:pt idx="174">
                  <c:v>220.27409090909089</c:v>
                </c:pt>
                <c:pt idx="175">
                  <c:v>221.53279999999995</c:v>
                </c:pt>
                <c:pt idx="176">
                  <c:v>222.79150909090905</c:v>
                </c:pt>
                <c:pt idx="177">
                  <c:v>224.05021818181814</c:v>
                </c:pt>
                <c:pt idx="178">
                  <c:v>225.30892727272723</c:v>
                </c:pt>
                <c:pt idx="179">
                  <c:v>226.56763636363632</c:v>
                </c:pt>
                <c:pt idx="180">
                  <c:v>227.82634545454542</c:v>
                </c:pt>
                <c:pt idx="181">
                  <c:v>229.08505454545454</c:v>
                </c:pt>
                <c:pt idx="182">
                  <c:v>230.34376363636363</c:v>
                </c:pt>
                <c:pt idx="183">
                  <c:v>231.60247272727273</c:v>
                </c:pt>
                <c:pt idx="184">
                  <c:v>232.86118181818182</c:v>
                </c:pt>
                <c:pt idx="185">
                  <c:v>234.11989090909091</c:v>
                </c:pt>
                <c:pt idx="186">
                  <c:v>235.37859999999998</c:v>
                </c:pt>
                <c:pt idx="187">
                  <c:v>236.63730909090907</c:v>
                </c:pt>
                <c:pt idx="188">
                  <c:v>237.89601818181816</c:v>
                </c:pt>
                <c:pt idx="189">
                  <c:v>239.15472727272726</c:v>
                </c:pt>
                <c:pt idx="190">
                  <c:v>240.41343636363638</c:v>
                </c:pt>
                <c:pt idx="191">
                  <c:v>241.67214545454542</c:v>
                </c:pt>
                <c:pt idx="192">
                  <c:v>242.93085454545451</c:v>
                </c:pt>
                <c:pt idx="193">
                  <c:v>244.1895636363636</c:v>
                </c:pt>
                <c:pt idx="194">
                  <c:v>245.44827272727269</c:v>
                </c:pt>
                <c:pt idx="195">
                  <c:v>246.70698181818179</c:v>
                </c:pt>
                <c:pt idx="196">
                  <c:v>247.96569090909088</c:v>
                </c:pt>
                <c:pt idx="197">
                  <c:v>249.22439999999997</c:v>
                </c:pt>
                <c:pt idx="198">
                  <c:v>250.48310909090907</c:v>
                </c:pt>
                <c:pt idx="199">
                  <c:v>251.74181818181816</c:v>
                </c:pt>
                <c:pt idx="200">
                  <c:v>253.00052727272725</c:v>
                </c:pt>
                <c:pt idx="201">
                  <c:v>254.25923636363635</c:v>
                </c:pt>
                <c:pt idx="202">
                  <c:v>255.51794545454547</c:v>
                </c:pt>
                <c:pt idx="203">
                  <c:v>256.77665454545456</c:v>
                </c:pt>
                <c:pt idx="204">
                  <c:v>258.03536363636363</c:v>
                </c:pt>
                <c:pt idx="205">
                  <c:v>259.29407272727269</c:v>
                </c:pt>
                <c:pt idx="206">
                  <c:v>260.55278181818181</c:v>
                </c:pt>
                <c:pt idx="207">
                  <c:v>261.81149090909088</c:v>
                </c:pt>
                <c:pt idx="208">
                  <c:v>263.0702</c:v>
                </c:pt>
                <c:pt idx="209">
                  <c:v>264.32890909090906</c:v>
                </c:pt>
                <c:pt idx="210">
                  <c:v>265.58761818181819</c:v>
                </c:pt>
                <c:pt idx="211">
                  <c:v>266.84632727272725</c:v>
                </c:pt>
                <c:pt idx="212">
                  <c:v>268.10503636363632</c:v>
                </c:pt>
                <c:pt idx="213">
                  <c:v>269.36374545454544</c:v>
                </c:pt>
                <c:pt idx="214">
                  <c:v>270.6224545454545</c:v>
                </c:pt>
                <c:pt idx="215">
                  <c:v>271.88116363636362</c:v>
                </c:pt>
                <c:pt idx="216">
                  <c:v>273.13987272727269</c:v>
                </c:pt>
                <c:pt idx="217">
                  <c:v>274.39858181818181</c:v>
                </c:pt>
                <c:pt idx="218">
                  <c:v>275.65729090909088</c:v>
                </c:pt>
                <c:pt idx="219">
                  <c:v>276.916</c:v>
                </c:pt>
                <c:pt idx="220">
                  <c:v>278.17470909090906</c:v>
                </c:pt>
                <c:pt idx="221">
                  <c:v>279.43341818181813</c:v>
                </c:pt>
                <c:pt idx="222">
                  <c:v>280.69212727272725</c:v>
                </c:pt>
                <c:pt idx="223">
                  <c:v>281.95083636363631</c:v>
                </c:pt>
                <c:pt idx="224">
                  <c:v>283.20954545454543</c:v>
                </c:pt>
                <c:pt idx="225">
                  <c:v>284.4682545454545</c:v>
                </c:pt>
                <c:pt idx="226">
                  <c:v>285.72696363636356</c:v>
                </c:pt>
                <c:pt idx="227">
                  <c:v>286.98567272727269</c:v>
                </c:pt>
                <c:pt idx="228">
                  <c:v>288.24438181818181</c:v>
                </c:pt>
                <c:pt idx="229">
                  <c:v>289.50309090909087</c:v>
                </c:pt>
                <c:pt idx="230">
                  <c:v>290.76179999999999</c:v>
                </c:pt>
                <c:pt idx="231">
                  <c:v>292.02050909090906</c:v>
                </c:pt>
                <c:pt idx="232">
                  <c:v>293.27921818181818</c:v>
                </c:pt>
                <c:pt idx="233">
                  <c:v>294.53792727272725</c:v>
                </c:pt>
                <c:pt idx="234">
                  <c:v>295.79663636363637</c:v>
                </c:pt>
                <c:pt idx="235">
                  <c:v>297.05534545454543</c:v>
                </c:pt>
                <c:pt idx="236">
                  <c:v>298.31405454545455</c:v>
                </c:pt>
                <c:pt idx="237">
                  <c:v>299.57276363636362</c:v>
                </c:pt>
                <c:pt idx="238">
                  <c:v>300.83147272727268</c:v>
                </c:pt>
                <c:pt idx="239">
                  <c:v>302.0901818181818</c:v>
                </c:pt>
                <c:pt idx="240">
                  <c:v>303.34889090909087</c:v>
                </c:pt>
                <c:pt idx="241">
                  <c:v>304.60759999999999</c:v>
                </c:pt>
                <c:pt idx="242">
                  <c:v>305.86630909090906</c:v>
                </c:pt>
                <c:pt idx="243">
                  <c:v>307.12501818181812</c:v>
                </c:pt>
                <c:pt idx="244">
                  <c:v>308.38372727272724</c:v>
                </c:pt>
                <c:pt idx="245">
                  <c:v>309.64243636363636</c:v>
                </c:pt>
                <c:pt idx="246">
                  <c:v>310.90114545454543</c:v>
                </c:pt>
                <c:pt idx="247">
                  <c:v>312.15985454545449</c:v>
                </c:pt>
                <c:pt idx="248">
                  <c:v>313.41856363636361</c:v>
                </c:pt>
                <c:pt idx="249">
                  <c:v>314.67727272727268</c:v>
                </c:pt>
                <c:pt idx="250">
                  <c:v>315.9359818181818</c:v>
                </c:pt>
                <c:pt idx="251">
                  <c:v>317.19469090909087</c:v>
                </c:pt>
                <c:pt idx="252">
                  <c:v>318.45339999999993</c:v>
                </c:pt>
                <c:pt idx="253">
                  <c:v>319.71210909090911</c:v>
                </c:pt>
                <c:pt idx="254">
                  <c:v>320.97081818181817</c:v>
                </c:pt>
                <c:pt idx="255">
                  <c:v>322.22952727272724</c:v>
                </c:pt>
                <c:pt idx="256">
                  <c:v>323.48823636363636</c:v>
                </c:pt>
                <c:pt idx="257">
                  <c:v>324.74694545454543</c:v>
                </c:pt>
                <c:pt idx="258">
                  <c:v>326.00565454545449</c:v>
                </c:pt>
                <c:pt idx="259">
                  <c:v>327.26436363636361</c:v>
                </c:pt>
                <c:pt idx="260">
                  <c:v>328.52307272727268</c:v>
                </c:pt>
                <c:pt idx="261">
                  <c:v>329.7817818181818</c:v>
                </c:pt>
                <c:pt idx="262">
                  <c:v>331.04049090909086</c:v>
                </c:pt>
                <c:pt idx="263">
                  <c:v>332.29919999999998</c:v>
                </c:pt>
                <c:pt idx="264">
                  <c:v>333.55790909090905</c:v>
                </c:pt>
                <c:pt idx="265">
                  <c:v>334.81661818181817</c:v>
                </c:pt>
                <c:pt idx="266">
                  <c:v>336.07532727272724</c:v>
                </c:pt>
                <c:pt idx="267">
                  <c:v>337.33403636363636</c:v>
                </c:pt>
                <c:pt idx="268">
                  <c:v>338.59274545454537</c:v>
                </c:pt>
                <c:pt idx="269">
                  <c:v>339.85145454545454</c:v>
                </c:pt>
                <c:pt idx="270">
                  <c:v>341.11016363636355</c:v>
                </c:pt>
                <c:pt idx="271">
                  <c:v>342.36887272727273</c:v>
                </c:pt>
                <c:pt idx="272">
                  <c:v>343.62758181818174</c:v>
                </c:pt>
                <c:pt idx="273">
                  <c:v>344.88629090909086</c:v>
                </c:pt>
                <c:pt idx="274">
                  <c:v>346.14499999999992</c:v>
                </c:pt>
                <c:pt idx="275">
                  <c:v>347.40370909090905</c:v>
                </c:pt>
                <c:pt idx="276">
                  <c:v>348.66241818181811</c:v>
                </c:pt>
                <c:pt idx="277">
                  <c:v>349.92112727272723</c:v>
                </c:pt>
                <c:pt idx="278">
                  <c:v>351.1798363636363</c:v>
                </c:pt>
                <c:pt idx="279">
                  <c:v>352.43854545454542</c:v>
                </c:pt>
                <c:pt idx="280">
                  <c:v>353.69725454545454</c:v>
                </c:pt>
                <c:pt idx="281">
                  <c:v>354.95596363636361</c:v>
                </c:pt>
                <c:pt idx="282">
                  <c:v>356.21467272727267</c:v>
                </c:pt>
                <c:pt idx="283">
                  <c:v>357.47338181818179</c:v>
                </c:pt>
                <c:pt idx="284">
                  <c:v>358.73209090909086</c:v>
                </c:pt>
                <c:pt idx="285">
                  <c:v>359.99079999999998</c:v>
                </c:pt>
                <c:pt idx="286">
                  <c:v>361.24950909090904</c:v>
                </c:pt>
                <c:pt idx="287">
                  <c:v>362.50821818181817</c:v>
                </c:pt>
                <c:pt idx="288">
                  <c:v>363.76692727272723</c:v>
                </c:pt>
                <c:pt idx="289">
                  <c:v>365.02563636363635</c:v>
                </c:pt>
                <c:pt idx="290">
                  <c:v>366.28434545454542</c:v>
                </c:pt>
                <c:pt idx="291">
                  <c:v>367.54305454545448</c:v>
                </c:pt>
                <c:pt idx="292">
                  <c:v>368.8017636363636</c:v>
                </c:pt>
                <c:pt idx="293">
                  <c:v>370.06047272727267</c:v>
                </c:pt>
                <c:pt idx="294">
                  <c:v>371.31918181818179</c:v>
                </c:pt>
                <c:pt idx="295">
                  <c:v>372.57789090909085</c:v>
                </c:pt>
                <c:pt idx="296">
                  <c:v>373.83659999999986</c:v>
                </c:pt>
                <c:pt idx="297">
                  <c:v>375.09530909090904</c:v>
                </c:pt>
                <c:pt idx="298">
                  <c:v>376.35401818181816</c:v>
                </c:pt>
                <c:pt idx="299">
                  <c:v>377.61272727272723</c:v>
                </c:pt>
              </c:numCache>
            </c:numRef>
          </c:cat>
          <c:val>
            <c:numRef>
              <c:f>'TV curves - Working'!$AA$3:$AA$302</c:f>
              <c:numCache>
                <c:formatCode>General</c:formatCode>
                <c:ptCount val="300"/>
                <c:pt idx="92">
                  <c:v>4490.8190046709096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D5-495A-8CF5-CE86AE502B37}"/>
            </c:ext>
          </c:extLst>
        </c:ser>
        <c:ser>
          <c:idx val="3"/>
          <c:order val="2"/>
          <c:tx>
            <c:strRef>
              <c:f>'TV curves - Working'!$S$2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cat>
            <c:numRef>
              <c:f>'TV curves - Working'!$Z$3:$Z$302</c:f>
              <c:numCache>
                <c:formatCode>General</c:formatCode>
                <c:ptCount val="300"/>
                <c:pt idx="0">
                  <c:v>1.2587090909090908</c:v>
                </c:pt>
                <c:pt idx="1">
                  <c:v>2.5174181818181816</c:v>
                </c:pt>
                <c:pt idx="2">
                  <c:v>3.7761272727272721</c:v>
                </c:pt>
                <c:pt idx="3">
                  <c:v>5.0348363636363631</c:v>
                </c:pt>
                <c:pt idx="4">
                  <c:v>6.2935454545454528</c:v>
                </c:pt>
                <c:pt idx="5">
                  <c:v>7.5522545454545442</c:v>
                </c:pt>
                <c:pt idx="6">
                  <c:v>8.8109636363636348</c:v>
                </c:pt>
                <c:pt idx="7">
                  <c:v>10.069672727272726</c:v>
                </c:pt>
                <c:pt idx="8">
                  <c:v>11.328381818181818</c:v>
                </c:pt>
                <c:pt idx="9">
                  <c:v>12.587090909090906</c:v>
                </c:pt>
                <c:pt idx="10">
                  <c:v>13.845799999999997</c:v>
                </c:pt>
                <c:pt idx="11">
                  <c:v>15.104509090909088</c:v>
                </c:pt>
                <c:pt idx="12">
                  <c:v>16.36321818181818</c:v>
                </c:pt>
                <c:pt idx="13">
                  <c:v>17.62192727272727</c:v>
                </c:pt>
                <c:pt idx="14">
                  <c:v>18.880636363636363</c:v>
                </c:pt>
                <c:pt idx="15">
                  <c:v>20.139345454545452</c:v>
                </c:pt>
                <c:pt idx="16">
                  <c:v>21.398054545454546</c:v>
                </c:pt>
                <c:pt idx="17">
                  <c:v>22.656763636363635</c:v>
                </c:pt>
                <c:pt idx="18">
                  <c:v>23.915472727272729</c:v>
                </c:pt>
                <c:pt idx="19">
                  <c:v>25.174181818181811</c:v>
                </c:pt>
                <c:pt idx="20">
                  <c:v>26.432890909090908</c:v>
                </c:pt>
                <c:pt idx="21">
                  <c:v>27.691599999999994</c:v>
                </c:pt>
                <c:pt idx="22">
                  <c:v>28.950309090909091</c:v>
                </c:pt>
                <c:pt idx="23">
                  <c:v>30.209018181818177</c:v>
                </c:pt>
                <c:pt idx="24">
                  <c:v>31.46772727272727</c:v>
                </c:pt>
                <c:pt idx="25">
                  <c:v>32.72643636363636</c:v>
                </c:pt>
                <c:pt idx="26">
                  <c:v>33.985145454545453</c:v>
                </c:pt>
                <c:pt idx="27">
                  <c:v>35.243854545454539</c:v>
                </c:pt>
                <c:pt idx="28">
                  <c:v>36.502563636363632</c:v>
                </c:pt>
                <c:pt idx="29">
                  <c:v>37.761272727272726</c:v>
                </c:pt>
                <c:pt idx="30">
                  <c:v>39.019981818181812</c:v>
                </c:pt>
                <c:pt idx="31">
                  <c:v>40.278690909090905</c:v>
                </c:pt>
                <c:pt idx="32">
                  <c:v>41.537399999999998</c:v>
                </c:pt>
                <c:pt idx="33">
                  <c:v>42.796109090909091</c:v>
                </c:pt>
                <c:pt idx="34">
                  <c:v>44.054818181818177</c:v>
                </c:pt>
                <c:pt idx="35">
                  <c:v>45.313527272727271</c:v>
                </c:pt>
                <c:pt idx="36">
                  <c:v>46.572236363636357</c:v>
                </c:pt>
                <c:pt idx="37">
                  <c:v>47.830945454545457</c:v>
                </c:pt>
                <c:pt idx="38">
                  <c:v>49.089654545454543</c:v>
                </c:pt>
                <c:pt idx="39">
                  <c:v>50.348363636363622</c:v>
                </c:pt>
                <c:pt idx="40">
                  <c:v>51.60707272727273</c:v>
                </c:pt>
                <c:pt idx="41">
                  <c:v>52.865781818181816</c:v>
                </c:pt>
                <c:pt idx="42">
                  <c:v>54.124490909090916</c:v>
                </c:pt>
                <c:pt idx="43">
                  <c:v>55.383199999999988</c:v>
                </c:pt>
                <c:pt idx="44">
                  <c:v>56.641909090909081</c:v>
                </c:pt>
                <c:pt idx="45">
                  <c:v>57.900618181818182</c:v>
                </c:pt>
                <c:pt idx="46">
                  <c:v>59.159327272727268</c:v>
                </c:pt>
                <c:pt idx="47">
                  <c:v>60.418036363636354</c:v>
                </c:pt>
                <c:pt idx="48">
                  <c:v>61.676745454545447</c:v>
                </c:pt>
                <c:pt idx="49">
                  <c:v>62.93545454545454</c:v>
                </c:pt>
                <c:pt idx="50">
                  <c:v>64.194163636363641</c:v>
                </c:pt>
                <c:pt idx="51">
                  <c:v>65.45287272727272</c:v>
                </c:pt>
                <c:pt idx="52">
                  <c:v>66.711581818181813</c:v>
                </c:pt>
                <c:pt idx="53">
                  <c:v>67.970290909090906</c:v>
                </c:pt>
                <c:pt idx="54">
                  <c:v>69.228999999999999</c:v>
                </c:pt>
                <c:pt idx="55">
                  <c:v>70.487709090909078</c:v>
                </c:pt>
                <c:pt idx="56">
                  <c:v>71.746418181818171</c:v>
                </c:pt>
                <c:pt idx="57">
                  <c:v>73.005127272727265</c:v>
                </c:pt>
                <c:pt idx="58">
                  <c:v>74.263836363636358</c:v>
                </c:pt>
                <c:pt idx="59">
                  <c:v>75.522545454545451</c:v>
                </c:pt>
                <c:pt idx="60">
                  <c:v>76.78125454545453</c:v>
                </c:pt>
                <c:pt idx="61">
                  <c:v>78.039963636363623</c:v>
                </c:pt>
                <c:pt idx="62">
                  <c:v>79.298672727272717</c:v>
                </c:pt>
                <c:pt idx="63">
                  <c:v>80.55738181818181</c:v>
                </c:pt>
                <c:pt idx="64">
                  <c:v>81.816090909090903</c:v>
                </c:pt>
                <c:pt idx="65">
                  <c:v>83.074799999999996</c:v>
                </c:pt>
                <c:pt idx="66">
                  <c:v>84.333509090909089</c:v>
                </c:pt>
                <c:pt idx="67">
                  <c:v>85.592218181818183</c:v>
                </c:pt>
                <c:pt idx="68">
                  <c:v>86.850927272727262</c:v>
                </c:pt>
                <c:pt idx="69">
                  <c:v>88.109636363636355</c:v>
                </c:pt>
                <c:pt idx="70">
                  <c:v>89.368345454545448</c:v>
                </c:pt>
                <c:pt idx="71">
                  <c:v>90.627054545454541</c:v>
                </c:pt>
                <c:pt idx="72">
                  <c:v>91.88576363636362</c:v>
                </c:pt>
                <c:pt idx="73">
                  <c:v>93.144472727272714</c:v>
                </c:pt>
                <c:pt idx="74">
                  <c:v>94.403181818181807</c:v>
                </c:pt>
                <c:pt idx="75">
                  <c:v>95.661890909090914</c:v>
                </c:pt>
                <c:pt idx="76">
                  <c:v>96.920599999999979</c:v>
                </c:pt>
                <c:pt idx="77">
                  <c:v>98.179309090909086</c:v>
                </c:pt>
                <c:pt idx="78">
                  <c:v>99.438018181818194</c:v>
                </c:pt>
                <c:pt idx="79">
                  <c:v>100.69672727272724</c:v>
                </c:pt>
                <c:pt idx="80">
                  <c:v>101.95543636363635</c:v>
                </c:pt>
                <c:pt idx="81">
                  <c:v>103.21414545454546</c:v>
                </c:pt>
                <c:pt idx="82">
                  <c:v>104.47285454545454</c:v>
                </c:pt>
                <c:pt idx="83">
                  <c:v>105.73156363636363</c:v>
                </c:pt>
                <c:pt idx="84">
                  <c:v>106.99027272727272</c:v>
                </c:pt>
                <c:pt idx="85">
                  <c:v>108.24898181818183</c:v>
                </c:pt>
                <c:pt idx="86">
                  <c:v>109.5076909090909</c:v>
                </c:pt>
                <c:pt idx="87">
                  <c:v>110.76639999999998</c:v>
                </c:pt>
                <c:pt idx="88">
                  <c:v>112.02510909090907</c:v>
                </c:pt>
                <c:pt idx="89">
                  <c:v>113.28381818181816</c:v>
                </c:pt>
                <c:pt idx="90">
                  <c:v>114.54252727272727</c:v>
                </c:pt>
                <c:pt idx="91">
                  <c:v>115.80123636363636</c:v>
                </c:pt>
                <c:pt idx="92">
                  <c:v>117.05994545454546</c:v>
                </c:pt>
                <c:pt idx="93">
                  <c:v>118.31865454545454</c:v>
                </c:pt>
                <c:pt idx="94">
                  <c:v>119.57736363636363</c:v>
                </c:pt>
                <c:pt idx="95">
                  <c:v>120.83607272727271</c:v>
                </c:pt>
                <c:pt idx="96">
                  <c:v>122.0947818181818</c:v>
                </c:pt>
                <c:pt idx="97">
                  <c:v>123.35349090909089</c:v>
                </c:pt>
                <c:pt idx="98">
                  <c:v>124.61219999999999</c:v>
                </c:pt>
                <c:pt idx="99">
                  <c:v>125.87090909090908</c:v>
                </c:pt>
                <c:pt idx="100">
                  <c:v>127.12961818181817</c:v>
                </c:pt>
                <c:pt idx="101">
                  <c:v>128.38832727272728</c:v>
                </c:pt>
                <c:pt idx="102">
                  <c:v>129.64703636363635</c:v>
                </c:pt>
                <c:pt idx="103">
                  <c:v>130.90574545454544</c:v>
                </c:pt>
                <c:pt idx="104">
                  <c:v>132.16445454545453</c:v>
                </c:pt>
                <c:pt idx="105">
                  <c:v>133.42316363636363</c:v>
                </c:pt>
                <c:pt idx="106">
                  <c:v>134.68187272727272</c:v>
                </c:pt>
                <c:pt idx="107">
                  <c:v>135.94058181818181</c:v>
                </c:pt>
                <c:pt idx="108">
                  <c:v>137.19929090909091</c:v>
                </c:pt>
                <c:pt idx="109">
                  <c:v>138.458</c:v>
                </c:pt>
                <c:pt idx="110">
                  <c:v>139.71670909090906</c:v>
                </c:pt>
                <c:pt idx="111">
                  <c:v>140.97541818181816</c:v>
                </c:pt>
                <c:pt idx="112">
                  <c:v>142.23412727272725</c:v>
                </c:pt>
                <c:pt idx="113">
                  <c:v>143.49283636363634</c:v>
                </c:pt>
                <c:pt idx="114">
                  <c:v>144.75154545454544</c:v>
                </c:pt>
                <c:pt idx="115">
                  <c:v>146.01025454545453</c:v>
                </c:pt>
                <c:pt idx="116">
                  <c:v>147.26896363636362</c:v>
                </c:pt>
                <c:pt idx="117">
                  <c:v>148.52767272727272</c:v>
                </c:pt>
                <c:pt idx="118">
                  <c:v>149.78638181818181</c:v>
                </c:pt>
                <c:pt idx="119">
                  <c:v>151.0450909090909</c:v>
                </c:pt>
                <c:pt idx="120">
                  <c:v>152.3038</c:v>
                </c:pt>
                <c:pt idx="121">
                  <c:v>153.56250909090906</c:v>
                </c:pt>
                <c:pt idx="122">
                  <c:v>154.82121818181818</c:v>
                </c:pt>
                <c:pt idx="123">
                  <c:v>156.07992727272725</c:v>
                </c:pt>
                <c:pt idx="124">
                  <c:v>157.33863636363634</c:v>
                </c:pt>
                <c:pt idx="125">
                  <c:v>158.59734545454543</c:v>
                </c:pt>
                <c:pt idx="126">
                  <c:v>159.85605454545455</c:v>
                </c:pt>
                <c:pt idx="127">
                  <c:v>161.11476363636362</c:v>
                </c:pt>
                <c:pt idx="128">
                  <c:v>162.37347272727271</c:v>
                </c:pt>
                <c:pt idx="129">
                  <c:v>163.63218181818181</c:v>
                </c:pt>
                <c:pt idx="130">
                  <c:v>164.8908909090909</c:v>
                </c:pt>
                <c:pt idx="131">
                  <c:v>166.14959999999999</c:v>
                </c:pt>
                <c:pt idx="132">
                  <c:v>167.40830909090909</c:v>
                </c:pt>
                <c:pt idx="133">
                  <c:v>168.66701818181818</c:v>
                </c:pt>
                <c:pt idx="134">
                  <c:v>169.92572727272727</c:v>
                </c:pt>
                <c:pt idx="135">
                  <c:v>171.18443636363637</c:v>
                </c:pt>
                <c:pt idx="136">
                  <c:v>172.44314545454543</c:v>
                </c:pt>
                <c:pt idx="137">
                  <c:v>173.70185454545452</c:v>
                </c:pt>
                <c:pt idx="138">
                  <c:v>174.96056363636362</c:v>
                </c:pt>
                <c:pt idx="139">
                  <c:v>176.21927272727271</c:v>
                </c:pt>
                <c:pt idx="140">
                  <c:v>177.4779818181818</c:v>
                </c:pt>
                <c:pt idx="141">
                  <c:v>178.7366909090909</c:v>
                </c:pt>
                <c:pt idx="142">
                  <c:v>179.99539999999999</c:v>
                </c:pt>
                <c:pt idx="143">
                  <c:v>181.25410909090908</c:v>
                </c:pt>
                <c:pt idx="144">
                  <c:v>182.51281818181818</c:v>
                </c:pt>
                <c:pt idx="145">
                  <c:v>183.77152727272724</c:v>
                </c:pt>
                <c:pt idx="146">
                  <c:v>185.03023636363633</c:v>
                </c:pt>
                <c:pt idx="147">
                  <c:v>186.28894545454543</c:v>
                </c:pt>
                <c:pt idx="148">
                  <c:v>187.54765454545452</c:v>
                </c:pt>
                <c:pt idx="149">
                  <c:v>188.80636363636361</c:v>
                </c:pt>
                <c:pt idx="150">
                  <c:v>190.06507272727274</c:v>
                </c:pt>
                <c:pt idx="151">
                  <c:v>191.32378181818183</c:v>
                </c:pt>
                <c:pt idx="152">
                  <c:v>192.58249090909086</c:v>
                </c:pt>
                <c:pt idx="153">
                  <c:v>193.84119999999996</c:v>
                </c:pt>
                <c:pt idx="154">
                  <c:v>195.09990909090905</c:v>
                </c:pt>
                <c:pt idx="155">
                  <c:v>196.35861818181817</c:v>
                </c:pt>
                <c:pt idx="156">
                  <c:v>197.61732727272727</c:v>
                </c:pt>
                <c:pt idx="157">
                  <c:v>198.87603636363639</c:v>
                </c:pt>
                <c:pt idx="158">
                  <c:v>200.1347454545454</c:v>
                </c:pt>
                <c:pt idx="159">
                  <c:v>201.39345454545449</c:v>
                </c:pt>
                <c:pt idx="160">
                  <c:v>202.65216363636361</c:v>
                </c:pt>
                <c:pt idx="161">
                  <c:v>203.9108727272727</c:v>
                </c:pt>
                <c:pt idx="162">
                  <c:v>205.1695818181818</c:v>
                </c:pt>
                <c:pt idx="163">
                  <c:v>206.42829090909092</c:v>
                </c:pt>
                <c:pt idx="164">
                  <c:v>207.68699999999998</c:v>
                </c:pt>
                <c:pt idx="165">
                  <c:v>208.94570909090908</c:v>
                </c:pt>
                <c:pt idx="166">
                  <c:v>210.20441818181817</c:v>
                </c:pt>
                <c:pt idx="167">
                  <c:v>211.46312727272726</c:v>
                </c:pt>
                <c:pt idx="168">
                  <c:v>212.72183636363636</c:v>
                </c:pt>
                <c:pt idx="169">
                  <c:v>213.98054545454545</c:v>
                </c:pt>
                <c:pt idx="170">
                  <c:v>215.23925454545449</c:v>
                </c:pt>
                <c:pt idx="171">
                  <c:v>216.49796363636366</c:v>
                </c:pt>
                <c:pt idx="172">
                  <c:v>217.7566727272727</c:v>
                </c:pt>
                <c:pt idx="173">
                  <c:v>219.01538181818179</c:v>
                </c:pt>
                <c:pt idx="174">
                  <c:v>220.27409090909089</c:v>
                </c:pt>
                <c:pt idx="175">
                  <c:v>221.53279999999995</c:v>
                </c:pt>
                <c:pt idx="176">
                  <c:v>222.79150909090905</c:v>
                </c:pt>
                <c:pt idx="177">
                  <c:v>224.05021818181814</c:v>
                </c:pt>
                <c:pt idx="178">
                  <c:v>225.30892727272723</c:v>
                </c:pt>
                <c:pt idx="179">
                  <c:v>226.56763636363632</c:v>
                </c:pt>
                <c:pt idx="180">
                  <c:v>227.82634545454542</c:v>
                </c:pt>
                <c:pt idx="181">
                  <c:v>229.08505454545454</c:v>
                </c:pt>
                <c:pt idx="182">
                  <c:v>230.34376363636363</c:v>
                </c:pt>
                <c:pt idx="183">
                  <c:v>231.60247272727273</c:v>
                </c:pt>
                <c:pt idx="184">
                  <c:v>232.86118181818182</c:v>
                </c:pt>
                <c:pt idx="185">
                  <c:v>234.11989090909091</c:v>
                </c:pt>
                <c:pt idx="186">
                  <c:v>235.37859999999998</c:v>
                </c:pt>
                <c:pt idx="187">
                  <c:v>236.63730909090907</c:v>
                </c:pt>
                <c:pt idx="188">
                  <c:v>237.89601818181816</c:v>
                </c:pt>
                <c:pt idx="189">
                  <c:v>239.15472727272726</c:v>
                </c:pt>
                <c:pt idx="190">
                  <c:v>240.41343636363638</c:v>
                </c:pt>
                <c:pt idx="191">
                  <c:v>241.67214545454542</c:v>
                </c:pt>
                <c:pt idx="192">
                  <c:v>242.93085454545451</c:v>
                </c:pt>
                <c:pt idx="193">
                  <c:v>244.1895636363636</c:v>
                </c:pt>
                <c:pt idx="194">
                  <c:v>245.44827272727269</c:v>
                </c:pt>
                <c:pt idx="195">
                  <c:v>246.70698181818179</c:v>
                </c:pt>
                <c:pt idx="196">
                  <c:v>247.96569090909088</c:v>
                </c:pt>
                <c:pt idx="197">
                  <c:v>249.22439999999997</c:v>
                </c:pt>
                <c:pt idx="198">
                  <c:v>250.48310909090907</c:v>
                </c:pt>
                <c:pt idx="199">
                  <c:v>251.74181818181816</c:v>
                </c:pt>
                <c:pt idx="200">
                  <c:v>253.00052727272725</c:v>
                </c:pt>
                <c:pt idx="201">
                  <c:v>254.25923636363635</c:v>
                </c:pt>
                <c:pt idx="202">
                  <c:v>255.51794545454547</c:v>
                </c:pt>
                <c:pt idx="203">
                  <c:v>256.77665454545456</c:v>
                </c:pt>
                <c:pt idx="204">
                  <c:v>258.03536363636363</c:v>
                </c:pt>
                <c:pt idx="205">
                  <c:v>259.29407272727269</c:v>
                </c:pt>
                <c:pt idx="206">
                  <c:v>260.55278181818181</c:v>
                </c:pt>
                <c:pt idx="207">
                  <c:v>261.81149090909088</c:v>
                </c:pt>
                <c:pt idx="208">
                  <c:v>263.0702</c:v>
                </c:pt>
                <c:pt idx="209">
                  <c:v>264.32890909090906</c:v>
                </c:pt>
                <c:pt idx="210">
                  <c:v>265.58761818181819</c:v>
                </c:pt>
                <c:pt idx="211">
                  <c:v>266.84632727272725</c:v>
                </c:pt>
                <c:pt idx="212">
                  <c:v>268.10503636363632</c:v>
                </c:pt>
                <c:pt idx="213">
                  <c:v>269.36374545454544</c:v>
                </c:pt>
                <c:pt idx="214">
                  <c:v>270.6224545454545</c:v>
                </c:pt>
                <c:pt idx="215">
                  <c:v>271.88116363636362</c:v>
                </c:pt>
                <c:pt idx="216">
                  <c:v>273.13987272727269</c:v>
                </c:pt>
                <c:pt idx="217">
                  <c:v>274.39858181818181</c:v>
                </c:pt>
                <c:pt idx="218">
                  <c:v>275.65729090909088</c:v>
                </c:pt>
                <c:pt idx="219">
                  <c:v>276.916</c:v>
                </c:pt>
                <c:pt idx="220">
                  <c:v>278.17470909090906</c:v>
                </c:pt>
                <c:pt idx="221">
                  <c:v>279.43341818181813</c:v>
                </c:pt>
                <c:pt idx="222">
                  <c:v>280.69212727272725</c:v>
                </c:pt>
                <c:pt idx="223">
                  <c:v>281.95083636363631</c:v>
                </c:pt>
                <c:pt idx="224">
                  <c:v>283.20954545454543</c:v>
                </c:pt>
                <c:pt idx="225">
                  <c:v>284.4682545454545</c:v>
                </c:pt>
                <c:pt idx="226">
                  <c:v>285.72696363636356</c:v>
                </c:pt>
                <c:pt idx="227">
                  <c:v>286.98567272727269</c:v>
                </c:pt>
                <c:pt idx="228">
                  <c:v>288.24438181818181</c:v>
                </c:pt>
                <c:pt idx="229">
                  <c:v>289.50309090909087</c:v>
                </c:pt>
                <c:pt idx="230">
                  <c:v>290.76179999999999</c:v>
                </c:pt>
                <c:pt idx="231">
                  <c:v>292.02050909090906</c:v>
                </c:pt>
                <c:pt idx="232">
                  <c:v>293.27921818181818</c:v>
                </c:pt>
                <c:pt idx="233">
                  <c:v>294.53792727272725</c:v>
                </c:pt>
                <c:pt idx="234">
                  <c:v>295.79663636363637</c:v>
                </c:pt>
                <c:pt idx="235">
                  <c:v>297.05534545454543</c:v>
                </c:pt>
                <c:pt idx="236">
                  <c:v>298.31405454545455</c:v>
                </c:pt>
                <c:pt idx="237">
                  <c:v>299.57276363636362</c:v>
                </c:pt>
                <c:pt idx="238">
                  <c:v>300.83147272727268</c:v>
                </c:pt>
                <c:pt idx="239">
                  <c:v>302.0901818181818</c:v>
                </c:pt>
                <c:pt idx="240">
                  <c:v>303.34889090909087</c:v>
                </c:pt>
                <c:pt idx="241">
                  <c:v>304.60759999999999</c:v>
                </c:pt>
                <c:pt idx="242">
                  <c:v>305.86630909090906</c:v>
                </c:pt>
                <c:pt idx="243">
                  <c:v>307.12501818181812</c:v>
                </c:pt>
                <c:pt idx="244">
                  <c:v>308.38372727272724</c:v>
                </c:pt>
                <c:pt idx="245">
                  <c:v>309.64243636363636</c:v>
                </c:pt>
                <c:pt idx="246">
                  <c:v>310.90114545454543</c:v>
                </c:pt>
                <c:pt idx="247">
                  <c:v>312.15985454545449</c:v>
                </c:pt>
                <c:pt idx="248">
                  <c:v>313.41856363636361</c:v>
                </c:pt>
                <c:pt idx="249">
                  <c:v>314.67727272727268</c:v>
                </c:pt>
                <c:pt idx="250">
                  <c:v>315.9359818181818</c:v>
                </c:pt>
                <c:pt idx="251">
                  <c:v>317.19469090909087</c:v>
                </c:pt>
                <c:pt idx="252">
                  <c:v>318.45339999999993</c:v>
                </c:pt>
                <c:pt idx="253">
                  <c:v>319.71210909090911</c:v>
                </c:pt>
                <c:pt idx="254">
                  <c:v>320.97081818181817</c:v>
                </c:pt>
                <c:pt idx="255">
                  <c:v>322.22952727272724</c:v>
                </c:pt>
                <c:pt idx="256">
                  <c:v>323.48823636363636</c:v>
                </c:pt>
                <c:pt idx="257">
                  <c:v>324.74694545454543</c:v>
                </c:pt>
                <c:pt idx="258">
                  <c:v>326.00565454545449</c:v>
                </c:pt>
                <c:pt idx="259">
                  <c:v>327.26436363636361</c:v>
                </c:pt>
                <c:pt idx="260">
                  <c:v>328.52307272727268</c:v>
                </c:pt>
                <c:pt idx="261">
                  <c:v>329.7817818181818</c:v>
                </c:pt>
                <c:pt idx="262">
                  <c:v>331.04049090909086</c:v>
                </c:pt>
                <c:pt idx="263">
                  <c:v>332.29919999999998</c:v>
                </c:pt>
                <c:pt idx="264">
                  <c:v>333.55790909090905</c:v>
                </c:pt>
                <c:pt idx="265">
                  <c:v>334.81661818181817</c:v>
                </c:pt>
                <c:pt idx="266">
                  <c:v>336.07532727272724</c:v>
                </c:pt>
                <c:pt idx="267">
                  <c:v>337.33403636363636</c:v>
                </c:pt>
                <c:pt idx="268">
                  <c:v>338.59274545454537</c:v>
                </c:pt>
                <c:pt idx="269">
                  <c:v>339.85145454545454</c:v>
                </c:pt>
                <c:pt idx="270">
                  <c:v>341.11016363636355</c:v>
                </c:pt>
                <c:pt idx="271">
                  <c:v>342.36887272727273</c:v>
                </c:pt>
                <c:pt idx="272">
                  <c:v>343.62758181818174</c:v>
                </c:pt>
                <c:pt idx="273">
                  <c:v>344.88629090909086</c:v>
                </c:pt>
                <c:pt idx="274">
                  <c:v>346.14499999999992</c:v>
                </c:pt>
                <c:pt idx="275">
                  <c:v>347.40370909090905</c:v>
                </c:pt>
                <c:pt idx="276">
                  <c:v>348.66241818181811</c:v>
                </c:pt>
                <c:pt idx="277">
                  <c:v>349.92112727272723</c:v>
                </c:pt>
                <c:pt idx="278">
                  <c:v>351.1798363636363</c:v>
                </c:pt>
                <c:pt idx="279">
                  <c:v>352.43854545454542</c:v>
                </c:pt>
                <c:pt idx="280">
                  <c:v>353.69725454545454</c:v>
                </c:pt>
                <c:pt idx="281">
                  <c:v>354.95596363636361</c:v>
                </c:pt>
                <c:pt idx="282">
                  <c:v>356.21467272727267</c:v>
                </c:pt>
                <c:pt idx="283">
                  <c:v>357.47338181818179</c:v>
                </c:pt>
                <c:pt idx="284">
                  <c:v>358.73209090909086</c:v>
                </c:pt>
                <c:pt idx="285">
                  <c:v>359.99079999999998</c:v>
                </c:pt>
                <c:pt idx="286">
                  <c:v>361.24950909090904</c:v>
                </c:pt>
                <c:pt idx="287">
                  <c:v>362.50821818181817</c:v>
                </c:pt>
                <c:pt idx="288">
                  <c:v>363.76692727272723</c:v>
                </c:pt>
                <c:pt idx="289">
                  <c:v>365.02563636363635</c:v>
                </c:pt>
                <c:pt idx="290">
                  <c:v>366.28434545454542</c:v>
                </c:pt>
                <c:pt idx="291">
                  <c:v>367.54305454545448</c:v>
                </c:pt>
                <c:pt idx="292">
                  <c:v>368.8017636363636</c:v>
                </c:pt>
                <c:pt idx="293">
                  <c:v>370.06047272727267</c:v>
                </c:pt>
                <c:pt idx="294">
                  <c:v>371.31918181818179</c:v>
                </c:pt>
                <c:pt idx="295">
                  <c:v>372.57789090909085</c:v>
                </c:pt>
                <c:pt idx="296">
                  <c:v>373.83659999999986</c:v>
                </c:pt>
                <c:pt idx="297">
                  <c:v>375.09530909090904</c:v>
                </c:pt>
                <c:pt idx="298">
                  <c:v>376.35401818181816</c:v>
                </c:pt>
                <c:pt idx="299">
                  <c:v>377.61272727272723</c:v>
                </c:pt>
              </c:numCache>
            </c:numRef>
          </c:cat>
          <c:val>
            <c:numRef>
              <c:f>'TV curves - Working'!$AB$3:$AB$302</c:f>
              <c:numCache>
                <c:formatCode>General</c:formatCode>
                <c:ptCount val="300"/>
                <c:pt idx="99">
                  <c:v>4977.3369812227074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D5-495A-8CF5-CE86AE502B37}"/>
            </c:ext>
          </c:extLst>
        </c:ser>
        <c:ser>
          <c:idx val="4"/>
          <c:order val="3"/>
          <c:tx>
            <c:strRef>
              <c:f>'TV curves - Working'!$T$2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Pt>
            <c:idx val="118"/>
            <c:marker>
              <c:symbol val="circle"/>
              <c:size val="5"/>
              <c:spPr>
                <a:solidFill>
                  <a:srgbClr val="C0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D5-495A-8CF5-CE86AE502B37}"/>
              </c:ext>
            </c:extLst>
          </c:dPt>
          <c:cat>
            <c:numRef>
              <c:f>'TV curves - Working'!$Z$3:$Z$302</c:f>
              <c:numCache>
                <c:formatCode>General</c:formatCode>
                <c:ptCount val="300"/>
                <c:pt idx="0">
                  <c:v>1.2587090909090908</c:v>
                </c:pt>
                <c:pt idx="1">
                  <c:v>2.5174181818181816</c:v>
                </c:pt>
                <c:pt idx="2">
                  <c:v>3.7761272727272721</c:v>
                </c:pt>
                <c:pt idx="3">
                  <c:v>5.0348363636363631</c:v>
                </c:pt>
                <c:pt idx="4">
                  <c:v>6.2935454545454528</c:v>
                </c:pt>
                <c:pt idx="5">
                  <c:v>7.5522545454545442</c:v>
                </c:pt>
                <c:pt idx="6">
                  <c:v>8.8109636363636348</c:v>
                </c:pt>
                <c:pt idx="7">
                  <c:v>10.069672727272726</c:v>
                </c:pt>
                <c:pt idx="8">
                  <c:v>11.328381818181818</c:v>
                </c:pt>
                <c:pt idx="9">
                  <c:v>12.587090909090906</c:v>
                </c:pt>
                <c:pt idx="10">
                  <c:v>13.845799999999997</c:v>
                </c:pt>
                <c:pt idx="11">
                  <c:v>15.104509090909088</c:v>
                </c:pt>
                <c:pt idx="12">
                  <c:v>16.36321818181818</c:v>
                </c:pt>
                <c:pt idx="13">
                  <c:v>17.62192727272727</c:v>
                </c:pt>
                <c:pt idx="14">
                  <c:v>18.880636363636363</c:v>
                </c:pt>
                <c:pt idx="15">
                  <c:v>20.139345454545452</c:v>
                </c:pt>
                <c:pt idx="16">
                  <c:v>21.398054545454546</c:v>
                </c:pt>
                <c:pt idx="17">
                  <c:v>22.656763636363635</c:v>
                </c:pt>
                <c:pt idx="18">
                  <c:v>23.915472727272729</c:v>
                </c:pt>
                <c:pt idx="19">
                  <c:v>25.174181818181811</c:v>
                </c:pt>
                <c:pt idx="20">
                  <c:v>26.432890909090908</c:v>
                </c:pt>
                <c:pt idx="21">
                  <c:v>27.691599999999994</c:v>
                </c:pt>
                <c:pt idx="22">
                  <c:v>28.950309090909091</c:v>
                </c:pt>
                <c:pt idx="23">
                  <c:v>30.209018181818177</c:v>
                </c:pt>
                <c:pt idx="24">
                  <c:v>31.46772727272727</c:v>
                </c:pt>
                <c:pt idx="25">
                  <c:v>32.72643636363636</c:v>
                </c:pt>
                <c:pt idx="26">
                  <c:v>33.985145454545453</c:v>
                </c:pt>
                <c:pt idx="27">
                  <c:v>35.243854545454539</c:v>
                </c:pt>
                <c:pt idx="28">
                  <c:v>36.502563636363632</c:v>
                </c:pt>
                <c:pt idx="29">
                  <c:v>37.761272727272726</c:v>
                </c:pt>
                <c:pt idx="30">
                  <c:v>39.019981818181812</c:v>
                </c:pt>
                <c:pt idx="31">
                  <c:v>40.278690909090905</c:v>
                </c:pt>
                <c:pt idx="32">
                  <c:v>41.537399999999998</c:v>
                </c:pt>
                <c:pt idx="33">
                  <c:v>42.796109090909091</c:v>
                </c:pt>
                <c:pt idx="34">
                  <c:v>44.054818181818177</c:v>
                </c:pt>
                <c:pt idx="35">
                  <c:v>45.313527272727271</c:v>
                </c:pt>
                <c:pt idx="36">
                  <c:v>46.572236363636357</c:v>
                </c:pt>
                <c:pt idx="37">
                  <c:v>47.830945454545457</c:v>
                </c:pt>
                <c:pt idx="38">
                  <c:v>49.089654545454543</c:v>
                </c:pt>
                <c:pt idx="39">
                  <c:v>50.348363636363622</c:v>
                </c:pt>
                <c:pt idx="40">
                  <c:v>51.60707272727273</c:v>
                </c:pt>
                <c:pt idx="41">
                  <c:v>52.865781818181816</c:v>
                </c:pt>
                <c:pt idx="42">
                  <c:v>54.124490909090916</c:v>
                </c:pt>
                <c:pt idx="43">
                  <c:v>55.383199999999988</c:v>
                </c:pt>
                <c:pt idx="44">
                  <c:v>56.641909090909081</c:v>
                </c:pt>
                <c:pt idx="45">
                  <c:v>57.900618181818182</c:v>
                </c:pt>
                <c:pt idx="46">
                  <c:v>59.159327272727268</c:v>
                </c:pt>
                <c:pt idx="47">
                  <c:v>60.418036363636354</c:v>
                </c:pt>
                <c:pt idx="48">
                  <c:v>61.676745454545447</c:v>
                </c:pt>
                <c:pt idx="49">
                  <c:v>62.93545454545454</c:v>
                </c:pt>
                <c:pt idx="50">
                  <c:v>64.194163636363641</c:v>
                </c:pt>
                <c:pt idx="51">
                  <c:v>65.45287272727272</c:v>
                </c:pt>
                <c:pt idx="52">
                  <c:v>66.711581818181813</c:v>
                </c:pt>
                <c:pt idx="53">
                  <c:v>67.970290909090906</c:v>
                </c:pt>
                <c:pt idx="54">
                  <c:v>69.228999999999999</c:v>
                </c:pt>
                <c:pt idx="55">
                  <c:v>70.487709090909078</c:v>
                </c:pt>
                <c:pt idx="56">
                  <c:v>71.746418181818171</c:v>
                </c:pt>
                <c:pt idx="57">
                  <c:v>73.005127272727265</c:v>
                </c:pt>
                <c:pt idx="58">
                  <c:v>74.263836363636358</c:v>
                </c:pt>
                <c:pt idx="59">
                  <c:v>75.522545454545451</c:v>
                </c:pt>
                <c:pt idx="60">
                  <c:v>76.78125454545453</c:v>
                </c:pt>
                <c:pt idx="61">
                  <c:v>78.039963636363623</c:v>
                </c:pt>
                <c:pt idx="62">
                  <c:v>79.298672727272717</c:v>
                </c:pt>
                <c:pt idx="63">
                  <c:v>80.55738181818181</c:v>
                </c:pt>
                <c:pt idx="64">
                  <c:v>81.816090909090903</c:v>
                </c:pt>
                <c:pt idx="65">
                  <c:v>83.074799999999996</c:v>
                </c:pt>
                <c:pt idx="66">
                  <c:v>84.333509090909089</c:v>
                </c:pt>
                <c:pt idx="67">
                  <c:v>85.592218181818183</c:v>
                </c:pt>
                <c:pt idx="68">
                  <c:v>86.850927272727262</c:v>
                </c:pt>
                <c:pt idx="69">
                  <c:v>88.109636363636355</c:v>
                </c:pt>
                <c:pt idx="70">
                  <c:v>89.368345454545448</c:v>
                </c:pt>
                <c:pt idx="71">
                  <c:v>90.627054545454541</c:v>
                </c:pt>
                <c:pt idx="72">
                  <c:v>91.88576363636362</c:v>
                </c:pt>
                <c:pt idx="73">
                  <c:v>93.144472727272714</c:v>
                </c:pt>
                <c:pt idx="74">
                  <c:v>94.403181818181807</c:v>
                </c:pt>
                <c:pt idx="75">
                  <c:v>95.661890909090914</c:v>
                </c:pt>
                <c:pt idx="76">
                  <c:v>96.920599999999979</c:v>
                </c:pt>
                <c:pt idx="77">
                  <c:v>98.179309090909086</c:v>
                </c:pt>
                <c:pt idx="78">
                  <c:v>99.438018181818194</c:v>
                </c:pt>
                <c:pt idx="79">
                  <c:v>100.69672727272724</c:v>
                </c:pt>
                <c:pt idx="80">
                  <c:v>101.95543636363635</c:v>
                </c:pt>
                <c:pt idx="81">
                  <c:v>103.21414545454546</c:v>
                </c:pt>
                <c:pt idx="82">
                  <c:v>104.47285454545454</c:v>
                </c:pt>
                <c:pt idx="83">
                  <c:v>105.73156363636363</c:v>
                </c:pt>
                <c:pt idx="84">
                  <c:v>106.99027272727272</c:v>
                </c:pt>
                <c:pt idx="85">
                  <c:v>108.24898181818183</c:v>
                </c:pt>
                <c:pt idx="86">
                  <c:v>109.5076909090909</c:v>
                </c:pt>
                <c:pt idx="87">
                  <c:v>110.76639999999998</c:v>
                </c:pt>
                <c:pt idx="88">
                  <c:v>112.02510909090907</c:v>
                </c:pt>
                <c:pt idx="89">
                  <c:v>113.28381818181816</c:v>
                </c:pt>
                <c:pt idx="90">
                  <c:v>114.54252727272727</c:v>
                </c:pt>
                <c:pt idx="91">
                  <c:v>115.80123636363636</c:v>
                </c:pt>
                <c:pt idx="92">
                  <c:v>117.05994545454546</c:v>
                </c:pt>
                <c:pt idx="93">
                  <c:v>118.31865454545454</c:v>
                </c:pt>
                <c:pt idx="94">
                  <c:v>119.57736363636363</c:v>
                </c:pt>
                <c:pt idx="95">
                  <c:v>120.83607272727271</c:v>
                </c:pt>
                <c:pt idx="96">
                  <c:v>122.0947818181818</c:v>
                </c:pt>
                <c:pt idx="97">
                  <c:v>123.35349090909089</c:v>
                </c:pt>
                <c:pt idx="98">
                  <c:v>124.61219999999999</c:v>
                </c:pt>
                <c:pt idx="99">
                  <c:v>125.87090909090908</c:v>
                </c:pt>
                <c:pt idx="100">
                  <c:v>127.12961818181817</c:v>
                </c:pt>
                <c:pt idx="101">
                  <c:v>128.38832727272728</c:v>
                </c:pt>
                <c:pt idx="102">
                  <c:v>129.64703636363635</c:v>
                </c:pt>
                <c:pt idx="103">
                  <c:v>130.90574545454544</c:v>
                </c:pt>
                <c:pt idx="104">
                  <c:v>132.16445454545453</c:v>
                </c:pt>
                <c:pt idx="105">
                  <c:v>133.42316363636363</c:v>
                </c:pt>
                <c:pt idx="106">
                  <c:v>134.68187272727272</c:v>
                </c:pt>
                <c:pt idx="107">
                  <c:v>135.94058181818181</c:v>
                </c:pt>
                <c:pt idx="108">
                  <c:v>137.19929090909091</c:v>
                </c:pt>
                <c:pt idx="109">
                  <c:v>138.458</c:v>
                </c:pt>
                <c:pt idx="110">
                  <c:v>139.71670909090906</c:v>
                </c:pt>
                <c:pt idx="111">
                  <c:v>140.97541818181816</c:v>
                </c:pt>
                <c:pt idx="112">
                  <c:v>142.23412727272725</c:v>
                </c:pt>
                <c:pt idx="113">
                  <c:v>143.49283636363634</c:v>
                </c:pt>
                <c:pt idx="114">
                  <c:v>144.75154545454544</c:v>
                </c:pt>
                <c:pt idx="115">
                  <c:v>146.01025454545453</c:v>
                </c:pt>
                <c:pt idx="116">
                  <c:v>147.26896363636362</c:v>
                </c:pt>
                <c:pt idx="117">
                  <c:v>148.52767272727272</c:v>
                </c:pt>
                <c:pt idx="118">
                  <c:v>149.78638181818181</c:v>
                </c:pt>
                <c:pt idx="119">
                  <c:v>151.0450909090909</c:v>
                </c:pt>
                <c:pt idx="120">
                  <c:v>152.3038</c:v>
                </c:pt>
                <c:pt idx="121">
                  <c:v>153.56250909090906</c:v>
                </c:pt>
                <c:pt idx="122">
                  <c:v>154.82121818181818</c:v>
                </c:pt>
                <c:pt idx="123">
                  <c:v>156.07992727272725</c:v>
                </c:pt>
                <c:pt idx="124">
                  <c:v>157.33863636363634</c:v>
                </c:pt>
                <c:pt idx="125">
                  <c:v>158.59734545454543</c:v>
                </c:pt>
                <c:pt idx="126">
                  <c:v>159.85605454545455</c:v>
                </c:pt>
                <c:pt idx="127">
                  <c:v>161.11476363636362</c:v>
                </c:pt>
                <c:pt idx="128">
                  <c:v>162.37347272727271</c:v>
                </c:pt>
                <c:pt idx="129">
                  <c:v>163.63218181818181</c:v>
                </c:pt>
                <c:pt idx="130">
                  <c:v>164.8908909090909</c:v>
                </c:pt>
                <c:pt idx="131">
                  <c:v>166.14959999999999</c:v>
                </c:pt>
                <c:pt idx="132">
                  <c:v>167.40830909090909</c:v>
                </c:pt>
                <c:pt idx="133">
                  <c:v>168.66701818181818</c:v>
                </c:pt>
                <c:pt idx="134">
                  <c:v>169.92572727272727</c:v>
                </c:pt>
                <c:pt idx="135">
                  <c:v>171.18443636363637</c:v>
                </c:pt>
                <c:pt idx="136">
                  <c:v>172.44314545454543</c:v>
                </c:pt>
                <c:pt idx="137">
                  <c:v>173.70185454545452</c:v>
                </c:pt>
                <c:pt idx="138">
                  <c:v>174.96056363636362</c:v>
                </c:pt>
                <c:pt idx="139">
                  <c:v>176.21927272727271</c:v>
                </c:pt>
                <c:pt idx="140">
                  <c:v>177.4779818181818</c:v>
                </c:pt>
                <c:pt idx="141">
                  <c:v>178.7366909090909</c:v>
                </c:pt>
                <c:pt idx="142">
                  <c:v>179.99539999999999</c:v>
                </c:pt>
                <c:pt idx="143">
                  <c:v>181.25410909090908</c:v>
                </c:pt>
                <c:pt idx="144">
                  <c:v>182.51281818181818</c:v>
                </c:pt>
                <c:pt idx="145">
                  <c:v>183.77152727272724</c:v>
                </c:pt>
                <c:pt idx="146">
                  <c:v>185.03023636363633</c:v>
                </c:pt>
                <c:pt idx="147">
                  <c:v>186.28894545454543</c:v>
                </c:pt>
                <c:pt idx="148">
                  <c:v>187.54765454545452</c:v>
                </c:pt>
                <c:pt idx="149">
                  <c:v>188.80636363636361</c:v>
                </c:pt>
                <c:pt idx="150">
                  <c:v>190.06507272727274</c:v>
                </c:pt>
                <c:pt idx="151">
                  <c:v>191.32378181818183</c:v>
                </c:pt>
                <c:pt idx="152">
                  <c:v>192.58249090909086</c:v>
                </c:pt>
                <c:pt idx="153">
                  <c:v>193.84119999999996</c:v>
                </c:pt>
                <c:pt idx="154">
                  <c:v>195.09990909090905</c:v>
                </c:pt>
                <c:pt idx="155">
                  <c:v>196.35861818181817</c:v>
                </c:pt>
                <c:pt idx="156">
                  <c:v>197.61732727272727</c:v>
                </c:pt>
                <c:pt idx="157">
                  <c:v>198.87603636363639</c:v>
                </c:pt>
                <c:pt idx="158">
                  <c:v>200.1347454545454</c:v>
                </c:pt>
                <c:pt idx="159">
                  <c:v>201.39345454545449</c:v>
                </c:pt>
                <c:pt idx="160">
                  <c:v>202.65216363636361</c:v>
                </c:pt>
                <c:pt idx="161">
                  <c:v>203.9108727272727</c:v>
                </c:pt>
                <c:pt idx="162">
                  <c:v>205.1695818181818</c:v>
                </c:pt>
                <c:pt idx="163">
                  <c:v>206.42829090909092</c:v>
                </c:pt>
                <c:pt idx="164">
                  <c:v>207.68699999999998</c:v>
                </c:pt>
                <c:pt idx="165">
                  <c:v>208.94570909090908</c:v>
                </c:pt>
                <c:pt idx="166">
                  <c:v>210.20441818181817</c:v>
                </c:pt>
                <c:pt idx="167">
                  <c:v>211.46312727272726</c:v>
                </c:pt>
                <c:pt idx="168">
                  <c:v>212.72183636363636</c:v>
                </c:pt>
                <c:pt idx="169">
                  <c:v>213.98054545454545</c:v>
                </c:pt>
                <c:pt idx="170">
                  <c:v>215.23925454545449</c:v>
                </c:pt>
                <c:pt idx="171">
                  <c:v>216.49796363636366</c:v>
                </c:pt>
                <c:pt idx="172">
                  <c:v>217.7566727272727</c:v>
                </c:pt>
                <c:pt idx="173">
                  <c:v>219.01538181818179</c:v>
                </c:pt>
                <c:pt idx="174">
                  <c:v>220.27409090909089</c:v>
                </c:pt>
                <c:pt idx="175">
                  <c:v>221.53279999999995</c:v>
                </c:pt>
                <c:pt idx="176">
                  <c:v>222.79150909090905</c:v>
                </c:pt>
                <c:pt idx="177">
                  <c:v>224.05021818181814</c:v>
                </c:pt>
                <c:pt idx="178">
                  <c:v>225.30892727272723</c:v>
                </c:pt>
                <c:pt idx="179">
                  <c:v>226.56763636363632</c:v>
                </c:pt>
                <c:pt idx="180">
                  <c:v>227.82634545454542</c:v>
                </c:pt>
                <c:pt idx="181">
                  <c:v>229.08505454545454</c:v>
                </c:pt>
                <c:pt idx="182">
                  <c:v>230.34376363636363</c:v>
                </c:pt>
                <c:pt idx="183">
                  <c:v>231.60247272727273</c:v>
                </c:pt>
                <c:pt idx="184">
                  <c:v>232.86118181818182</c:v>
                </c:pt>
                <c:pt idx="185">
                  <c:v>234.11989090909091</c:v>
                </c:pt>
                <c:pt idx="186">
                  <c:v>235.37859999999998</c:v>
                </c:pt>
                <c:pt idx="187">
                  <c:v>236.63730909090907</c:v>
                </c:pt>
                <c:pt idx="188">
                  <c:v>237.89601818181816</c:v>
                </c:pt>
                <c:pt idx="189">
                  <c:v>239.15472727272726</c:v>
                </c:pt>
                <c:pt idx="190">
                  <c:v>240.41343636363638</c:v>
                </c:pt>
                <c:pt idx="191">
                  <c:v>241.67214545454542</c:v>
                </c:pt>
                <c:pt idx="192">
                  <c:v>242.93085454545451</c:v>
                </c:pt>
                <c:pt idx="193">
                  <c:v>244.1895636363636</c:v>
                </c:pt>
                <c:pt idx="194">
                  <c:v>245.44827272727269</c:v>
                </c:pt>
                <c:pt idx="195">
                  <c:v>246.70698181818179</c:v>
                </c:pt>
                <c:pt idx="196">
                  <c:v>247.96569090909088</c:v>
                </c:pt>
                <c:pt idx="197">
                  <c:v>249.22439999999997</c:v>
                </c:pt>
                <c:pt idx="198">
                  <c:v>250.48310909090907</c:v>
                </c:pt>
                <c:pt idx="199">
                  <c:v>251.74181818181816</c:v>
                </c:pt>
                <c:pt idx="200">
                  <c:v>253.00052727272725</c:v>
                </c:pt>
                <c:pt idx="201">
                  <c:v>254.25923636363635</c:v>
                </c:pt>
                <c:pt idx="202">
                  <c:v>255.51794545454547</c:v>
                </c:pt>
                <c:pt idx="203">
                  <c:v>256.77665454545456</c:v>
                </c:pt>
                <c:pt idx="204">
                  <c:v>258.03536363636363</c:v>
                </c:pt>
                <c:pt idx="205">
                  <c:v>259.29407272727269</c:v>
                </c:pt>
                <c:pt idx="206">
                  <c:v>260.55278181818181</c:v>
                </c:pt>
                <c:pt idx="207">
                  <c:v>261.81149090909088</c:v>
                </c:pt>
                <c:pt idx="208">
                  <c:v>263.0702</c:v>
                </c:pt>
                <c:pt idx="209">
                  <c:v>264.32890909090906</c:v>
                </c:pt>
                <c:pt idx="210">
                  <c:v>265.58761818181819</c:v>
                </c:pt>
                <c:pt idx="211">
                  <c:v>266.84632727272725</c:v>
                </c:pt>
                <c:pt idx="212">
                  <c:v>268.10503636363632</c:v>
                </c:pt>
                <c:pt idx="213">
                  <c:v>269.36374545454544</c:v>
                </c:pt>
                <c:pt idx="214">
                  <c:v>270.6224545454545</c:v>
                </c:pt>
                <c:pt idx="215">
                  <c:v>271.88116363636362</c:v>
                </c:pt>
                <c:pt idx="216">
                  <c:v>273.13987272727269</c:v>
                </c:pt>
                <c:pt idx="217">
                  <c:v>274.39858181818181</c:v>
                </c:pt>
                <c:pt idx="218">
                  <c:v>275.65729090909088</c:v>
                </c:pt>
                <c:pt idx="219">
                  <c:v>276.916</c:v>
                </c:pt>
                <c:pt idx="220">
                  <c:v>278.17470909090906</c:v>
                </c:pt>
                <c:pt idx="221">
                  <c:v>279.43341818181813</c:v>
                </c:pt>
                <c:pt idx="222">
                  <c:v>280.69212727272725</c:v>
                </c:pt>
                <c:pt idx="223">
                  <c:v>281.95083636363631</c:v>
                </c:pt>
                <c:pt idx="224">
                  <c:v>283.20954545454543</c:v>
                </c:pt>
                <c:pt idx="225">
                  <c:v>284.4682545454545</c:v>
                </c:pt>
                <c:pt idx="226">
                  <c:v>285.72696363636356</c:v>
                </c:pt>
                <c:pt idx="227">
                  <c:v>286.98567272727269</c:v>
                </c:pt>
                <c:pt idx="228">
                  <c:v>288.24438181818181</c:v>
                </c:pt>
                <c:pt idx="229">
                  <c:v>289.50309090909087</c:v>
                </c:pt>
                <c:pt idx="230">
                  <c:v>290.76179999999999</c:v>
                </c:pt>
                <c:pt idx="231">
                  <c:v>292.02050909090906</c:v>
                </c:pt>
                <c:pt idx="232">
                  <c:v>293.27921818181818</c:v>
                </c:pt>
                <c:pt idx="233">
                  <c:v>294.53792727272725</c:v>
                </c:pt>
                <c:pt idx="234">
                  <c:v>295.79663636363637</c:v>
                </c:pt>
                <c:pt idx="235">
                  <c:v>297.05534545454543</c:v>
                </c:pt>
                <c:pt idx="236">
                  <c:v>298.31405454545455</c:v>
                </c:pt>
                <c:pt idx="237">
                  <c:v>299.57276363636362</c:v>
                </c:pt>
                <c:pt idx="238">
                  <c:v>300.83147272727268</c:v>
                </c:pt>
                <c:pt idx="239">
                  <c:v>302.0901818181818</c:v>
                </c:pt>
                <c:pt idx="240">
                  <c:v>303.34889090909087</c:v>
                </c:pt>
                <c:pt idx="241">
                  <c:v>304.60759999999999</c:v>
                </c:pt>
                <c:pt idx="242">
                  <c:v>305.86630909090906</c:v>
                </c:pt>
                <c:pt idx="243">
                  <c:v>307.12501818181812</c:v>
                </c:pt>
                <c:pt idx="244">
                  <c:v>308.38372727272724</c:v>
                </c:pt>
                <c:pt idx="245">
                  <c:v>309.64243636363636</c:v>
                </c:pt>
                <c:pt idx="246">
                  <c:v>310.90114545454543</c:v>
                </c:pt>
                <c:pt idx="247">
                  <c:v>312.15985454545449</c:v>
                </c:pt>
                <c:pt idx="248">
                  <c:v>313.41856363636361</c:v>
                </c:pt>
                <c:pt idx="249">
                  <c:v>314.67727272727268</c:v>
                </c:pt>
                <c:pt idx="250">
                  <c:v>315.9359818181818</c:v>
                </c:pt>
                <c:pt idx="251">
                  <c:v>317.19469090909087</c:v>
                </c:pt>
                <c:pt idx="252">
                  <c:v>318.45339999999993</c:v>
                </c:pt>
                <c:pt idx="253">
                  <c:v>319.71210909090911</c:v>
                </c:pt>
                <c:pt idx="254">
                  <c:v>320.97081818181817</c:v>
                </c:pt>
                <c:pt idx="255">
                  <c:v>322.22952727272724</c:v>
                </c:pt>
                <c:pt idx="256">
                  <c:v>323.48823636363636</c:v>
                </c:pt>
                <c:pt idx="257">
                  <c:v>324.74694545454543</c:v>
                </c:pt>
                <c:pt idx="258">
                  <c:v>326.00565454545449</c:v>
                </c:pt>
                <c:pt idx="259">
                  <c:v>327.26436363636361</c:v>
                </c:pt>
                <c:pt idx="260">
                  <c:v>328.52307272727268</c:v>
                </c:pt>
                <c:pt idx="261">
                  <c:v>329.7817818181818</c:v>
                </c:pt>
                <c:pt idx="262">
                  <c:v>331.04049090909086</c:v>
                </c:pt>
                <c:pt idx="263">
                  <c:v>332.29919999999998</c:v>
                </c:pt>
                <c:pt idx="264">
                  <c:v>333.55790909090905</c:v>
                </c:pt>
                <c:pt idx="265">
                  <c:v>334.81661818181817</c:v>
                </c:pt>
                <c:pt idx="266">
                  <c:v>336.07532727272724</c:v>
                </c:pt>
                <c:pt idx="267">
                  <c:v>337.33403636363636</c:v>
                </c:pt>
                <c:pt idx="268">
                  <c:v>338.59274545454537</c:v>
                </c:pt>
                <c:pt idx="269">
                  <c:v>339.85145454545454</c:v>
                </c:pt>
                <c:pt idx="270">
                  <c:v>341.11016363636355</c:v>
                </c:pt>
                <c:pt idx="271">
                  <c:v>342.36887272727273</c:v>
                </c:pt>
                <c:pt idx="272">
                  <c:v>343.62758181818174</c:v>
                </c:pt>
                <c:pt idx="273">
                  <c:v>344.88629090909086</c:v>
                </c:pt>
                <c:pt idx="274">
                  <c:v>346.14499999999992</c:v>
                </c:pt>
                <c:pt idx="275">
                  <c:v>347.40370909090905</c:v>
                </c:pt>
                <c:pt idx="276">
                  <c:v>348.66241818181811</c:v>
                </c:pt>
                <c:pt idx="277">
                  <c:v>349.92112727272723</c:v>
                </c:pt>
                <c:pt idx="278">
                  <c:v>351.1798363636363</c:v>
                </c:pt>
                <c:pt idx="279">
                  <c:v>352.43854545454542</c:v>
                </c:pt>
                <c:pt idx="280">
                  <c:v>353.69725454545454</c:v>
                </c:pt>
                <c:pt idx="281">
                  <c:v>354.95596363636361</c:v>
                </c:pt>
                <c:pt idx="282">
                  <c:v>356.21467272727267</c:v>
                </c:pt>
                <c:pt idx="283">
                  <c:v>357.47338181818179</c:v>
                </c:pt>
                <c:pt idx="284">
                  <c:v>358.73209090909086</c:v>
                </c:pt>
                <c:pt idx="285">
                  <c:v>359.99079999999998</c:v>
                </c:pt>
                <c:pt idx="286">
                  <c:v>361.24950909090904</c:v>
                </c:pt>
                <c:pt idx="287">
                  <c:v>362.50821818181817</c:v>
                </c:pt>
                <c:pt idx="288">
                  <c:v>363.76692727272723</c:v>
                </c:pt>
                <c:pt idx="289">
                  <c:v>365.02563636363635</c:v>
                </c:pt>
                <c:pt idx="290">
                  <c:v>366.28434545454542</c:v>
                </c:pt>
                <c:pt idx="291">
                  <c:v>367.54305454545448</c:v>
                </c:pt>
                <c:pt idx="292">
                  <c:v>368.8017636363636</c:v>
                </c:pt>
                <c:pt idx="293">
                  <c:v>370.06047272727267</c:v>
                </c:pt>
                <c:pt idx="294">
                  <c:v>371.31918181818179</c:v>
                </c:pt>
                <c:pt idx="295">
                  <c:v>372.57789090909085</c:v>
                </c:pt>
                <c:pt idx="296">
                  <c:v>373.83659999999986</c:v>
                </c:pt>
                <c:pt idx="297">
                  <c:v>375.09530909090904</c:v>
                </c:pt>
                <c:pt idx="298">
                  <c:v>376.35401818181816</c:v>
                </c:pt>
                <c:pt idx="299">
                  <c:v>377.61272727272723</c:v>
                </c:pt>
              </c:numCache>
            </c:numRef>
          </c:cat>
          <c:val>
            <c:numRef>
              <c:f>'TV curves - Working'!$AC$3:$AC$302</c:f>
              <c:numCache>
                <c:formatCode>General</c:formatCode>
                <c:ptCount val="300"/>
                <c:pt idx="165">
                  <c:v>9154.2569999266161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D5-495A-8CF5-CE86AE502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677023"/>
        <c:axId val="1974668703"/>
      </c:lineChart>
      <c:catAx>
        <c:axId val="1974677023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68703"/>
        <c:crosses val="autoZero"/>
        <c:auto val="1"/>
        <c:lblAlgn val="ctr"/>
        <c:lblOffset val="100"/>
        <c:noMultiLvlLbl val="0"/>
      </c:catAx>
      <c:valAx>
        <c:axId val="1974668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7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1666666666666664E-2"/>
          <c:y val="0.88020778652668419"/>
          <c:w val="0.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Facebook Flighting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[8]Milka!$P$1</c:f>
              <c:strCache>
                <c:ptCount val="1"/>
                <c:pt idx="0">
                  <c:v>FB 2019</c:v>
                </c:pt>
              </c:strCache>
            </c:strRef>
          </c:tx>
          <c:spPr>
            <a:solidFill>
              <a:schemeClr val="lt1"/>
            </a:solidFill>
            <a:ln w="1905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invertIfNegative val="0"/>
          <c:cat>
            <c:numRef>
              <c:f>[8]Milka!$O$2:$O$53</c:f>
              <c:numCache>
                <c:formatCode>m/d/yyyy</c:formatCode>
                <c:ptCount val="52"/>
                <c:pt idx="0">
                  <c:v>43472</c:v>
                </c:pt>
                <c:pt idx="1">
                  <c:v>43479</c:v>
                </c:pt>
                <c:pt idx="2">
                  <c:v>43486</c:v>
                </c:pt>
                <c:pt idx="3">
                  <c:v>43493</c:v>
                </c:pt>
                <c:pt idx="4">
                  <c:v>43500</c:v>
                </c:pt>
                <c:pt idx="5">
                  <c:v>43507</c:v>
                </c:pt>
                <c:pt idx="6">
                  <c:v>43514</c:v>
                </c:pt>
                <c:pt idx="7">
                  <c:v>43521</c:v>
                </c:pt>
                <c:pt idx="8">
                  <c:v>43528</c:v>
                </c:pt>
                <c:pt idx="9">
                  <c:v>43535</c:v>
                </c:pt>
                <c:pt idx="10">
                  <c:v>43542</c:v>
                </c:pt>
                <c:pt idx="11">
                  <c:v>43549</c:v>
                </c:pt>
                <c:pt idx="12">
                  <c:v>43556</c:v>
                </c:pt>
                <c:pt idx="13">
                  <c:v>43563</c:v>
                </c:pt>
                <c:pt idx="14">
                  <c:v>43570</c:v>
                </c:pt>
                <c:pt idx="15">
                  <c:v>43577</c:v>
                </c:pt>
                <c:pt idx="16">
                  <c:v>43584</c:v>
                </c:pt>
                <c:pt idx="17">
                  <c:v>43591</c:v>
                </c:pt>
                <c:pt idx="18">
                  <c:v>43598</c:v>
                </c:pt>
                <c:pt idx="19">
                  <c:v>43605</c:v>
                </c:pt>
                <c:pt idx="20">
                  <c:v>43612</c:v>
                </c:pt>
                <c:pt idx="21">
                  <c:v>43619</c:v>
                </c:pt>
                <c:pt idx="22">
                  <c:v>43626</c:v>
                </c:pt>
                <c:pt idx="23">
                  <c:v>43633</c:v>
                </c:pt>
                <c:pt idx="24">
                  <c:v>43640</c:v>
                </c:pt>
                <c:pt idx="25">
                  <c:v>43647</c:v>
                </c:pt>
                <c:pt idx="26">
                  <c:v>43654</c:v>
                </c:pt>
                <c:pt idx="27">
                  <c:v>43661</c:v>
                </c:pt>
                <c:pt idx="28">
                  <c:v>43668</c:v>
                </c:pt>
                <c:pt idx="29">
                  <c:v>43675</c:v>
                </c:pt>
                <c:pt idx="30">
                  <c:v>43682</c:v>
                </c:pt>
                <c:pt idx="31">
                  <c:v>43689</c:v>
                </c:pt>
                <c:pt idx="32">
                  <c:v>43696</c:v>
                </c:pt>
                <c:pt idx="33">
                  <c:v>43703</c:v>
                </c:pt>
                <c:pt idx="34">
                  <c:v>43710</c:v>
                </c:pt>
                <c:pt idx="35">
                  <c:v>43717</c:v>
                </c:pt>
                <c:pt idx="36">
                  <c:v>43724</c:v>
                </c:pt>
                <c:pt idx="37">
                  <c:v>43731</c:v>
                </c:pt>
                <c:pt idx="38">
                  <c:v>43738</c:v>
                </c:pt>
                <c:pt idx="39">
                  <c:v>43745</c:v>
                </c:pt>
                <c:pt idx="40">
                  <c:v>43752</c:v>
                </c:pt>
                <c:pt idx="41">
                  <c:v>43759</c:v>
                </c:pt>
                <c:pt idx="42">
                  <c:v>43766</c:v>
                </c:pt>
                <c:pt idx="43">
                  <c:v>43773</c:v>
                </c:pt>
                <c:pt idx="44">
                  <c:v>43780</c:v>
                </c:pt>
                <c:pt idx="45">
                  <c:v>43787</c:v>
                </c:pt>
                <c:pt idx="46">
                  <c:v>43794</c:v>
                </c:pt>
                <c:pt idx="47">
                  <c:v>43801</c:v>
                </c:pt>
                <c:pt idx="48">
                  <c:v>43808</c:v>
                </c:pt>
                <c:pt idx="49">
                  <c:v>43815</c:v>
                </c:pt>
                <c:pt idx="50">
                  <c:v>43822</c:v>
                </c:pt>
                <c:pt idx="51">
                  <c:v>43829</c:v>
                </c:pt>
              </c:numCache>
            </c:numRef>
          </c:cat>
          <c:val>
            <c:numRef>
              <c:f>[8]Milka!$P$2:$P$53</c:f>
              <c:numCache>
                <c:formatCode>_(* #,##0_);_(* \(#,##0\);_(* "-"??_);_(@_)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17914415</c:v>
                </c:pt>
                <c:pt idx="12">
                  <c:v>30043499</c:v>
                </c:pt>
                <c:pt idx="13">
                  <c:v>7376996</c:v>
                </c:pt>
                <c:pt idx="14">
                  <c:v>0</c:v>
                </c:pt>
                <c:pt idx="15">
                  <c:v>0</c:v>
                </c:pt>
                <c:pt idx="16">
                  <c:v>41132422</c:v>
                </c:pt>
                <c:pt idx="17">
                  <c:v>0</c:v>
                </c:pt>
                <c:pt idx="18">
                  <c:v>39672919</c:v>
                </c:pt>
                <c:pt idx="19">
                  <c:v>0</c:v>
                </c:pt>
                <c:pt idx="20">
                  <c:v>42878930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15186681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110592283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33824423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9-4AD7-B219-73539353A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0087535"/>
        <c:axId val="1560082959"/>
      </c:barChart>
      <c:lineChart>
        <c:grouping val="standard"/>
        <c:varyColors val="0"/>
        <c:ser>
          <c:idx val="1"/>
          <c:order val="1"/>
          <c:tx>
            <c:strRef>
              <c:f>[8]Milka!$Q$1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[8]Milka!$O$2:$O$53</c:f>
              <c:numCache>
                <c:formatCode>m/d/yyyy</c:formatCode>
                <c:ptCount val="52"/>
                <c:pt idx="0">
                  <c:v>43472</c:v>
                </c:pt>
                <c:pt idx="1">
                  <c:v>43479</c:v>
                </c:pt>
                <c:pt idx="2">
                  <c:v>43486</c:v>
                </c:pt>
                <c:pt idx="3">
                  <c:v>43493</c:v>
                </c:pt>
                <c:pt idx="4">
                  <c:v>43500</c:v>
                </c:pt>
                <c:pt idx="5">
                  <c:v>43507</c:v>
                </c:pt>
                <c:pt idx="6">
                  <c:v>43514</c:v>
                </c:pt>
                <c:pt idx="7">
                  <c:v>43521</c:v>
                </c:pt>
                <c:pt idx="8">
                  <c:v>43528</c:v>
                </c:pt>
                <c:pt idx="9">
                  <c:v>43535</c:v>
                </c:pt>
                <c:pt idx="10">
                  <c:v>43542</c:v>
                </c:pt>
                <c:pt idx="11">
                  <c:v>43549</c:v>
                </c:pt>
                <c:pt idx="12">
                  <c:v>43556</c:v>
                </c:pt>
                <c:pt idx="13">
                  <c:v>43563</c:v>
                </c:pt>
                <c:pt idx="14">
                  <c:v>43570</c:v>
                </c:pt>
                <c:pt idx="15">
                  <c:v>43577</c:v>
                </c:pt>
                <c:pt idx="16">
                  <c:v>43584</c:v>
                </c:pt>
                <c:pt idx="17">
                  <c:v>43591</c:v>
                </c:pt>
                <c:pt idx="18">
                  <c:v>43598</c:v>
                </c:pt>
                <c:pt idx="19">
                  <c:v>43605</c:v>
                </c:pt>
                <c:pt idx="20">
                  <c:v>43612</c:v>
                </c:pt>
                <c:pt idx="21">
                  <c:v>43619</c:v>
                </c:pt>
                <c:pt idx="22">
                  <c:v>43626</c:v>
                </c:pt>
                <c:pt idx="23">
                  <c:v>43633</c:v>
                </c:pt>
                <c:pt idx="24">
                  <c:v>43640</c:v>
                </c:pt>
                <c:pt idx="25">
                  <c:v>43647</c:v>
                </c:pt>
                <c:pt idx="26">
                  <c:v>43654</c:v>
                </c:pt>
                <c:pt idx="27">
                  <c:v>43661</c:v>
                </c:pt>
                <c:pt idx="28">
                  <c:v>43668</c:v>
                </c:pt>
                <c:pt idx="29">
                  <c:v>43675</c:v>
                </c:pt>
                <c:pt idx="30">
                  <c:v>43682</c:v>
                </c:pt>
                <c:pt idx="31">
                  <c:v>43689</c:v>
                </c:pt>
                <c:pt idx="32">
                  <c:v>43696</c:v>
                </c:pt>
                <c:pt idx="33">
                  <c:v>43703</c:v>
                </c:pt>
                <c:pt idx="34">
                  <c:v>43710</c:v>
                </c:pt>
                <c:pt idx="35">
                  <c:v>43717</c:v>
                </c:pt>
                <c:pt idx="36">
                  <c:v>43724</c:v>
                </c:pt>
                <c:pt idx="37">
                  <c:v>43731</c:v>
                </c:pt>
                <c:pt idx="38">
                  <c:v>43738</c:v>
                </c:pt>
                <c:pt idx="39">
                  <c:v>43745</c:v>
                </c:pt>
                <c:pt idx="40">
                  <c:v>43752</c:v>
                </c:pt>
                <c:pt idx="41">
                  <c:v>43759</c:v>
                </c:pt>
                <c:pt idx="42">
                  <c:v>43766</c:v>
                </c:pt>
                <c:pt idx="43">
                  <c:v>43773</c:v>
                </c:pt>
                <c:pt idx="44">
                  <c:v>43780</c:v>
                </c:pt>
                <c:pt idx="45">
                  <c:v>43787</c:v>
                </c:pt>
                <c:pt idx="46">
                  <c:v>43794</c:v>
                </c:pt>
                <c:pt idx="47">
                  <c:v>43801</c:v>
                </c:pt>
                <c:pt idx="48">
                  <c:v>43808</c:v>
                </c:pt>
                <c:pt idx="49">
                  <c:v>43815</c:v>
                </c:pt>
                <c:pt idx="50">
                  <c:v>43822</c:v>
                </c:pt>
                <c:pt idx="51">
                  <c:v>43829</c:v>
                </c:pt>
              </c:numCache>
            </c:numRef>
          </c:cat>
          <c:val>
            <c:numRef>
              <c:f>[8]Milka!$Q$2:$Q$53</c:f>
              <c:numCache>
                <c:formatCode>_(* #,##0_);_(* \(#,##0\);_(* "-"??_);_(@_)</c:formatCode>
                <c:ptCount val="52"/>
                <c:pt idx="0">
                  <c:v>37624729.777777776</c:v>
                </c:pt>
                <c:pt idx="1">
                  <c:v>37624729.777777776</c:v>
                </c:pt>
                <c:pt idx="2">
                  <c:v>37624729.777777776</c:v>
                </c:pt>
                <c:pt idx="3">
                  <c:v>37624729.777777776</c:v>
                </c:pt>
                <c:pt idx="4">
                  <c:v>37624729.777777776</c:v>
                </c:pt>
                <c:pt idx="5">
                  <c:v>37624729.777777776</c:v>
                </c:pt>
                <c:pt idx="6">
                  <c:v>37624729.777777776</c:v>
                </c:pt>
                <c:pt idx="7">
                  <c:v>37624729.777777776</c:v>
                </c:pt>
                <c:pt idx="8">
                  <c:v>37624729.777777776</c:v>
                </c:pt>
                <c:pt idx="9">
                  <c:v>37624729.777777776</c:v>
                </c:pt>
                <c:pt idx="10">
                  <c:v>37624729.777777776</c:v>
                </c:pt>
                <c:pt idx="11">
                  <c:v>37624729.777777776</c:v>
                </c:pt>
                <c:pt idx="12">
                  <c:v>37624729.777777776</c:v>
                </c:pt>
                <c:pt idx="13">
                  <c:v>37624729.777777776</c:v>
                </c:pt>
                <c:pt idx="14">
                  <c:v>37624729.777777776</c:v>
                </c:pt>
                <c:pt idx="15">
                  <c:v>37624729.777777776</c:v>
                </c:pt>
                <c:pt idx="16">
                  <c:v>37624729.777777776</c:v>
                </c:pt>
                <c:pt idx="17">
                  <c:v>37624729.777777776</c:v>
                </c:pt>
                <c:pt idx="18">
                  <c:v>37624729.777777776</c:v>
                </c:pt>
                <c:pt idx="19">
                  <c:v>37624729.777777776</c:v>
                </c:pt>
                <c:pt idx="20">
                  <c:v>37624729.777777776</c:v>
                </c:pt>
                <c:pt idx="21">
                  <c:v>37624729.777777776</c:v>
                </c:pt>
                <c:pt idx="22">
                  <c:v>37624729.777777776</c:v>
                </c:pt>
                <c:pt idx="23">
                  <c:v>37624729.777777776</c:v>
                </c:pt>
                <c:pt idx="24">
                  <c:v>37624729.777777776</c:v>
                </c:pt>
                <c:pt idx="25">
                  <c:v>37624729.777777776</c:v>
                </c:pt>
                <c:pt idx="26">
                  <c:v>37624729.777777776</c:v>
                </c:pt>
                <c:pt idx="27">
                  <c:v>37624729.777777776</c:v>
                </c:pt>
                <c:pt idx="28">
                  <c:v>37624729.777777776</c:v>
                </c:pt>
                <c:pt idx="29">
                  <c:v>37624729.777777776</c:v>
                </c:pt>
                <c:pt idx="30">
                  <c:v>37624729.777777776</c:v>
                </c:pt>
                <c:pt idx="31">
                  <c:v>37624729.777777776</c:v>
                </c:pt>
                <c:pt idx="32">
                  <c:v>37624729.777777776</c:v>
                </c:pt>
                <c:pt idx="33">
                  <c:v>37624729.777777776</c:v>
                </c:pt>
                <c:pt idx="34">
                  <c:v>37624729.777777776</c:v>
                </c:pt>
                <c:pt idx="35">
                  <c:v>37624729.777777776</c:v>
                </c:pt>
                <c:pt idx="36">
                  <c:v>37624729.777777776</c:v>
                </c:pt>
                <c:pt idx="37">
                  <c:v>37624729.777777776</c:v>
                </c:pt>
                <c:pt idx="38">
                  <c:v>37624729.777777776</c:v>
                </c:pt>
                <c:pt idx="39">
                  <c:v>37624729.777777776</c:v>
                </c:pt>
                <c:pt idx="40">
                  <c:v>37624729.777777776</c:v>
                </c:pt>
                <c:pt idx="41">
                  <c:v>37624729.777777776</c:v>
                </c:pt>
                <c:pt idx="42">
                  <c:v>37624729.777777776</c:v>
                </c:pt>
                <c:pt idx="43">
                  <c:v>37624729.777777776</c:v>
                </c:pt>
                <c:pt idx="44">
                  <c:v>37624729.777777776</c:v>
                </c:pt>
                <c:pt idx="45">
                  <c:v>37624729.777777776</c:v>
                </c:pt>
                <c:pt idx="46">
                  <c:v>37624729.777777776</c:v>
                </c:pt>
                <c:pt idx="47">
                  <c:v>37624729.777777776</c:v>
                </c:pt>
                <c:pt idx="48">
                  <c:v>37624729.777777776</c:v>
                </c:pt>
                <c:pt idx="49">
                  <c:v>37624729.777777776</c:v>
                </c:pt>
                <c:pt idx="50">
                  <c:v>37624729.777777776</c:v>
                </c:pt>
                <c:pt idx="51">
                  <c:v>37624729.777777776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9-4AD7-B219-73539353A1CE}"/>
            </c:ext>
          </c:extLst>
        </c:ser>
        <c:ser>
          <c:idx val="2"/>
          <c:order val="2"/>
          <c:tx>
            <c:strRef>
              <c:f>[8]Milka!$R$1</c:f>
              <c:strCache>
                <c:ptCount val="1"/>
                <c:pt idx="0">
                  <c:v>Marginal Peak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[8]Milka!$O$2:$O$53</c:f>
              <c:numCache>
                <c:formatCode>m/d/yyyy</c:formatCode>
                <c:ptCount val="52"/>
                <c:pt idx="0">
                  <c:v>43472</c:v>
                </c:pt>
                <c:pt idx="1">
                  <c:v>43479</c:v>
                </c:pt>
                <c:pt idx="2">
                  <c:v>43486</c:v>
                </c:pt>
                <c:pt idx="3">
                  <c:v>43493</c:v>
                </c:pt>
                <c:pt idx="4">
                  <c:v>43500</c:v>
                </c:pt>
                <c:pt idx="5">
                  <c:v>43507</c:v>
                </c:pt>
                <c:pt idx="6">
                  <c:v>43514</c:v>
                </c:pt>
                <c:pt idx="7">
                  <c:v>43521</c:v>
                </c:pt>
                <c:pt idx="8">
                  <c:v>43528</c:v>
                </c:pt>
                <c:pt idx="9">
                  <c:v>43535</c:v>
                </c:pt>
                <c:pt idx="10">
                  <c:v>43542</c:v>
                </c:pt>
                <c:pt idx="11">
                  <c:v>43549</c:v>
                </c:pt>
                <c:pt idx="12">
                  <c:v>43556</c:v>
                </c:pt>
                <c:pt idx="13">
                  <c:v>43563</c:v>
                </c:pt>
                <c:pt idx="14">
                  <c:v>43570</c:v>
                </c:pt>
                <c:pt idx="15">
                  <c:v>43577</c:v>
                </c:pt>
                <c:pt idx="16">
                  <c:v>43584</c:v>
                </c:pt>
                <c:pt idx="17">
                  <c:v>43591</c:v>
                </c:pt>
                <c:pt idx="18">
                  <c:v>43598</c:v>
                </c:pt>
                <c:pt idx="19">
                  <c:v>43605</c:v>
                </c:pt>
                <c:pt idx="20">
                  <c:v>43612</c:v>
                </c:pt>
                <c:pt idx="21">
                  <c:v>43619</c:v>
                </c:pt>
                <c:pt idx="22">
                  <c:v>43626</c:v>
                </c:pt>
                <c:pt idx="23">
                  <c:v>43633</c:v>
                </c:pt>
                <c:pt idx="24">
                  <c:v>43640</c:v>
                </c:pt>
                <c:pt idx="25">
                  <c:v>43647</c:v>
                </c:pt>
                <c:pt idx="26">
                  <c:v>43654</c:v>
                </c:pt>
                <c:pt idx="27">
                  <c:v>43661</c:v>
                </c:pt>
                <c:pt idx="28">
                  <c:v>43668</c:v>
                </c:pt>
                <c:pt idx="29">
                  <c:v>43675</c:v>
                </c:pt>
                <c:pt idx="30">
                  <c:v>43682</c:v>
                </c:pt>
                <c:pt idx="31">
                  <c:v>43689</c:v>
                </c:pt>
                <c:pt idx="32">
                  <c:v>43696</c:v>
                </c:pt>
                <c:pt idx="33">
                  <c:v>43703</c:v>
                </c:pt>
                <c:pt idx="34">
                  <c:v>43710</c:v>
                </c:pt>
                <c:pt idx="35">
                  <c:v>43717</c:v>
                </c:pt>
                <c:pt idx="36">
                  <c:v>43724</c:v>
                </c:pt>
                <c:pt idx="37">
                  <c:v>43731</c:v>
                </c:pt>
                <c:pt idx="38">
                  <c:v>43738</c:v>
                </c:pt>
                <c:pt idx="39">
                  <c:v>43745</c:v>
                </c:pt>
                <c:pt idx="40">
                  <c:v>43752</c:v>
                </c:pt>
                <c:pt idx="41">
                  <c:v>43759</c:v>
                </c:pt>
                <c:pt idx="42">
                  <c:v>43766</c:v>
                </c:pt>
                <c:pt idx="43">
                  <c:v>43773</c:v>
                </c:pt>
                <c:pt idx="44">
                  <c:v>43780</c:v>
                </c:pt>
                <c:pt idx="45">
                  <c:v>43787</c:v>
                </c:pt>
                <c:pt idx="46">
                  <c:v>43794</c:v>
                </c:pt>
                <c:pt idx="47">
                  <c:v>43801</c:v>
                </c:pt>
                <c:pt idx="48">
                  <c:v>43808</c:v>
                </c:pt>
                <c:pt idx="49">
                  <c:v>43815</c:v>
                </c:pt>
                <c:pt idx="50">
                  <c:v>43822</c:v>
                </c:pt>
                <c:pt idx="51">
                  <c:v>43829</c:v>
                </c:pt>
              </c:numCache>
            </c:numRef>
          </c:cat>
          <c:val>
            <c:numRef>
              <c:f>[8]Milka!$R$2:$R$53</c:f>
              <c:numCache>
                <c:formatCode>_(* #,##0_);_(* \(#,##0\);_(* "-"??_);_(@_)</c:formatCode>
                <c:ptCount val="52"/>
                <c:pt idx="0">
                  <c:v>41763450.053333335</c:v>
                </c:pt>
                <c:pt idx="1">
                  <c:v>41763450.053333335</c:v>
                </c:pt>
                <c:pt idx="2">
                  <c:v>41763450.053333335</c:v>
                </c:pt>
                <c:pt idx="3">
                  <c:v>41763450.053333335</c:v>
                </c:pt>
                <c:pt idx="4">
                  <c:v>41763450.053333335</c:v>
                </c:pt>
                <c:pt idx="5">
                  <c:v>41763450.053333335</c:v>
                </c:pt>
                <c:pt idx="6">
                  <c:v>41763450.053333335</c:v>
                </c:pt>
                <c:pt idx="7">
                  <c:v>41763450.053333335</c:v>
                </c:pt>
                <c:pt idx="8">
                  <c:v>41763450.053333335</c:v>
                </c:pt>
                <c:pt idx="9">
                  <c:v>41763450.053333335</c:v>
                </c:pt>
                <c:pt idx="10">
                  <c:v>41763450.053333335</c:v>
                </c:pt>
                <c:pt idx="11">
                  <c:v>41763450.053333335</c:v>
                </c:pt>
                <c:pt idx="12">
                  <c:v>41763450.053333335</c:v>
                </c:pt>
                <c:pt idx="13">
                  <c:v>41763450.053333335</c:v>
                </c:pt>
                <c:pt idx="14">
                  <c:v>41763450.053333335</c:v>
                </c:pt>
                <c:pt idx="15">
                  <c:v>41763450.053333335</c:v>
                </c:pt>
                <c:pt idx="16">
                  <c:v>41763450.053333335</c:v>
                </c:pt>
                <c:pt idx="17">
                  <c:v>41763450.053333335</c:v>
                </c:pt>
                <c:pt idx="18">
                  <c:v>41763450.053333335</c:v>
                </c:pt>
                <c:pt idx="19">
                  <c:v>41763450.053333335</c:v>
                </c:pt>
                <c:pt idx="20">
                  <c:v>41763450.053333335</c:v>
                </c:pt>
                <c:pt idx="21">
                  <c:v>41763450.053333335</c:v>
                </c:pt>
                <c:pt idx="22">
                  <c:v>41763450.053333335</c:v>
                </c:pt>
                <c:pt idx="23">
                  <c:v>41763450.053333335</c:v>
                </c:pt>
                <c:pt idx="24">
                  <c:v>41763450.053333335</c:v>
                </c:pt>
                <c:pt idx="25">
                  <c:v>41763450.053333335</c:v>
                </c:pt>
                <c:pt idx="26">
                  <c:v>41763450.053333335</c:v>
                </c:pt>
                <c:pt idx="27">
                  <c:v>41763450.053333335</c:v>
                </c:pt>
                <c:pt idx="28">
                  <c:v>41763450.053333335</c:v>
                </c:pt>
                <c:pt idx="29">
                  <c:v>41763450.053333335</c:v>
                </c:pt>
                <c:pt idx="30">
                  <c:v>41763450.053333335</c:v>
                </c:pt>
                <c:pt idx="31">
                  <c:v>41763450.053333335</c:v>
                </c:pt>
                <c:pt idx="32">
                  <c:v>41763450.053333335</c:v>
                </c:pt>
                <c:pt idx="33">
                  <c:v>41763450.053333335</c:v>
                </c:pt>
                <c:pt idx="34">
                  <c:v>41763450.053333335</c:v>
                </c:pt>
                <c:pt idx="35">
                  <c:v>41763450.053333335</c:v>
                </c:pt>
                <c:pt idx="36">
                  <c:v>41763450.053333335</c:v>
                </c:pt>
                <c:pt idx="37">
                  <c:v>41763450.053333335</c:v>
                </c:pt>
                <c:pt idx="38">
                  <c:v>41763450.053333335</c:v>
                </c:pt>
                <c:pt idx="39">
                  <c:v>41763450.053333335</c:v>
                </c:pt>
                <c:pt idx="40">
                  <c:v>41763450.053333335</c:v>
                </c:pt>
                <c:pt idx="41">
                  <c:v>41763450.053333335</c:v>
                </c:pt>
                <c:pt idx="42">
                  <c:v>41763450.053333335</c:v>
                </c:pt>
                <c:pt idx="43">
                  <c:v>41763450.053333335</c:v>
                </c:pt>
                <c:pt idx="44">
                  <c:v>41763450.053333335</c:v>
                </c:pt>
                <c:pt idx="45">
                  <c:v>41763450.053333335</c:v>
                </c:pt>
                <c:pt idx="46">
                  <c:v>41763450.053333335</c:v>
                </c:pt>
                <c:pt idx="47">
                  <c:v>41763450.053333335</c:v>
                </c:pt>
                <c:pt idx="48">
                  <c:v>41763450.053333335</c:v>
                </c:pt>
                <c:pt idx="49">
                  <c:v>41763450.053333335</c:v>
                </c:pt>
                <c:pt idx="50">
                  <c:v>41763450.053333335</c:v>
                </c:pt>
                <c:pt idx="51">
                  <c:v>41763450.053333335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C9-4AD7-B219-73539353A1CE}"/>
            </c:ext>
          </c:extLst>
        </c:ser>
        <c:ser>
          <c:idx val="3"/>
          <c:order val="3"/>
          <c:tx>
            <c:strRef>
              <c:f>[8]Milka!$S$1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[8]Milka!$O$2:$O$53</c:f>
              <c:numCache>
                <c:formatCode>m/d/yyyy</c:formatCode>
                <c:ptCount val="52"/>
                <c:pt idx="0">
                  <c:v>43472</c:v>
                </c:pt>
                <c:pt idx="1">
                  <c:v>43479</c:v>
                </c:pt>
                <c:pt idx="2">
                  <c:v>43486</c:v>
                </c:pt>
                <c:pt idx="3">
                  <c:v>43493</c:v>
                </c:pt>
                <c:pt idx="4">
                  <c:v>43500</c:v>
                </c:pt>
                <c:pt idx="5">
                  <c:v>43507</c:v>
                </c:pt>
                <c:pt idx="6">
                  <c:v>43514</c:v>
                </c:pt>
                <c:pt idx="7">
                  <c:v>43521</c:v>
                </c:pt>
                <c:pt idx="8">
                  <c:v>43528</c:v>
                </c:pt>
                <c:pt idx="9">
                  <c:v>43535</c:v>
                </c:pt>
                <c:pt idx="10">
                  <c:v>43542</c:v>
                </c:pt>
                <c:pt idx="11">
                  <c:v>43549</c:v>
                </c:pt>
                <c:pt idx="12">
                  <c:v>43556</c:v>
                </c:pt>
                <c:pt idx="13">
                  <c:v>43563</c:v>
                </c:pt>
                <c:pt idx="14">
                  <c:v>43570</c:v>
                </c:pt>
                <c:pt idx="15">
                  <c:v>43577</c:v>
                </c:pt>
                <c:pt idx="16">
                  <c:v>43584</c:v>
                </c:pt>
                <c:pt idx="17">
                  <c:v>43591</c:v>
                </c:pt>
                <c:pt idx="18">
                  <c:v>43598</c:v>
                </c:pt>
                <c:pt idx="19">
                  <c:v>43605</c:v>
                </c:pt>
                <c:pt idx="20">
                  <c:v>43612</c:v>
                </c:pt>
                <c:pt idx="21">
                  <c:v>43619</c:v>
                </c:pt>
                <c:pt idx="22">
                  <c:v>43626</c:v>
                </c:pt>
                <c:pt idx="23">
                  <c:v>43633</c:v>
                </c:pt>
                <c:pt idx="24">
                  <c:v>43640</c:v>
                </c:pt>
                <c:pt idx="25">
                  <c:v>43647</c:v>
                </c:pt>
                <c:pt idx="26">
                  <c:v>43654</c:v>
                </c:pt>
                <c:pt idx="27">
                  <c:v>43661</c:v>
                </c:pt>
                <c:pt idx="28">
                  <c:v>43668</c:v>
                </c:pt>
                <c:pt idx="29">
                  <c:v>43675</c:v>
                </c:pt>
                <c:pt idx="30">
                  <c:v>43682</c:v>
                </c:pt>
                <c:pt idx="31">
                  <c:v>43689</c:v>
                </c:pt>
                <c:pt idx="32">
                  <c:v>43696</c:v>
                </c:pt>
                <c:pt idx="33">
                  <c:v>43703</c:v>
                </c:pt>
                <c:pt idx="34">
                  <c:v>43710</c:v>
                </c:pt>
                <c:pt idx="35">
                  <c:v>43717</c:v>
                </c:pt>
                <c:pt idx="36">
                  <c:v>43724</c:v>
                </c:pt>
                <c:pt idx="37">
                  <c:v>43731</c:v>
                </c:pt>
                <c:pt idx="38">
                  <c:v>43738</c:v>
                </c:pt>
                <c:pt idx="39">
                  <c:v>43745</c:v>
                </c:pt>
                <c:pt idx="40">
                  <c:v>43752</c:v>
                </c:pt>
                <c:pt idx="41">
                  <c:v>43759</c:v>
                </c:pt>
                <c:pt idx="42">
                  <c:v>43766</c:v>
                </c:pt>
                <c:pt idx="43">
                  <c:v>43773</c:v>
                </c:pt>
                <c:pt idx="44">
                  <c:v>43780</c:v>
                </c:pt>
                <c:pt idx="45">
                  <c:v>43787</c:v>
                </c:pt>
                <c:pt idx="46">
                  <c:v>43794</c:v>
                </c:pt>
                <c:pt idx="47">
                  <c:v>43801</c:v>
                </c:pt>
                <c:pt idx="48">
                  <c:v>43808</c:v>
                </c:pt>
                <c:pt idx="49">
                  <c:v>43815</c:v>
                </c:pt>
                <c:pt idx="50">
                  <c:v>43822</c:v>
                </c:pt>
                <c:pt idx="51">
                  <c:v>43829</c:v>
                </c:pt>
              </c:numCache>
            </c:numRef>
          </c:cat>
          <c:val>
            <c:numRef>
              <c:f>[8]Milka!$S$2:$S$53</c:f>
              <c:numCache>
                <c:formatCode>_(* #,##0_);_(* \(#,##0\);_(* "-"??_);_(@_)</c:formatCode>
                <c:ptCount val="52"/>
                <c:pt idx="0">
                  <c:v>73368223.066666663</c:v>
                </c:pt>
                <c:pt idx="1">
                  <c:v>73368223.066666663</c:v>
                </c:pt>
                <c:pt idx="2">
                  <c:v>73368223.066666663</c:v>
                </c:pt>
                <c:pt idx="3">
                  <c:v>73368223.066666663</c:v>
                </c:pt>
                <c:pt idx="4">
                  <c:v>73368223.066666663</c:v>
                </c:pt>
                <c:pt idx="5">
                  <c:v>73368223.066666663</c:v>
                </c:pt>
                <c:pt idx="6">
                  <c:v>73368223.066666663</c:v>
                </c:pt>
                <c:pt idx="7">
                  <c:v>73368223.066666663</c:v>
                </c:pt>
                <c:pt idx="8">
                  <c:v>73368223.066666663</c:v>
                </c:pt>
                <c:pt idx="9">
                  <c:v>73368223.066666663</c:v>
                </c:pt>
                <c:pt idx="10">
                  <c:v>73368223.066666663</c:v>
                </c:pt>
                <c:pt idx="11">
                  <c:v>73368223.066666663</c:v>
                </c:pt>
                <c:pt idx="12">
                  <c:v>73368223.066666663</c:v>
                </c:pt>
                <c:pt idx="13">
                  <c:v>73368223.066666663</c:v>
                </c:pt>
                <c:pt idx="14">
                  <c:v>73368223.066666663</c:v>
                </c:pt>
                <c:pt idx="15">
                  <c:v>73368223.066666663</c:v>
                </c:pt>
                <c:pt idx="16">
                  <c:v>73368223.066666663</c:v>
                </c:pt>
                <c:pt idx="17">
                  <c:v>73368223.066666663</c:v>
                </c:pt>
                <c:pt idx="18">
                  <c:v>73368223.066666663</c:v>
                </c:pt>
                <c:pt idx="19">
                  <c:v>73368223.066666663</c:v>
                </c:pt>
                <c:pt idx="20">
                  <c:v>73368223.066666663</c:v>
                </c:pt>
                <c:pt idx="21">
                  <c:v>73368223.066666663</c:v>
                </c:pt>
                <c:pt idx="22">
                  <c:v>73368223.066666663</c:v>
                </c:pt>
                <c:pt idx="23">
                  <c:v>73368223.066666663</c:v>
                </c:pt>
                <c:pt idx="24">
                  <c:v>73368223.066666663</c:v>
                </c:pt>
                <c:pt idx="25">
                  <c:v>73368223.066666663</c:v>
                </c:pt>
                <c:pt idx="26">
                  <c:v>73368223.066666663</c:v>
                </c:pt>
                <c:pt idx="27">
                  <c:v>73368223.066666663</c:v>
                </c:pt>
                <c:pt idx="28">
                  <c:v>73368223.066666663</c:v>
                </c:pt>
                <c:pt idx="29">
                  <c:v>73368223.066666663</c:v>
                </c:pt>
                <c:pt idx="30">
                  <c:v>73368223.066666663</c:v>
                </c:pt>
                <c:pt idx="31">
                  <c:v>73368223.066666663</c:v>
                </c:pt>
                <c:pt idx="32">
                  <c:v>73368223.066666663</c:v>
                </c:pt>
                <c:pt idx="33">
                  <c:v>73368223.066666663</c:v>
                </c:pt>
                <c:pt idx="34">
                  <c:v>73368223.066666663</c:v>
                </c:pt>
                <c:pt idx="35">
                  <c:v>73368223.066666663</c:v>
                </c:pt>
                <c:pt idx="36">
                  <c:v>73368223.066666663</c:v>
                </c:pt>
                <c:pt idx="37">
                  <c:v>73368223.066666663</c:v>
                </c:pt>
                <c:pt idx="38">
                  <c:v>73368223.066666663</c:v>
                </c:pt>
                <c:pt idx="39">
                  <c:v>73368223.066666663</c:v>
                </c:pt>
                <c:pt idx="40">
                  <c:v>73368223.066666663</c:v>
                </c:pt>
                <c:pt idx="41">
                  <c:v>73368223.066666663</c:v>
                </c:pt>
                <c:pt idx="42">
                  <c:v>73368223.066666663</c:v>
                </c:pt>
                <c:pt idx="43">
                  <c:v>73368223.066666663</c:v>
                </c:pt>
                <c:pt idx="44">
                  <c:v>73368223.066666663</c:v>
                </c:pt>
                <c:pt idx="45">
                  <c:v>73368223.066666663</c:v>
                </c:pt>
                <c:pt idx="46">
                  <c:v>73368223.066666663</c:v>
                </c:pt>
                <c:pt idx="47">
                  <c:v>73368223.066666663</c:v>
                </c:pt>
                <c:pt idx="48">
                  <c:v>73368223.066666663</c:v>
                </c:pt>
                <c:pt idx="49">
                  <c:v>73368223.066666663</c:v>
                </c:pt>
                <c:pt idx="50">
                  <c:v>73368223.066666663</c:v>
                </c:pt>
                <c:pt idx="51">
                  <c:v>73368223.066666663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C9-4AD7-B219-73539353A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087535"/>
        <c:axId val="1560082959"/>
      </c:lineChart>
      <c:dateAx>
        <c:axId val="15600875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082959"/>
        <c:crosses val="autoZero"/>
        <c:auto val="1"/>
        <c:lblOffset val="100"/>
        <c:baseTimeUnit val="days"/>
      </c:dateAx>
      <c:valAx>
        <c:axId val="1560082959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08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Facebook- Saturation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'Digital working'!$C$2</c:f>
              <c:strCache>
                <c:ptCount val="1"/>
                <c:pt idx="0">
                  <c:v>Incremental Volume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'Digital working'!$B$3:$B$302</c:f>
              <c:numCache>
                <c:formatCode>General</c:formatCode>
                <c:ptCount val="300"/>
                <c:pt idx="0">
                  <c:v>376247.29777777777</c:v>
                </c:pt>
                <c:pt idx="1">
                  <c:v>752494.59555555554</c:v>
                </c:pt>
                <c:pt idx="2">
                  <c:v>1128741.8933333333</c:v>
                </c:pt>
                <c:pt idx="3">
                  <c:v>1504989.1911111111</c:v>
                </c:pt>
                <c:pt idx="4">
                  <c:v>1881236.4888888891</c:v>
                </c:pt>
                <c:pt idx="5">
                  <c:v>2257483.7866666666</c:v>
                </c:pt>
                <c:pt idx="6">
                  <c:v>2633731.0844444442</c:v>
                </c:pt>
                <c:pt idx="7">
                  <c:v>3009978.3822222222</c:v>
                </c:pt>
                <c:pt idx="8">
                  <c:v>3386225.6799999997</c:v>
                </c:pt>
                <c:pt idx="9">
                  <c:v>3762472.9777777782</c:v>
                </c:pt>
                <c:pt idx="10">
                  <c:v>4138720.2755555562</c:v>
                </c:pt>
                <c:pt idx="11">
                  <c:v>4514967.5733333332</c:v>
                </c:pt>
                <c:pt idx="12">
                  <c:v>4891214.8711111117</c:v>
                </c:pt>
                <c:pt idx="13">
                  <c:v>5267462.1688888883</c:v>
                </c:pt>
                <c:pt idx="14">
                  <c:v>5643709.4666666668</c:v>
                </c:pt>
                <c:pt idx="15">
                  <c:v>6019956.7644444443</c:v>
                </c:pt>
                <c:pt idx="16">
                  <c:v>6396204.0622222228</c:v>
                </c:pt>
                <c:pt idx="17">
                  <c:v>6772451.3599999994</c:v>
                </c:pt>
                <c:pt idx="18">
                  <c:v>7148698.6577777769</c:v>
                </c:pt>
                <c:pt idx="19">
                  <c:v>7524945.9555555563</c:v>
                </c:pt>
                <c:pt idx="20">
                  <c:v>7901193.2533333339</c:v>
                </c:pt>
                <c:pt idx="21">
                  <c:v>8277440.5511111123</c:v>
                </c:pt>
                <c:pt idx="22">
                  <c:v>8653687.8488888908</c:v>
                </c:pt>
                <c:pt idx="23">
                  <c:v>9029935.1466666665</c:v>
                </c:pt>
                <c:pt idx="24">
                  <c:v>9406182.444444444</c:v>
                </c:pt>
                <c:pt idx="25">
                  <c:v>9782429.7422222234</c:v>
                </c:pt>
                <c:pt idx="26">
                  <c:v>10158677.039999999</c:v>
                </c:pt>
                <c:pt idx="27">
                  <c:v>10534924.337777777</c:v>
                </c:pt>
                <c:pt idx="28">
                  <c:v>10911171.635555556</c:v>
                </c:pt>
                <c:pt idx="29">
                  <c:v>11287418.933333334</c:v>
                </c:pt>
                <c:pt idx="30">
                  <c:v>11663666.231111109</c:v>
                </c:pt>
                <c:pt idx="31">
                  <c:v>12039913.528888889</c:v>
                </c:pt>
                <c:pt idx="32">
                  <c:v>12416160.826666666</c:v>
                </c:pt>
                <c:pt idx="33">
                  <c:v>12792408.124444446</c:v>
                </c:pt>
                <c:pt idx="34">
                  <c:v>13168655.422222221</c:v>
                </c:pt>
                <c:pt idx="35">
                  <c:v>13544902.719999999</c:v>
                </c:pt>
                <c:pt idx="36">
                  <c:v>13921150.017777778</c:v>
                </c:pt>
                <c:pt idx="37">
                  <c:v>14297397.315555554</c:v>
                </c:pt>
                <c:pt idx="38">
                  <c:v>14673644.613333335</c:v>
                </c:pt>
                <c:pt idx="39">
                  <c:v>15049891.911111113</c:v>
                </c:pt>
                <c:pt idx="40">
                  <c:v>15426139.208888888</c:v>
                </c:pt>
                <c:pt idx="41">
                  <c:v>15802386.506666668</c:v>
                </c:pt>
                <c:pt idx="42">
                  <c:v>16178633.804444445</c:v>
                </c:pt>
                <c:pt idx="43">
                  <c:v>16554881.102222225</c:v>
                </c:pt>
                <c:pt idx="44">
                  <c:v>16931128.399999999</c:v>
                </c:pt>
                <c:pt idx="45">
                  <c:v>17307375.697777782</c:v>
                </c:pt>
                <c:pt idx="46">
                  <c:v>17683622.995555554</c:v>
                </c:pt>
                <c:pt idx="47">
                  <c:v>18059870.293333333</c:v>
                </c:pt>
                <c:pt idx="48">
                  <c:v>18436117.591111112</c:v>
                </c:pt>
                <c:pt idx="49">
                  <c:v>18812364.888888888</c:v>
                </c:pt>
                <c:pt idx="50">
                  <c:v>19188612.186666664</c:v>
                </c:pt>
                <c:pt idx="51">
                  <c:v>19564859.484444447</c:v>
                </c:pt>
                <c:pt idx="52">
                  <c:v>19941106.782222226</c:v>
                </c:pt>
                <c:pt idx="53">
                  <c:v>20317354.079999998</c:v>
                </c:pt>
                <c:pt idx="54">
                  <c:v>20693601.377777778</c:v>
                </c:pt>
                <c:pt idx="55">
                  <c:v>21069848.675555553</c:v>
                </c:pt>
                <c:pt idx="56">
                  <c:v>21446095.973333333</c:v>
                </c:pt>
                <c:pt idx="57">
                  <c:v>21822343.271111112</c:v>
                </c:pt>
                <c:pt idx="58">
                  <c:v>22198590.568888888</c:v>
                </c:pt>
                <c:pt idx="59">
                  <c:v>22574837.866666667</c:v>
                </c:pt>
                <c:pt idx="60">
                  <c:v>22951085.164444443</c:v>
                </c:pt>
                <c:pt idx="61">
                  <c:v>23327332.462222219</c:v>
                </c:pt>
                <c:pt idx="62">
                  <c:v>23703579.760000005</c:v>
                </c:pt>
                <c:pt idx="63">
                  <c:v>24079827.057777777</c:v>
                </c:pt>
                <c:pt idx="64">
                  <c:v>24456074.355555553</c:v>
                </c:pt>
                <c:pt idx="65">
                  <c:v>24832321.653333332</c:v>
                </c:pt>
                <c:pt idx="66">
                  <c:v>25208568.951111112</c:v>
                </c:pt>
                <c:pt idx="67">
                  <c:v>25584816.248888891</c:v>
                </c:pt>
                <c:pt idx="68">
                  <c:v>25961063.546666667</c:v>
                </c:pt>
                <c:pt idx="69">
                  <c:v>26337310.844444443</c:v>
                </c:pt>
                <c:pt idx="70">
                  <c:v>26713558.142222226</c:v>
                </c:pt>
                <c:pt idx="71">
                  <c:v>27089805.439999998</c:v>
                </c:pt>
                <c:pt idx="72">
                  <c:v>27466052.737777777</c:v>
                </c:pt>
                <c:pt idx="73">
                  <c:v>27842300.035555556</c:v>
                </c:pt>
                <c:pt idx="74">
                  <c:v>28218547.333333332</c:v>
                </c:pt>
                <c:pt idx="75">
                  <c:v>28594794.631111108</c:v>
                </c:pt>
                <c:pt idx="76">
                  <c:v>28971041.928888891</c:v>
                </c:pt>
                <c:pt idx="77">
                  <c:v>29347289.22666667</c:v>
                </c:pt>
                <c:pt idx="78">
                  <c:v>29723536.524444446</c:v>
                </c:pt>
                <c:pt idx="79">
                  <c:v>30099783.822222225</c:v>
                </c:pt>
                <c:pt idx="80">
                  <c:v>30476031.120000005</c:v>
                </c:pt>
                <c:pt idx="81">
                  <c:v>30852278.417777777</c:v>
                </c:pt>
                <c:pt idx="82">
                  <c:v>31228525.715555549</c:v>
                </c:pt>
                <c:pt idx="83">
                  <c:v>31604773.013333336</c:v>
                </c:pt>
                <c:pt idx="84">
                  <c:v>31981020.311111111</c:v>
                </c:pt>
                <c:pt idx="85">
                  <c:v>32357267.608888891</c:v>
                </c:pt>
                <c:pt idx="86">
                  <c:v>32733514.906666663</c:v>
                </c:pt>
                <c:pt idx="87">
                  <c:v>33109762.204444449</c:v>
                </c:pt>
                <c:pt idx="88">
                  <c:v>33486009.502222221</c:v>
                </c:pt>
                <c:pt idx="89">
                  <c:v>33862256.799999997</c:v>
                </c:pt>
                <c:pt idx="90">
                  <c:v>34238504.097777776</c:v>
                </c:pt>
                <c:pt idx="91">
                  <c:v>34614751.395555563</c:v>
                </c:pt>
                <c:pt idx="92">
                  <c:v>34990998.693333335</c:v>
                </c:pt>
                <c:pt idx="93">
                  <c:v>35367245.991111107</c:v>
                </c:pt>
                <c:pt idx="94">
                  <c:v>35743493.288888894</c:v>
                </c:pt>
                <c:pt idx="95">
                  <c:v>36119740.586666666</c:v>
                </c:pt>
                <c:pt idx="96">
                  <c:v>36495987.884444445</c:v>
                </c:pt>
                <c:pt idx="97">
                  <c:v>36872235.182222225</c:v>
                </c:pt>
                <c:pt idx="98">
                  <c:v>37248482.479999997</c:v>
                </c:pt>
                <c:pt idx="99">
                  <c:v>37624729.777777776</c:v>
                </c:pt>
                <c:pt idx="100">
                  <c:v>38000977.075555556</c:v>
                </c:pt>
                <c:pt idx="101">
                  <c:v>38377224.373333327</c:v>
                </c:pt>
                <c:pt idx="102">
                  <c:v>38753471.671111114</c:v>
                </c:pt>
                <c:pt idx="103">
                  <c:v>39129718.968888894</c:v>
                </c:pt>
                <c:pt idx="104">
                  <c:v>39505966.266666666</c:v>
                </c:pt>
                <c:pt idx="105">
                  <c:v>39882213.564444453</c:v>
                </c:pt>
                <c:pt idx="106">
                  <c:v>40258460.862222224</c:v>
                </c:pt>
                <c:pt idx="107">
                  <c:v>40634708.159999996</c:v>
                </c:pt>
                <c:pt idx="108">
                  <c:v>41010955.457777776</c:v>
                </c:pt>
                <c:pt idx="109">
                  <c:v>41387202.755555555</c:v>
                </c:pt>
                <c:pt idx="110">
                  <c:v>41763450.053333335</c:v>
                </c:pt>
                <c:pt idx="111">
                  <c:v>42139697.351111107</c:v>
                </c:pt>
                <c:pt idx="112">
                  <c:v>42515944.648888893</c:v>
                </c:pt>
                <c:pt idx="113">
                  <c:v>42892191.946666665</c:v>
                </c:pt>
                <c:pt idx="114">
                  <c:v>43268439.244444445</c:v>
                </c:pt>
                <c:pt idx="115">
                  <c:v>43644686.542222224</c:v>
                </c:pt>
                <c:pt idx="116">
                  <c:v>44020933.840000004</c:v>
                </c:pt>
                <c:pt idx="117">
                  <c:v>44397181.137777776</c:v>
                </c:pt>
                <c:pt idx="118">
                  <c:v>44773428.435555547</c:v>
                </c:pt>
                <c:pt idx="119">
                  <c:v>45149675.733333334</c:v>
                </c:pt>
                <c:pt idx="120">
                  <c:v>45525923.031111106</c:v>
                </c:pt>
                <c:pt idx="121">
                  <c:v>45902170.328888886</c:v>
                </c:pt>
                <c:pt idx="122">
                  <c:v>46278417.626666673</c:v>
                </c:pt>
                <c:pt idx="123">
                  <c:v>46654664.924444437</c:v>
                </c:pt>
                <c:pt idx="124">
                  <c:v>47030912.222222224</c:v>
                </c:pt>
                <c:pt idx="125">
                  <c:v>47407159.520000011</c:v>
                </c:pt>
                <c:pt idx="126">
                  <c:v>47783406.817777775</c:v>
                </c:pt>
                <c:pt idx="127">
                  <c:v>48159654.115555555</c:v>
                </c:pt>
                <c:pt idx="128">
                  <c:v>48535901.413333334</c:v>
                </c:pt>
                <c:pt idx="129">
                  <c:v>48912148.711111106</c:v>
                </c:pt>
                <c:pt idx="130">
                  <c:v>49288396.008888893</c:v>
                </c:pt>
                <c:pt idx="131">
                  <c:v>49664643.306666665</c:v>
                </c:pt>
                <c:pt idx="132">
                  <c:v>50040890.604444437</c:v>
                </c:pt>
                <c:pt idx="133">
                  <c:v>50417137.902222224</c:v>
                </c:pt>
                <c:pt idx="134">
                  <c:v>50793385.200000003</c:v>
                </c:pt>
                <c:pt idx="135">
                  <c:v>51169632.497777782</c:v>
                </c:pt>
                <c:pt idx="136">
                  <c:v>51545879.795555554</c:v>
                </c:pt>
                <c:pt idx="137">
                  <c:v>51922127.093333334</c:v>
                </c:pt>
                <c:pt idx="138">
                  <c:v>52298374.391111106</c:v>
                </c:pt>
                <c:pt idx="139">
                  <c:v>52674621.688888885</c:v>
                </c:pt>
                <c:pt idx="140">
                  <c:v>53050868.986666657</c:v>
                </c:pt>
                <c:pt idx="141">
                  <c:v>53427116.284444451</c:v>
                </c:pt>
                <c:pt idx="142">
                  <c:v>53803363.582222223</c:v>
                </c:pt>
                <c:pt idx="143">
                  <c:v>54179610.879999995</c:v>
                </c:pt>
                <c:pt idx="144">
                  <c:v>54555858.177777782</c:v>
                </c:pt>
                <c:pt idx="145">
                  <c:v>54932105.475555554</c:v>
                </c:pt>
                <c:pt idx="146">
                  <c:v>55308352.773333333</c:v>
                </c:pt>
                <c:pt idx="147">
                  <c:v>55684600.071111113</c:v>
                </c:pt>
                <c:pt idx="148">
                  <c:v>56060847.368888885</c:v>
                </c:pt>
                <c:pt idx="149">
                  <c:v>56437094.666666664</c:v>
                </c:pt>
                <c:pt idx="150">
                  <c:v>56813341.964444451</c:v>
                </c:pt>
                <c:pt idx="151">
                  <c:v>57189589.262222216</c:v>
                </c:pt>
                <c:pt idx="152">
                  <c:v>57565836.560000002</c:v>
                </c:pt>
                <c:pt idx="153">
                  <c:v>57942083.857777782</c:v>
                </c:pt>
                <c:pt idx="154">
                  <c:v>58318331.155555554</c:v>
                </c:pt>
                <c:pt idx="155">
                  <c:v>58694578.453333341</c:v>
                </c:pt>
                <c:pt idx="156">
                  <c:v>59070825.751111113</c:v>
                </c:pt>
                <c:pt idx="157">
                  <c:v>59447073.048888892</c:v>
                </c:pt>
                <c:pt idx="158">
                  <c:v>59823320.346666679</c:v>
                </c:pt>
                <c:pt idx="159">
                  <c:v>60199567.644444451</c:v>
                </c:pt>
                <c:pt idx="160">
                  <c:v>60575814.942222223</c:v>
                </c:pt>
                <c:pt idx="161">
                  <c:v>60952062.24000001</c:v>
                </c:pt>
                <c:pt idx="162">
                  <c:v>61328309.537777767</c:v>
                </c:pt>
                <c:pt idx="163">
                  <c:v>61704556.835555553</c:v>
                </c:pt>
                <c:pt idx="164">
                  <c:v>62080804.133333325</c:v>
                </c:pt>
                <c:pt idx="165">
                  <c:v>62457051.431111097</c:v>
                </c:pt>
                <c:pt idx="166">
                  <c:v>62833298.728888884</c:v>
                </c:pt>
                <c:pt idx="167">
                  <c:v>63209546.026666671</c:v>
                </c:pt>
                <c:pt idx="168">
                  <c:v>63585793.324444443</c:v>
                </c:pt>
                <c:pt idx="169">
                  <c:v>63962040.622222222</c:v>
                </c:pt>
                <c:pt idx="170">
                  <c:v>64338287.919999994</c:v>
                </c:pt>
                <c:pt idx="171">
                  <c:v>64714535.217777781</c:v>
                </c:pt>
                <c:pt idx="172">
                  <c:v>65090782.515555553</c:v>
                </c:pt>
                <c:pt idx="173">
                  <c:v>65467029.813333325</c:v>
                </c:pt>
                <c:pt idx="174">
                  <c:v>65843277.111111112</c:v>
                </c:pt>
                <c:pt idx="175">
                  <c:v>66219524.408888899</c:v>
                </c:pt>
                <c:pt idx="176">
                  <c:v>66595771.706666671</c:v>
                </c:pt>
                <c:pt idx="177">
                  <c:v>66972019.004444443</c:v>
                </c:pt>
                <c:pt idx="178">
                  <c:v>67348266.302222207</c:v>
                </c:pt>
                <c:pt idx="179">
                  <c:v>67724513.599999994</c:v>
                </c:pt>
                <c:pt idx="180">
                  <c:v>68100760.897777781</c:v>
                </c:pt>
                <c:pt idx="181">
                  <c:v>68477008.195555553</c:v>
                </c:pt>
                <c:pt idx="182">
                  <c:v>68853255.49333334</c:v>
                </c:pt>
                <c:pt idx="183">
                  <c:v>69229502.791111127</c:v>
                </c:pt>
                <c:pt idx="184">
                  <c:v>69605750.088888884</c:v>
                </c:pt>
                <c:pt idx="185">
                  <c:v>69981997.38666667</c:v>
                </c:pt>
                <c:pt idx="186">
                  <c:v>70358244.684444457</c:v>
                </c:pt>
                <c:pt idx="187">
                  <c:v>70734491.982222214</c:v>
                </c:pt>
                <c:pt idx="188">
                  <c:v>71110739.280000001</c:v>
                </c:pt>
                <c:pt idx="189">
                  <c:v>71486986.577777788</c:v>
                </c:pt>
                <c:pt idx="190">
                  <c:v>71863233.875555545</c:v>
                </c:pt>
                <c:pt idx="191">
                  <c:v>72239481.173333332</c:v>
                </c:pt>
                <c:pt idx="192">
                  <c:v>72615728.471111119</c:v>
                </c:pt>
                <c:pt idx="193">
                  <c:v>72991975.768888891</c:v>
                </c:pt>
                <c:pt idx="194">
                  <c:v>73368223.066666663</c:v>
                </c:pt>
                <c:pt idx="195">
                  <c:v>73744470.36444445</c:v>
                </c:pt>
                <c:pt idx="196">
                  <c:v>74120717.662222221</c:v>
                </c:pt>
                <c:pt idx="197">
                  <c:v>74496964.959999993</c:v>
                </c:pt>
                <c:pt idx="198">
                  <c:v>74873212.257777765</c:v>
                </c:pt>
                <c:pt idx="199">
                  <c:v>75249459.555555552</c:v>
                </c:pt>
                <c:pt idx="200">
                  <c:v>75625706.853333339</c:v>
                </c:pt>
                <c:pt idx="201">
                  <c:v>76001954.151111111</c:v>
                </c:pt>
                <c:pt idx="202">
                  <c:v>76378201.448888883</c:v>
                </c:pt>
                <c:pt idx="203">
                  <c:v>76754448.746666655</c:v>
                </c:pt>
                <c:pt idx="204">
                  <c:v>77130696.044444442</c:v>
                </c:pt>
                <c:pt idx="205">
                  <c:v>77506943.342222229</c:v>
                </c:pt>
                <c:pt idx="206">
                  <c:v>77883190.640000001</c:v>
                </c:pt>
                <c:pt idx="207">
                  <c:v>78259437.937777787</c:v>
                </c:pt>
                <c:pt idx="208">
                  <c:v>78635685.235555574</c:v>
                </c:pt>
                <c:pt idx="209">
                  <c:v>79011932.533333331</c:v>
                </c:pt>
                <c:pt idx="210">
                  <c:v>79388179.831111118</c:v>
                </c:pt>
                <c:pt idx="211">
                  <c:v>79764427.128888905</c:v>
                </c:pt>
                <c:pt idx="212">
                  <c:v>80140674.426666662</c:v>
                </c:pt>
                <c:pt idx="213">
                  <c:v>80516921.724444449</c:v>
                </c:pt>
                <c:pt idx="214">
                  <c:v>80893169.022222221</c:v>
                </c:pt>
                <c:pt idx="215">
                  <c:v>81269416.319999993</c:v>
                </c:pt>
                <c:pt idx="216">
                  <c:v>81645663.617777765</c:v>
                </c:pt>
                <c:pt idx="217">
                  <c:v>82021910.915555552</c:v>
                </c:pt>
                <c:pt idx="218">
                  <c:v>82398158.213333324</c:v>
                </c:pt>
                <c:pt idx="219">
                  <c:v>82774405.51111111</c:v>
                </c:pt>
                <c:pt idx="220">
                  <c:v>83150652.808888897</c:v>
                </c:pt>
                <c:pt idx="221">
                  <c:v>83526900.106666669</c:v>
                </c:pt>
                <c:pt idx="222">
                  <c:v>83903147.404444441</c:v>
                </c:pt>
                <c:pt idx="223">
                  <c:v>84279394.702222213</c:v>
                </c:pt>
                <c:pt idx="224">
                  <c:v>84655642</c:v>
                </c:pt>
                <c:pt idx="225">
                  <c:v>85031889.297777787</c:v>
                </c:pt>
                <c:pt idx="226">
                  <c:v>85408136.595555559</c:v>
                </c:pt>
                <c:pt idx="227">
                  <c:v>85784383.893333331</c:v>
                </c:pt>
                <c:pt idx="228">
                  <c:v>86160631.191111103</c:v>
                </c:pt>
                <c:pt idx="229">
                  <c:v>86536878.48888889</c:v>
                </c:pt>
                <c:pt idx="230">
                  <c:v>86913125.786666676</c:v>
                </c:pt>
                <c:pt idx="231">
                  <c:v>87289373.084444448</c:v>
                </c:pt>
                <c:pt idx="232">
                  <c:v>87665620.382222235</c:v>
                </c:pt>
                <c:pt idx="233">
                  <c:v>88041867.680000007</c:v>
                </c:pt>
                <c:pt idx="234">
                  <c:v>88418114.977777779</c:v>
                </c:pt>
                <c:pt idx="235">
                  <c:v>88794362.275555551</c:v>
                </c:pt>
                <c:pt idx="236">
                  <c:v>89170609.573333338</c:v>
                </c:pt>
                <c:pt idx="237">
                  <c:v>89546856.871111095</c:v>
                </c:pt>
                <c:pt idx="238">
                  <c:v>89923104.168888882</c:v>
                </c:pt>
                <c:pt idx="239">
                  <c:v>90299351.466666669</c:v>
                </c:pt>
                <c:pt idx="240">
                  <c:v>90675598.764444426</c:v>
                </c:pt>
                <c:pt idx="241">
                  <c:v>91051846.062222213</c:v>
                </c:pt>
                <c:pt idx="242">
                  <c:v>91428093.359999999</c:v>
                </c:pt>
                <c:pt idx="243">
                  <c:v>91804340.657777771</c:v>
                </c:pt>
                <c:pt idx="244">
                  <c:v>92180587.955555558</c:v>
                </c:pt>
                <c:pt idx="245">
                  <c:v>92556835.253333345</c:v>
                </c:pt>
                <c:pt idx="246">
                  <c:v>92933082.551111117</c:v>
                </c:pt>
                <c:pt idx="247">
                  <c:v>93309329.848888874</c:v>
                </c:pt>
                <c:pt idx="248">
                  <c:v>93685577.146666661</c:v>
                </c:pt>
                <c:pt idx="249">
                  <c:v>94061824.444444448</c:v>
                </c:pt>
                <c:pt idx="250">
                  <c:v>94438071.742222235</c:v>
                </c:pt>
                <c:pt idx="251">
                  <c:v>94814319.040000021</c:v>
                </c:pt>
                <c:pt idx="252">
                  <c:v>95190566.337777779</c:v>
                </c:pt>
                <c:pt idx="253">
                  <c:v>95566813.63555555</c:v>
                </c:pt>
                <c:pt idx="254">
                  <c:v>95943060.933333337</c:v>
                </c:pt>
                <c:pt idx="255">
                  <c:v>96319308.231111109</c:v>
                </c:pt>
                <c:pt idx="256">
                  <c:v>96695555.528888881</c:v>
                </c:pt>
                <c:pt idx="257">
                  <c:v>97071802.826666668</c:v>
                </c:pt>
                <c:pt idx="258">
                  <c:v>97448050.124444455</c:v>
                </c:pt>
                <c:pt idx="259">
                  <c:v>97824297.422222212</c:v>
                </c:pt>
                <c:pt idx="260">
                  <c:v>98200544.719999999</c:v>
                </c:pt>
                <c:pt idx="261">
                  <c:v>98576792.017777786</c:v>
                </c:pt>
                <c:pt idx="262">
                  <c:v>98953039.315555543</c:v>
                </c:pt>
                <c:pt idx="263">
                  <c:v>99329286.61333333</c:v>
                </c:pt>
                <c:pt idx="264">
                  <c:v>99705533.911111116</c:v>
                </c:pt>
                <c:pt idx="265">
                  <c:v>100081781.20888887</c:v>
                </c:pt>
                <c:pt idx="266">
                  <c:v>100458028.50666666</c:v>
                </c:pt>
                <c:pt idx="267">
                  <c:v>100834275.80444445</c:v>
                </c:pt>
                <c:pt idx="268">
                  <c:v>101210523.10222222</c:v>
                </c:pt>
                <c:pt idx="269">
                  <c:v>101586770.40000001</c:v>
                </c:pt>
                <c:pt idx="270">
                  <c:v>101963017.69777779</c:v>
                </c:pt>
                <c:pt idx="271">
                  <c:v>102339264.99555556</c:v>
                </c:pt>
                <c:pt idx="272">
                  <c:v>102715512.29333332</c:v>
                </c:pt>
                <c:pt idx="273">
                  <c:v>103091759.59111111</c:v>
                </c:pt>
                <c:pt idx="274">
                  <c:v>103468006.8888889</c:v>
                </c:pt>
                <c:pt idx="275">
                  <c:v>103844254.18666667</c:v>
                </c:pt>
                <c:pt idx="276">
                  <c:v>104220501.48444445</c:v>
                </c:pt>
                <c:pt idx="277">
                  <c:v>104596748.78222221</c:v>
                </c:pt>
                <c:pt idx="278">
                  <c:v>104972996.07999998</c:v>
                </c:pt>
                <c:pt idx="279">
                  <c:v>105349243.37777777</c:v>
                </c:pt>
                <c:pt idx="280">
                  <c:v>105725490.67555556</c:v>
                </c:pt>
                <c:pt idx="281">
                  <c:v>106101737.97333331</c:v>
                </c:pt>
                <c:pt idx="282">
                  <c:v>106477985.27111112</c:v>
                </c:pt>
                <c:pt idx="283">
                  <c:v>106854232.5688889</c:v>
                </c:pt>
                <c:pt idx="284">
                  <c:v>107230479.86666666</c:v>
                </c:pt>
                <c:pt idx="285">
                  <c:v>107606727.16444445</c:v>
                </c:pt>
                <c:pt idx="286">
                  <c:v>107982974.46222223</c:v>
                </c:pt>
                <c:pt idx="287">
                  <c:v>108359221.75999999</c:v>
                </c:pt>
                <c:pt idx="288">
                  <c:v>108735469.05777778</c:v>
                </c:pt>
                <c:pt idx="289">
                  <c:v>109111716.35555556</c:v>
                </c:pt>
                <c:pt idx="290">
                  <c:v>109487963.65333332</c:v>
                </c:pt>
                <c:pt idx="291">
                  <c:v>109864210.95111111</c:v>
                </c:pt>
                <c:pt idx="292">
                  <c:v>110240458.24888891</c:v>
                </c:pt>
                <c:pt idx="293">
                  <c:v>110616705.54666667</c:v>
                </c:pt>
                <c:pt idx="294">
                  <c:v>110992952.84444445</c:v>
                </c:pt>
                <c:pt idx="295">
                  <c:v>111369200.14222223</c:v>
                </c:pt>
                <c:pt idx="296">
                  <c:v>111745447.44</c:v>
                </c:pt>
                <c:pt idx="297">
                  <c:v>112121694.73777777</c:v>
                </c:pt>
                <c:pt idx="298">
                  <c:v>112497942.03555554</c:v>
                </c:pt>
                <c:pt idx="299">
                  <c:v>112874189.33333333</c:v>
                </c:pt>
              </c:numCache>
            </c:numRef>
          </c:cat>
          <c:val>
            <c:numRef>
              <c:f>'Digital working'!$C$3:$C$302</c:f>
              <c:numCache>
                <c:formatCode>_ * #,##0_ ;_ * \-#,##0_ ;_ * "-"??_ ;_ @_ </c:formatCode>
                <c:ptCount val="300"/>
                <c:pt idx="0">
                  <c:v>2.1669345529482968</c:v>
                </c:pt>
                <c:pt idx="1">
                  <c:v>9.882311682000525</c:v>
                </c:pt>
                <c:pt idx="2">
                  <c:v>23.933638729308338</c:v>
                </c:pt>
                <c:pt idx="3">
                  <c:v>44.732793712455212</c:v>
                </c:pt>
                <c:pt idx="4">
                  <c:v>72.540873631407663</c:v>
                </c:pt>
                <c:pt idx="5">
                  <c:v>107.53229586583909</c:v>
                </c:pt>
                <c:pt idx="6">
                  <c:v>149.8241834765621</c:v>
                </c:pt>
                <c:pt idx="7">
                  <c:v>199.49266850223057</c:v>
                </c:pt>
                <c:pt idx="8">
                  <c:v>256.5830142374038</c:v>
                </c:pt>
                <c:pt idx="9">
                  <c:v>321.11639282118693</c:v>
                </c:pt>
                <c:pt idx="10">
                  <c:v>393.09467765426564</c:v>
                </c:pt>
                <c:pt idx="11">
                  <c:v>472.50397506000934</c:v>
                </c:pt>
                <c:pt idx="12">
                  <c:v>559.31731257502497</c:v>
                </c:pt>
                <c:pt idx="13">
                  <c:v>653.49673933219765</c:v>
                </c:pt>
                <c:pt idx="14">
                  <c:v>754.99500262595689</c:v>
                </c:pt>
                <c:pt idx="15">
                  <c:v>863.75691030812811</c:v>
                </c:pt>
                <c:pt idx="16">
                  <c:v>979.72045474309618</c:v>
                </c:pt>
                <c:pt idx="17">
                  <c:v>1102.8177521103573</c:v>
                </c:pt>
                <c:pt idx="18">
                  <c:v>1232.9758361901652</c:v>
                </c:pt>
                <c:pt idx="19">
                  <c:v>1370.1173357097225</c:v>
                </c:pt>
                <c:pt idx="20">
                  <c:v>1514.1610572551529</c:v>
                </c:pt>
                <c:pt idx="21">
                  <c:v>1665.0224906755523</c:v>
                </c:pt>
                <c:pt idx="22">
                  <c:v>1822.6142501891286</c:v>
                </c:pt>
                <c:pt idx="23">
                  <c:v>1986.846461636092</c:v>
                </c:pt>
                <c:pt idx="24">
                  <c:v>2157.6271042342414</c:v>
                </c:pt>
                <c:pt idx="25">
                  <c:v>2334.8623135936882</c:v>
                </c:pt>
                <c:pt idx="26">
                  <c:v>2518.4566515072843</c:v>
                </c:pt>
                <c:pt idx="27">
                  <c:v>2708.3133470610128</c:v>
                </c:pt>
                <c:pt idx="28">
                  <c:v>2904.3345128385586</c:v>
                </c:pt>
                <c:pt idx="29">
                  <c:v>3106.4213393781661</c:v>
                </c:pt>
                <c:pt idx="30">
                  <c:v>3314.4742705430131</c:v>
                </c:pt>
                <c:pt idx="31">
                  <c:v>3528.3931620619524</c:v>
                </c:pt>
                <c:pt idx="32">
                  <c:v>3748.0774251661992</c:v>
                </c:pt>
                <c:pt idx="33">
                  <c:v>3973.426156973982</c:v>
                </c:pt>
                <c:pt idx="34">
                  <c:v>4204.3382590479632</c:v>
                </c:pt>
                <c:pt idx="35">
                  <c:v>4440.7125453603412</c:v>
                </c:pt>
                <c:pt idx="36">
                  <c:v>4682.4478407406414</c:v>
                </c:pt>
                <c:pt idx="37">
                  <c:v>4929.4430707464335</c:v>
                </c:pt>
                <c:pt idx="38">
                  <c:v>5181.5973437822022</c:v>
                </c:pt>
                <c:pt idx="39">
                  <c:v>5438.8100261939471</c:v>
                </c:pt>
                <c:pt idx="40">
                  <c:v>5700.9808109827045</c:v>
                </c:pt>
                <c:pt idx="41">
                  <c:v>5968.0097807081884</c:v>
                </c:pt>
                <c:pt idx="42">
                  <c:v>6239.7974650908745</c:v>
                </c:pt>
                <c:pt idx="43">
                  <c:v>6516.2448937665995</c:v>
                </c:pt>
                <c:pt idx="44">
                  <c:v>6797.2536446004442</c:v>
                </c:pt>
                <c:pt idx="45">
                  <c:v>7082.7258879250985</c:v>
                </c:pt>
                <c:pt idx="46">
                  <c:v>7372.564427032733</c:v>
                </c:pt>
                <c:pt idx="47">
                  <c:v>7666.6727352172538</c:v>
                </c:pt>
                <c:pt idx="48">
                  <c:v>7964.9549896357166</c:v>
                </c:pt>
                <c:pt idx="49">
                  <c:v>8267.316102232493</c:v>
                </c:pt>
                <c:pt idx="50">
                  <c:v>8573.6617479477845</c:v>
                </c:pt>
                <c:pt idx="51">
                  <c:v>8883.8983904121797</c:v>
                </c:pt>
                <c:pt idx="52">
                  <c:v>9197.9333053111732</c:v>
                </c:pt>
                <c:pt idx="53">
                  <c:v>9515.6746015881818</c:v>
                </c:pt>
                <c:pt idx="54">
                  <c:v>9837.0312406399989</c:v>
                </c:pt>
                <c:pt idx="55">
                  <c:v>10161.913053646102</c:v>
                </c:pt>
                <c:pt idx="56">
                  <c:v>10490.230757161797</c:v>
                </c:pt>
                <c:pt idx="57">
                  <c:v>10821.895967094766</c:v>
                </c:pt>
                <c:pt idx="58">
                  <c:v>11156.821211175238</c:v>
                </c:pt>
                <c:pt idx="59">
                  <c:v>11494.919940021498</c:v>
                </c:pt>
                <c:pt idx="60">
                  <c:v>11836.106536894824</c:v>
                </c:pt>
                <c:pt idx="61">
                  <c:v>12180.296326230864</c:v>
                </c:pt>
                <c:pt idx="62">
                  <c:v>12527.405581028142</c:v>
                </c:pt>
                <c:pt idx="63">
                  <c:v>12877.351529168449</c:v>
                </c:pt>
                <c:pt idx="64">
                  <c:v>13230.052358738802</c:v>
                </c:pt>
                <c:pt idx="65">
                  <c:v>13585.42722241941</c:v>
                </c:pt>
                <c:pt idx="66">
                  <c:v>13943.39624099803</c:v>
                </c:pt>
                <c:pt idx="67">
                  <c:v>14303.880506066569</c:v>
                </c:pt>
                <c:pt idx="68">
                  <c:v>14666.80208195247</c:v>
                </c:pt>
                <c:pt idx="69">
                  <c:v>15032.084006933655</c:v>
                </c:pt>
                <c:pt idx="70">
                  <c:v>15399.650293782413</c:v>
                </c:pt>
                <c:pt idx="71">
                  <c:v>15769.425929681387</c:v>
                </c:pt>
                <c:pt idx="72">
                  <c:v>16141.336875551142</c:v>
                </c:pt>
                <c:pt idx="73">
                  <c:v>16515.310064827132</c:v>
                </c:pt>
                <c:pt idx="74">
                  <c:v>16891.273401720839</c:v>
                </c:pt>
                <c:pt idx="75">
                  <c:v>17269.155758998255</c:v>
                </c:pt>
                <c:pt idx="76">
                  <c:v>17648.886975306432</c:v>
                </c:pt>
                <c:pt idx="77">
                  <c:v>18030.397852077283</c:v>
                </c:pt>
                <c:pt idx="78">
                  <c:v>18413.620150035786</c:v>
                </c:pt>
                <c:pt idx="79">
                  <c:v>18798.486585338382</c:v>
                </c:pt>
                <c:pt idx="80">
                  <c:v>19184.930825365725</c:v>
                </c:pt>
                <c:pt idx="81">
                  <c:v>19572.887484192361</c:v>
                </c:pt>
                <c:pt idx="82">
                  <c:v>19962.292117755089</c:v>
                </c:pt>
                <c:pt idx="83">
                  <c:v>20353.081218739906</c:v>
                </c:pt>
                <c:pt idx="84">
                  <c:v>20745.192211206751</c:v>
                </c:pt>
                <c:pt idx="85">
                  <c:v>21138.563444970088</c:v>
                </c:pt>
                <c:pt idx="86">
                  <c:v>21533.134189752011</c:v>
                </c:pt>
                <c:pt idx="87">
                  <c:v>21928.844629124367</c:v>
                </c:pt>
                <c:pt idx="88">
                  <c:v>22325.635854254539</c:v>
                </c:pt>
                <c:pt idx="89">
                  <c:v>22723.449857469495</c:v>
                </c:pt>
                <c:pt idx="90">
                  <c:v>23122.229525651674</c:v>
                </c:pt>
                <c:pt idx="91">
                  <c:v>23521.918633479156</c:v>
                </c:pt>
                <c:pt idx="92">
                  <c:v>23922.461836522667</c:v>
                </c:pt>
                <c:pt idx="93">
                  <c:v>24323.804664210413</c:v>
                </c:pt>
                <c:pt idx="94">
                  <c:v>24725.893512671977</c:v>
                </c:pt>
                <c:pt idx="95">
                  <c:v>25128.675637471159</c:v>
                </c:pt>
                <c:pt idx="96">
                  <c:v>25532.099146237841</c:v>
                </c:pt>
                <c:pt idx="97">
                  <c:v>25936.112991207719</c:v>
                </c:pt>
                <c:pt idx="98">
                  <c:v>26340.666961678788</c:v>
                </c:pt>
                <c:pt idx="99">
                  <c:v>26745.711676392875</c:v>
                </c:pt>
                <c:pt idx="100">
                  <c:v>27151.198575849823</c:v>
                </c:pt>
                <c:pt idx="101">
                  <c:v>27557.079914561957</c:v>
                </c:pt>
                <c:pt idx="102">
                  <c:v>27963.308753255671</c:v>
                </c:pt>
                <c:pt idx="103">
                  <c:v>28369.838951026999</c:v>
                </c:pt>
                <c:pt idx="104">
                  <c:v>28776.625157456918</c:v>
                </c:pt>
                <c:pt idx="105">
                  <c:v>29183.622804693336</c:v>
                </c:pt>
                <c:pt idx="106">
                  <c:v>29590.788099504265</c:v>
                </c:pt>
                <c:pt idx="107">
                  <c:v>29998.078015308434</c:v>
                </c:pt>
                <c:pt idx="108">
                  <c:v>30405.450284187998</c:v>
                </c:pt>
                <c:pt idx="109">
                  <c:v>30812.863388888145</c:v>
                </c:pt>
                <c:pt idx="110">
                  <c:v>31220.276554808421</c:v>
                </c:pt>
                <c:pt idx="111">
                  <c:v>31627.64974198972</c:v>
                </c:pt>
                <c:pt idx="112">
                  <c:v>32034.943637101322</c:v>
                </c:pt>
                <c:pt idx="113">
                  <c:v>32442.119645431852</c:v>
                </c:pt>
                <c:pt idx="114">
                  <c:v>32849.139882887452</c:v>
                </c:pt>
                <c:pt idx="115">
                  <c:v>33255.967168001102</c:v>
                </c:pt>
                <c:pt idx="116">
                  <c:v>33662.565013956177</c:v>
                </c:pt>
                <c:pt idx="117">
                  <c:v>34068.897620627242</c:v>
                </c:pt>
                <c:pt idx="118">
                  <c:v>34474.929866641127</c:v>
                </c:pt>
                <c:pt idx="119">
                  <c:v>34880.627301461107</c:v>
                </c:pt>
                <c:pt idx="120">
                  <c:v>35285.956137496694</c:v>
                </c:pt>
                <c:pt idx="121">
                  <c:v>35690.883242241594</c:v>
                </c:pt>
                <c:pt idx="122">
                  <c:v>36095.376130442128</c:v>
                </c:pt>
                <c:pt idx="123">
                  <c:v>36499.402956298291</c:v>
                </c:pt>
                <c:pt idx="124">
                  <c:v>36902.93250569974</c:v>
                </c:pt>
                <c:pt idx="125">
                  <c:v>37305.934188498199</c:v>
                </c:pt>
                <c:pt idx="126">
                  <c:v>37708.378030818749</c:v>
                </c:pt>
                <c:pt idx="127">
                  <c:v>38110.234667411234</c:v>
                </c:pt>
                <c:pt idx="128">
                  <c:v>38511.475334043549</c:v>
                </c:pt>
                <c:pt idx="129">
                  <c:v>38912.071859938602</c:v>
                </c:pt>
                <c:pt idx="130">
                  <c:v>39311.996660255907</c:v>
                </c:pt>
                <c:pt idx="131">
                  <c:v>39711.22272861965</c:v>
                </c:pt>
                <c:pt idx="132">
                  <c:v>40109.723629694199</c:v>
                </c:pt>
                <c:pt idx="133">
                  <c:v>40507.473491808043</c:v>
                </c:pt>
                <c:pt idx="134">
                  <c:v>40904.446999627973</c:v>
                </c:pt>
                <c:pt idx="135">
                  <c:v>41300.619386883773</c:v>
                </c:pt>
                <c:pt idx="136">
                  <c:v>41695.96642914453</c:v>
                </c:pt>
                <c:pt idx="137">
                  <c:v>42090.464436648057</c:v>
                </c:pt>
                <c:pt idx="138">
                  <c:v>42484.090247183332</c:v>
                </c:pt>
                <c:pt idx="139">
                  <c:v>42876.821219027377</c:v>
                </c:pt>
                <c:pt idx="140">
                  <c:v>43268.635223937032</c:v>
                </c:pt>
                <c:pt idx="141">
                  <c:v>43659.510640196277</c:v>
                </c:pt>
                <c:pt idx="142">
                  <c:v>44049.426345719621</c:v>
                </c:pt>
                <c:pt idx="143">
                  <c:v>44438.36171121239</c:v>
                </c:pt>
                <c:pt idx="144">
                  <c:v>44826.296593387895</c:v>
                </c:pt>
                <c:pt idx="145">
                  <c:v>45213.211328242622</c:v>
                </c:pt>
                <c:pt idx="146">
                  <c:v>45599.08672438885</c:v>
                </c:pt>
                <c:pt idx="147">
                  <c:v>45983.904056446285</c:v>
                </c:pt>
                <c:pt idx="148">
                  <c:v>46367.645058491784</c:v>
                </c:pt>
                <c:pt idx="149">
                  <c:v>46750.291917568451</c:v>
                </c:pt>
                <c:pt idx="150">
                  <c:v>47131.827267253655</c:v>
                </c:pt>
                <c:pt idx="151">
                  <c:v>47512.234181286483</c:v>
                </c:pt>
                <c:pt idx="152">
                  <c:v>47891.496167254809</c:v>
                </c:pt>
                <c:pt idx="153">
                  <c:v>48269.597160342048</c:v>
                </c:pt>
                <c:pt idx="154">
                  <c:v>48646.521517133413</c:v>
                </c:pt>
                <c:pt idx="155">
                  <c:v>49022.254009482422</c:v>
                </c:pt>
                <c:pt idx="156">
                  <c:v>49396.779818437019</c:v>
                </c:pt>
                <c:pt idx="157">
                  <c:v>49770.084528225743</c:v>
                </c:pt>
                <c:pt idx="158">
                  <c:v>50142.154120303647</c:v>
                </c:pt>
                <c:pt idx="159">
                  <c:v>50512.974967458293</c:v>
                </c:pt>
                <c:pt idx="160">
                  <c:v>50882.533827975392</c:v>
                </c:pt>
                <c:pt idx="161">
                  <c:v>51250.817839864249</c:v>
                </c:pt>
                <c:pt idx="162">
                  <c:v>51617.814515142854</c:v>
                </c:pt>
                <c:pt idx="163">
                  <c:v>51983.511734182495</c:v>
                </c:pt>
                <c:pt idx="164">
                  <c:v>52347.897740111657</c:v>
                </c:pt>
                <c:pt idx="165">
                  <c:v>52710.961133279357</c:v>
                </c:pt>
                <c:pt idx="166">
                  <c:v>53072.690865777251</c:v>
                </c:pt>
                <c:pt idx="167">
                  <c:v>53433.076236021006</c:v>
                </c:pt>
                <c:pt idx="168">
                  <c:v>53792.106883389752</c:v>
                </c:pt>
                <c:pt idx="169">
                  <c:v>54149.772782924578</c:v>
                </c:pt>
                <c:pt idx="170">
                  <c:v>54506.064240084968</c:v>
                </c:pt>
                <c:pt idx="171">
                  <c:v>54860.971885562991</c:v>
                </c:pt>
                <c:pt idx="172">
                  <c:v>55214.486670155689</c:v>
                </c:pt>
                <c:pt idx="173">
                  <c:v>55566.599859694383</c:v>
                </c:pt>
                <c:pt idx="174">
                  <c:v>55917.303030031624</c:v>
                </c:pt>
                <c:pt idx="175">
                  <c:v>56266.588062084353</c:v>
                </c:pt>
                <c:pt idx="176">
                  <c:v>56614.447136934519</c:v>
                </c:pt>
                <c:pt idx="177">
                  <c:v>56960.872730985087</c:v>
                </c:pt>
                <c:pt idx="178">
                  <c:v>57305.85761117244</c:v>
                </c:pt>
                <c:pt idx="179">
                  <c:v>57649.394830234211</c:v>
                </c:pt>
                <c:pt idx="180">
                  <c:v>57991.477722032534</c:v>
                </c:pt>
                <c:pt idx="181">
                  <c:v>58332.099896931984</c:v>
                </c:pt>
                <c:pt idx="182">
                  <c:v>58671.255237232239</c:v>
                </c:pt>
                <c:pt idx="183">
                  <c:v>59008.937892654823</c:v>
                </c:pt>
                <c:pt idx="184">
                  <c:v>59345.142275884013</c:v>
                </c:pt>
                <c:pt idx="185">
                  <c:v>59679.863058160663</c:v>
                </c:pt>
                <c:pt idx="186">
                  <c:v>60013.095164929633</c:v>
                </c:pt>
                <c:pt idx="187">
                  <c:v>60344.833771539685</c:v>
                </c:pt>
                <c:pt idx="188">
                  <c:v>60675.074298995642</c:v>
                </c:pt>
                <c:pt idx="189">
                  <c:v>61003.812409762919</c:v>
                </c:pt>
                <c:pt idx="190">
                  <c:v>61331.044003622934</c:v>
                </c:pt>
                <c:pt idx="191">
                  <c:v>61656.765213580256</c:v>
                </c:pt>
                <c:pt idx="192">
                  <c:v>61980.97240182013</c:v>
                </c:pt>
                <c:pt idx="193">
                  <c:v>62303.662155716811</c:v>
                </c:pt>
                <c:pt idx="194">
                  <c:v>62624.831283891006</c:v>
                </c:pt>
                <c:pt idx="195">
                  <c:v>62944.476812317989</c:v>
                </c:pt>
                <c:pt idx="196">
                  <c:v>63262.595980483857</c:v>
                </c:pt>
                <c:pt idx="197">
                  <c:v>63579.186237591042</c:v>
                </c:pt>
                <c:pt idx="198">
                  <c:v>63894.245238811862</c:v>
                </c:pt>
                <c:pt idx="199">
                  <c:v>64207.770841590231</c:v>
                </c:pt>
                <c:pt idx="200">
                  <c:v>64519.761101990662</c:v>
                </c:pt>
                <c:pt idx="201">
                  <c:v>64830.214271094184</c:v>
                </c:pt>
                <c:pt idx="202">
                  <c:v>65139.12879144129</c:v>
                </c:pt>
                <c:pt idx="203">
                  <c:v>65446.50329352088</c:v>
                </c:pt>
                <c:pt idx="204">
                  <c:v>65752.33659230484</c:v>
                </c:pt>
                <c:pt idx="205">
                  <c:v>66056.627683828119</c:v>
                </c:pt>
                <c:pt idx="206">
                  <c:v>66359.375741814176</c:v>
                </c:pt>
                <c:pt idx="207">
                  <c:v>66660.58011434412</c:v>
                </c:pt>
                <c:pt idx="208">
                  <c:v>66960.240320570942</c:v>
                </c:pt>
                <c:pt idx="209">
                  <c:v>67258.356047476773</c:v>
                </c:pt>
                <c:pt idx="210">
                  <c:v>67554.927146673435</c:v>
                </c:pt>
                <c:pt idx="211">
                  <c:v>67849.95363124639</c:v>
                </c:pt>
                <c:pt idx="212">
                  <c:v>68143.435672640524</c:v>
                </c:pt>
                <c:pt idx="213">
                  <c:v>68435.373597588172</c:v>
                </c:pt>
                <c:pt idx="214">
                  <c:v>68725.767885079578</c:v>
                </c:pt>
                <c:pt idx="215">
                  <c:v>69014.619163372568</c:v>
                </c:pt>
                <c:pt idx="216">
                  <c:v>69301.928207045261</c:v>
                </c:pt>
                <c:pt idx="217">
                  <c:v>69587.695934087737</c:v>
                </c:pt>
                <c:pt idx="218">
                  <c:v>69871.923403034074</c:v>
                </c:pt>
                <c:pt idx="219">
                  <c:v>70154.61181013404</c:v>
                </c:pt>
                <c:pt idx="220">
                  <c:v>70435.762486563995</c:v>
                </c:pt>
                <c:pt idx="221">
                  <c:v>70715.37689567593</c:v>
                </c:pt>
                <c:pt idx="222">
                  <c:v>70993.456630285771</c:v>
                </c:pt>
                <c:pt idx="223">
                  <c:v>71270.003409999001</c:v>
                </c:pt>
                <c:pt idx="224">
                  <c:v>71545.019078573925</c:v>
                </c:pt>
                <c:pt idx="225">
                  <c:v>71818.505601322104</c:v>
                </c:pt>
                <c:pt idx="226">
                  <c:v>72090.465062545714</c:v>
                </c:pt>
                <c:pt idx="227">
                  <c:v>72360.899663010918</c:v>
                </c:pt>
                <c:pt idx="228">
                  <c:v>72629.811717457502</c:v>
                </c:pt>
                <c:pt idx="229">
                  <c:v>72897.203652143697</c:v>
                </c:pt>
                <c:pt idx="230">
                  <c:v>73163.078002426788</c:v>
                </c:pt>
                <c:pt idx="231">
                  <c:v>73427.437410377868</c:v>
                </c:pt>
                <c:pt idx="232">
                  <c:v>73690.284622431471</c:v>
                </c:pt>
                <c:pt idx="233">
                  <c:v>73951.622487068758</c:v>
                </c:pt>
                <c:pt idx="234">
                  <c:v>74211.453952534983</c:v>
                </c:pt>
                <c:pt idx="235">
                  <c:v>74469.782064589526</c:v>
                </c:pt>
                <c:pt idx="236">
                  <c:v>74726.609964289615</c:v>
                </c:pt>
                <c:pt idx="237">
                  <c:v>74981.940885805612</c:v>
                </c:pt>
                <c:pt idx="238">
                  <c:v>75235.77815426937</c:v>
                </c:pt>
                <c:pt idx="239">
                  <c:v>75488.125183654003</c:v>
                </c:pt>
                <c:pt idx="240">
                  <c:v>75738.985474684727</c:v>
                </c:pt>
                <c:pt idx="241">
                  <c:v>75988.362612781348</c:v>
                </c:pt>
                <c:pt idx="242">
                  <c:v>76236.260266031517</c:v>
                </c:pt>
                <c:pt idx="243">
                  <c:v>76482.682183193348</c:v>
                </c:pt>
                <c:pt idx="244">
                  <c:v>76727.632191729252</c:v>
                </c:pt>
                <c:pt idx="245">
                  <c:v>76971.11419586894</c:v>
                </c:pt>
                <c:pt idx="246">
                  <c:v>77213.132174701517</c:v>
                </c:pt>
                <c:pt idx="247">
                  <c:v>77453.690180296384</c:v>
                </c:pt>
                <c:pt idx="248">
                  <c:v>77692.792335853781</c:v>
                </c:pt>
                <c:pt idx="249">
                  <c:v>77930.442833882276</c:v>
                </c:pt>
                <c:pt idx="250">
                  <c:v>78166.645934405213</c:v>
                </c:pt>
                <c:pt idx="251">
                  <c:v>78401.405963194193</c:v>
                </c:pt>
                <c:pt idx="252">
                  <c:v>78634.727310030124</c:v>
                </c:pt>
                <c:pt idx="253">
                  <c:v>78866.614426990753</c:v>
                </c:pt>
                <c:pt idx="254">
                  <c:v>79097.071826765648</c:v>
                </c:pt>
                <c:pt idx="255">
                  <c:v>79326.104080996723</c:v>
                </c:pt>
                <c:pt idx="256">
                  <c:v>79553.715818645011</c:v>
                </c:pt>
                <c:pt idx="257">
                  <c:v>79779.911724383113</c:v>
                </c:pt>
                <c:pt idx="258">
                  <c:v>80004.696537013035</c:v>
                </c:pt>
                <c:pt idx="259">
                  <c:v>80228.075047908977</c:v>
                </c:pt>
                <c:pt idx="260">
                  <c:v>80450.052099484747</c:v>
                </c:pt>
                <c:pt idx="261">
                  <c:v>80670.632583686005</c:v>
                </c:pt>
                <c:pt idx="262">
                  <c:v>80889.82144050597</c:v>
                </c:pt>
                <c:pt idx="263">
                  <c:v>81107.623656525611</c:v>
                </c:pt>
                <c:pt idx="264">
                  <c:v>81324.044263476899</c:v>
                </c:pt>
                <c:pt idx="265">
                  <c:v>81539.088336829474</c:v>
                </c:pt>
                <c:pt idx="266">
                  <c:v>81752.760994400232</c:v>
                </c:pt>
                <c:pt idx="267">
                  <c:v>81965.067394985526</c:v>
                </c:pt>
                <c:pt idx="268">
                  <c:v>82176.012737015495</c:v>
                </c:pt>
                <c:pt idx="269">
                  <c:v>82385.602257231338</c:v>
                </c:pt>
                <c:pt idx="270">
                  <c:v>82593.841229383033</c:v>
                </c:pt>
                <c:pt idx="271">
                  <c:v>82800.734962949704</c:v>
                </c:pt>
                <c:pt idx="272">
                  <c:v>83006.288801880481</c:v>
                </c:pt>
                <c:pt idx="273">
                  <c:v>83210.508123357038</c:v>
                </c:pt>
                <c:pt idx="274">
                  <c:v>83413.398336576065</c:v>
                </c:pt>
                <c:pt idx="275">
                  <c:v>83614.964881552893</c:v>
                </c:pt>
                <c:pt idx="276">
                  <c:v>83815.213227944521</c:v>
                </c:pt>
                <c:pt idx="277">
                  <c:v>84014.148873893253</c:v>
                </c:pt>
                <c:pt idx="278">
                  <c:v>84211.777344889502</c:v>
                </c:pt>
                <c:pt idx="279">
                  <c:v>84408.104192654326</c:v>
                </c:pt>
                <c:pt idx="280">
                  <c:v>84603.134994040709</c:v>
                </c:pt>
                <c:pt idx="281">
                  <c:v>84796.875349953989</c:v>
                </c:pt>
                <c:pt idx="282">
                  <c:v>84989.330884291063</c:v>
                </c:pt>
                <c:pt idx="283">
                  <c:v>85180.50724289738</c:v>
                </c:pt>
                <c:pt idx="284">
                  <c:v>85370.410092542836</c:v>
                </c:pt>
                <c:pt idx="285">
                  <c:v>85559.045119914954</c:v>
                </c:pt>
                <c:pt idx="286">
                  <c:v>85746.418030630026</c:v>
                </c:pt>
                <c:pt idx="287">
                  <c:v>85932.534548261712</c:v>
                </c:pt>
                <c:pt idx="288">
                  <c:v>86117.400413386727</c:v>
                </c:pt>
                <c:pt idx="289">
                  <c:v>86301.021382647217</c:v>
                </c:pt>
                <c:pt idx="290">
                  <c:v>86483.403227830524</c:v>
                </c:pt>
                <c:pt idx="291">
                  <c:v>86664.551734964974</c:v>
                </c:pt>
                <c:pt idx="292">
                  <c:v>86844.472703431806</c:v>
                </c:pt>
                <c:pt idx="293">
                  <c:v>87023.171945093782</c:v>
                </c:pt>
                <c:pt idx="294">
                  <c:v>87200.655283439017</c:v>
                </c:pt>
                <c:pt idx="295">
                  <c:v>87376.928552740792</c:v>
                </c:pt>
                <c:pt idx="296">
                  <c:v>87551.997597232476</c:v>
                </c:pt>
                <c:pt idx="297">
                  <c:v>87725.868270298204</c:v>
                </c:pt>
                <c:pt idx="298">
                  <c:v>87898.54643367778</c:v>
                </c:pt>
                <c:pt idx="299">
                  <c:v>88070.037956686996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6-468A-A500-6EA4884739C2}"/>
            </c:ext>
          </c:extLst>
        </c:ser>
        <c:ser>
          <c:idx val="2"/>
          <c:order val="1"/>
          <c:tx>
            <c:strRef>
              <c:f>'Digital working'!$D$2</c:f>
              <c:strCache>
                <c:ptCount val="1"/>
                <c:pt idx="0">
                  <c:v>Marginal Peak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60"/>
            <c:marker>
              <c:symbol val="circle"/>
              <c:size val="5"/>
              <c:spPr>
                <a:solidFill>
                  <a:schemeClr val="tx1"/>
                </a:solidFill>
                <a:ln w="9525" cap="sq">
                  <a:noFill/>
                  <a:beve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8D6-468A-A500-6EA4884739C2}"/>
              </c:ext>
            </c:extLst>
          </c:dPt>
          <c:cat>
            <c:numRef>
              <c:f>'Digital working'!$B$3:$B$302</c:f>
              <c:numCache>
                <c:formatCode>General</c:formatCode>
                <c:ptCount val="300"/>
                <c:pt idx="0">
                  <c:v>376247.29777777777</c:v>
                </c:pt>
                <c:pt idx="1">
                  <c:v>752494.59555555554</c:v>
                </c:pt>
                <c:pt idx="2">
                  <c:v>1128741.8933333333</c:v>
                </c:pt>
                <c:pt idx="3">
                  <c:v>1504989.1911111111</c:v>
                </c:pt>
                <c:pt idx="4">
                  <c:v>1881236.4888888891</c:v>
                </c:pt>
                <c:pt idx="5">
                  <c:v>2257483.7866666666</c:v>
                </c:pt>
                <c:pt idx="6">
                  <c:v>2633731.0844444442</c:v>
                </c:pt>
                <c:pt idx="7">
                  <c:v>3009978.3822222222</c:v>
                </c:pt>
                <c:pt idx="8">
                  <c:v>3386225.6799999997</c:v>
                </c:pt>
                <c:pt idx="9">
                  <c:v>3762472.9777777782</c:v>
                </c:pt>
                <c:pt idx="10">
                  <c:v>4138720.2755555562</c:v>
                </c:pt>
                <c:pt idx="11">
                  <c:v>4514967.5733333332</c:v>
                </c:pt>
                <c:pt idx="12">
                  <c:v>4891214.8711111117</c:v>
                </c:pt>
                <c:pt idx="13">
                  <c:v>5267462.1688888883</c:v>
                </c:pt>
                <c:pt idx="14">
                  <c:v>5643709.4666666668</c:v>
                </c:pt>
                <c:pt idx="15">
                  <c:v>6019956.7644444443</c:v>
                </c:pt>
                <c:pt idx="16">
                  <c:v>6396204.0622222228</c:v>
                </c:pt>
                <c:pt idx="17">
                  <c:v>6772451.3599999994</c:v>
                </c:pt>
                <c:pt idx="18">
                  <c:v>7148698.6577777769</c:v>
                </c:pt>
                <c:pt idx="19">
                  <c:v>7524945.9555555563</c:v>
                </c:pt>
                <c:pt idx="20">
                  <c:v>7901193.2533333339</c:v>
                </c:pt>
                <c:pt idx="21">
                  <c:v>8277440.5511111123</c:v>
                </c:pt>
                <c:pt idx="22">
                  <c:v>8653687.8488888908</c:v>
                </c:pt>
                <c:pt idx="23">
                  <c:v>9029935.1466666665</c:v>
                </c:pt>
                <c:pt idx="24">
                  <c:v>9406182.444444444</c:v>
                </c:pt>
                <c:pt idx="25">
                  <c:v>9782429.7422222234</c:v>
                </c:pt>
                <c:pt idx="26">
                  <c:v>10158677.039999999</c:v>
                </c:pt>
                <c:pt idx="27">
                  <c:v>10534924.337777777</c:v>
                </c:pt>
                <c:pt idx="28">
                  <c:v>10911171.635555556</c:v>
                </c:pt>
                <c:pt idx="29">
                  <c:v>11287418.933333334</c:v>
                </c:pt>
                <c:pt idx="30">
                  <c:v>11663666.231111109</c:v>
                </c:pt>
                <c:pt idx="31">
                  <c:v>12039913.528888889</c:v>
                </c:pt>
                <c:pt idx="32">
                  <c:v>12416160.826666666</c:v>
                </c:pt>
                <c:pt idx="33">
                  <c:v>12792408.124444446</c:v>
                </c:pt>
                <c:pt idx="34">
                  <c:v>13168655.422222221</c:v>
                </c:pt>
                <c:pt idx="35">
                  <c:v>13544902.719999999</c:v>
                </c:pt>
                <c:pt idx="36">
                  <c:v>13921150.017777778</c:v>
                </c:pt>
                <c:pt idx="37">
                  <c:v>14297397.315555554</c:v>
                </c:pt>
                <c:pt idx="38">
                  <c:v>14673644.613333335</c:v>
                </c:pt>
                <c:pt idx="39">
                  <c:v>15049891.911111113</c:v>
                </c:pt>
                <c:pt idx="40">
                  <c:v>15426139.208888888</c:v>
                </c:pt>
                <c:pt idx="41">
                  <c:v>15802386.506666668</c:v>
                </c:pt>
                <c:pt idx="42">
                  <c:v>16178633.804444445</c:v>
                </c:pt>
                <c:pt idx="43">
                  <c:v>16554881.102222225</c:v>
                </c:pt>
                <c:pt idx="44">
                  <c:v>16931128.399999999</c:v>
                </c:pt>
                <c:pt idx="45">
                  <c:v>17307375.697777782</c:v>
                </c:pt>
                <c:pt idx="46">
                  <c:v>17683622.995555554</c:v>
                </c:pt>
                <c:pt idx="47">
                  <c:v>18059870.293333333</c:v>
                </c:pt>
                <c:pt idx="48">
                  <c:v>18436117.591111112</c:v>
                </c:pt>
                <c:pt idx="49">
                  <c:v>18812364.888888888</c:v>
                </c:pt>
                <c:pt idx="50">
                  <c:v>19188612.186666664</c:v>
                </c:pt>
                <c:pt idx="51">
                  <c:v>19564859.484444447</c:v>
                </c:pt>
                <c:pt idx="52">
                  <c:v>19941106.782222226</c:v>
                </c:pt>
                <c:pt idx="53">
                  <c:v>20317354.079999998</c:v>
                </c:pt>
                <c:pt idx="54">
                  <c:v>20693601.377777778</c:v>
                </c:pt>
                <c:pt idx="55">
                  <c:v>21069848.675555553</c:v>
                </c:pt>
                <c:pt idx="56">
                  <c:v>21446095.973333333</c:v>
                </c:pt>
                <c:pt idx="57">
                  <c:v>21822343.271111112</c:v>
                </c:pt>
                <c:pt idx="58">
                  <c:v>22198590.568888888</c:v>
                </c:pt>
                <c:pt idx="59">
                  <c:v>22574837.866666667</c:v>
                </c:pt>
                <c:pt idx="60">
                  <c:v>22951085.164444443</c:v>
                </c:pt>
                <c:pt idx="61">
                  <c:v>23327332.462222219</c:v>
                </c:pt>
                <c:pt idx="62">
                  <c:v>23703579.760000005</c:v>
                </c:pt>
                <c:pt idx="63">
                  <c:v>24079827.057777777</c:v>
                </c:pt>
                <c:pt idx="64">
                  <c:v>24456074.355555553</c:v>
                </c:pt>
                <c:pt idx="65">
                  <c:v>24832321.653333332</c:v>
                </c:pt>
                <c:pt idx="66">
                  <c:v>25208568.951111112</c:v>
                </c:pt>
                <c:pt idx="67">
                  <c:v>25584816.248888891</c:v>
                </c:pt>
                <c:pt idx="68">
                  <c:v>25961063.546666667</c:v>
                </c:pt>
                <c:pt idx="69">
                  <c:v>26337310.844444443</c:v>
                </c:pt>
                <c:pt idx="70">
                  <c:v>26713558.142222226</c:v>
                </c:pt>
                <c:pt idx="71">
                  <c:v>27089805.439999998</c:v>
                </c:pt>
                <c:pt idx="72">
                  <c:v>27466052.737777777</c:v>
                </c:pt>
                <c:pt idx="73">
                  <c:v>27842300.035555556</c:v>
                </c:pt>
                <c:pt idx="74">
                  <c:v>28218547.333333332</c:v>
                </c:pt>
                <c:pt idx="75">
                  <c:v>28594794.631111108</c:v>
                </c:pt>
                <c:pt idx="76">
                  <c:v>28971041.928888891</c:v>
                </c:pt>
                <c:pt idx="77">
                  <c:v>29347289.22666667</c:v>
                </c:pt>
                <c:pt idx="78">
                  <c:v>29723536.524444446</c:v>
                </c:pt>
                <c:pt idx="79">
                  <c:v>30099783.822222225</c:v>
                </c:pt>
                <c:pt idx="80">
                  <c:v>30476031.120000005</c:v>
                </c:pt>
                <c:pt idx="81">
                  <c:v>30852278.417777777</c:v>
                </c:pt>
                <c:pt idx="82">
                  <c:v>31228525.715555549</c:v>
                </c:pt>
                <c:pt idx="83">
                  <c:v>31604773.013333336</c:v>
                </c:pt>
                <c:pt idx="84">
                  <c:v>31981020.311111111</c:v>
                </c:pt>
                <c:pt idx="85">
                  <c:v>32357267.608888891</c:v>
                </c:pt>
                <c:pt idx="86">
                  <c:v>32733514.906666663</c:v>
                </c:pt>
                <c:pt idx="87">
                  <c:v>33109762.204444449</c:v>
                </c:pt>
                <c:pt idx="88">
                  <c:v>33486009.502222221</c:v>
                </c:pt>
                <c:pt idx="89">
                  <c:v>33862256.799999997</c:v>
                </c:pt>
                <c:pt idx="90">
                  <c:v>34238504.097777776</c:v>
                </c:pt>
                <c:pt idx="91">
                  <c:v>34614751.395555563</c:v>
                </c:pt>
                <c:pt idx="92">
                  <c:v>34990998.693333335</c:v>
                </c:pt>
                <c:pt idx="93">
                  <c:v>35367245.991111107</c:v>
                </c:pt>
                <c:pt idx="94">
                  <c:v>35743493.288888894</c:v>
                </c:pt>
                <c:pt idx="95">
                  <c:v>36119740.586666666</c:v>
                </c:pt>
                <c:pt idx="96">
                  <c:v>36495987.884444445</c:v>
                </c:pt>
                <c:pt idx="97">
                  <c:v>36872235.182222225</c:v>
                </c:pt>
                <c:pt idx="98">
                  <c:v>37248482.479999997</c:v>
                </c:pt>
                <c:pt idx="99">
                  <c:v>37624729.777777776</c:v>
                </c:pt>
                <c:pt idx="100">
                  <c:v>38000977.075555556</c:v>
                </c:pt>
                <c:pt idx="101">
                  <c:v>38377224.373333327</c:v>
                </c:pt>
                <c:pt idx="102">
                  <c:v>38753471.671111114</c:v>
                </c:pt>
                <c:pt idx="103">
                  <c:v>39129718.968888894</c:v>
                </c:pt>
                <c:pt idx="104">
                  <c:v>39505966.266666666</c:v>
                </c:pt>
                <c:pt idx="105">
                  <c:v>39882213.564444453</c:v>
                </c:pt>
                <c:pt idx="106">
                  <c:v>40258460.862222224</c:v>
                </c:pt>
                <c:pt idx="107">
                  <c:v>40634708.159999996</c:v>
                </c:pt>
                <c:pt idx="108">
                  <c:v>41010955.457777776</c:v>
                </c:pt>
                <c:pt idx="109">
                  <c:v>41387202.755555555</c:v>
                </c:pt>
                <c:pt idx="110">
                  <c:v>41763450.053333335</c:v>
                </c:pt>
                <c:pt idx="111">
                  <c:v>42139697.351111107</c:v>
                </c:pt>
                <c:pt idx="112">
                  <c:v>42515944.648888893</c:v>
                </c:pt>
                <c:pt idx="113">
                  <c:v>42892191.946666665</c:v>
                </c:pt>
                <c:pt idx="114">
                  <c:v>43268439.244444445</c:v>
                </c:pt>
                <c:pt idx="115">
                  <c:v>43644686.542222224</c:v>
                </c:pt>
                <c:pt idx="116">
                  <c:v>44020933.840000004</c:v>
                </c:pt>
                <c:pt idx="117">
                  <c:v>44397181.137777776</c:v>
                </c:pt>
                <c:pt idx="118">
                  <c:v>44773428.435555547</c:v>
                </c:pt>
                <c:pt idx="119">
                  <c:v>45149675.733333334</c:v>
                </c:pt>
                <c:pt idx="120">
                  <c:v>45525923.031111106</c:v>
                </c:pt>
                <c:pt idx="121">
                  <c:v>45902170.328888886</c:v>
                </c:pt>
                <c:pt idx="122">
                  <c:v>46278417.626666673</c:v>
                </c:pt>
                <c:pt idx="123">
                  <c:v>46654664.924444437</c:v>
                </c:pt>
                <c:pt idx="124">
                  <c:v>47030912.222222224</c:v>
                </c:pt>
                <c:pt idx="125">
                  <c:v>47407159.520000011</c:v>
                </c:pt>
                <c:pt idx="126">
                  <c:v>47783406.817777775</c:v>
                </c:pt>
                <c:pt idx="127">
                  <c:v>48159654.115555555</c:v>
                </c:pt>
                <c:pt idx="128">
                  <c:v>48535901.413333334</c:v>
                </c:pt>
                <c:pt idx="129">
                  <c:v>48912148.711111106</c:v>
                </c:pt>
                <c:pt idx="130">
                  <c:v>49288396.008888893</c:v>
                </c:pt>
                <c:pt idx="131">
                  <c:v>49664643.306666665</c:v>
                </c:pt>
                <c:pt idx="132">
                  <c:v>50040890.604444437</c:v>
                </c:pt>
                <c:pt idx="133">
                  <c:v>50417137.902222224</c:v>
                </c:pt>
                <c:pt idx="134">
                  <c:v>50793385.200000003</c:v>
                </c:pt>
                <c:pt idx="135">
                  <c:v>51169632.497777782</c:v>
                </c:pt>
                <c:pt idx="136">
                  <c:v>51545879.795555554</c:v>
                </c:pt>
                <c:pt idx="137">
                  <c:v>51922127.093333334</c:v>
                </c:pt>
                <c:pt idx="138">
                  <c:v>52298374.391111106</c:v>
                </c:pt>
                <c:pt idx="139">
                  <c:v>52674621.688888885</c:v>
                </c:pt>
                <c:pt idx="140">
                  <c:v>53050868.986666657</c:v>
                </c:pt>
                <c:pt idx="141">
                  <c:v>53427116.284444451</c:v>
                </c:pt>
                <c:pt idx="142">
                  <c:v>53803363.582222223</c:v>
                </c:pt>
                <c:pt idx="143">
                  <c:v>54179610.879999995</c:v>
                </c:pt>
                <c:pt idx="144">
                  <c:v>54555858.177777782</c:v>
                </c:pt>
                <c:pt idx="145">
                  <c:v>54932105.475555554</c:v>
                </c:pt>
                <c:pt idx="146">
                  <c:v>55308352.773333333</c:v>
                </c:pt>
                <c:pt idx="147">
                  <c:v>55684600.071111113</c:v>
                </c:pt>
                <c:pt idx="148">
                  <c:v>56060847.368888885</c:v>
                </c:pt>
                <c:pt idx="149">
                  <c:v>56437094.666666664</c:v>
                </c:pt>
                <c:pt idx="150">
                  <c:v>56813341.964444451</c:v>
                </c:pt>
                <c:pt idx="151">
                  <c:v>57189589.262222216</c:v>
                </c:pt>
                <c:pt idx="152">
                  <c:v>57565836.560000002</c:v>
                </c:pt>
                <c:pt idx="153">
                  <c:v>57942083.857777782</c:v>
                </c:pt>
                <c:pt idx="154">
                  <c:v>58318331.155555554</c:v>
                </c:pt>
                <c:pt idx="155">
                  <c:v>58694578.453333341</c:v>
                </c:pt>
                <c:pt idx="156">
                  <c:v>59070825.751111113</c:v>
                </c:pt>
                <c:pt idx="157">
                  <c:v>59447073.048888892</c:v>
                </c:pt>
                <c:pt idx="158">
                  <c:v>59823320.346666679</c:v>
                </c:pt>
                <c:pt idx="159">
                  <c:v>60199567.644444451</c:v>
                </c:pt>
                <c:pt idx="160">
                  <c:v>60575814.942222223</c:v>
                </c:pt>
                <c:pt idx="161">
                  <c:v>60952062.24000001</c:v>
                </c:pt>
                <c:pt idx="162">
                  <c:v>61328309.537777767</c:v>
                </c:pt>
                <c:pt idx="163">
                  <c:v>61704556.835555553</c:v>
                </c:pt>
                <c:pt idx="164">
                  <c:v>62080804.133333325</c:v>
                </c:pt>
                <c:pt idx="165">
                  <c:v>62457051.431111097</c:v>
                </c:pt>
                <c:pt idx="166">
                  <c:v>62833298.728888884</c:v>
                </c:pt>
                <c:pt idx="167">
                  <c:v>63209546.026666671</c:v>
                </c:pt>
                <c:pt idx="168">
                  <c:v>63585793.324444443</c:v>
                </c:pt>
                <c:pt idx="169">
                  <c:v>63962040.622222222</c:v>
                </c:pt>
                <c:pt idx="170">
                  <c:v>64338287.919999994</c:v>
                </c:pt>
                <c:pt idx="171">
                  <c:v>64714535.217777781</c:v>
                </c:pt>
                <c:pt idx="172">
                  <c:v>65090782.515555553</c:v>
                </c:pt>
                <c:pt idx="173">
                  <c:v>65467029.813333325</c:v>
                </c:pt>
                <c:pt idx="174">
                  <c:v>65843277.111111112</c:v>
                </c:pt>
                <c:pt idx="175">
                  <c:v>66219524.408888899</c:v>
                </c:pt>
                <c:pt idx="176">
                  <c:v>66595771.706666671</c:v>
                </c:pt>
                <c:pt idx="177">
                  <c:v>66972019.004444443</c:v>
                </c:pt>
                <c:pt idx="178">
                  <c:v>67348266.302222207</c:v>
                </c:pt>
                <c:pt idx="179">
                  <c:v>67724513.599999994</c:v>
                </c:pt>
                <c:pt idx="180">
                  <c:v>68100760.897777781</c:v>
                </c:pt>
                <c:pt idx="181">
                  <c:v>68477008.195555553</c:v>
                </c:pt>
                <c:pt idx="182">
                  <c:v>68853255.49333334</c:v>
                </c:pt>
                <c:pt idx="183">
                  <c:v>69229502.791111127</c:v>
                </c:pt>
                <c:pt idx="184">
                  <c:v>69605750.088888884</c:v>
                </c:pt>
                <c:pt idx="185">
                  <c:v>69981997.38666667</c:v>
                </c:pt>
                <c:pt idx="186">
                  <c:v>70358244.684444457</c:v>
                </c:pt>
                <c:pt idx="187">
                  <c:v>70734491.982222214</c:v>
                </c:pt>
                <c:pt idx="188">
                  <c:v>71110739.280000001</c:v>
                </c:pt>
                <c:pt idx="189">
                  <c:v>71486986.577777788</c:v>
                </c:pt>
                <c:pt idx="190">
                  <c:v>71863233.875555545</c:v>
                </c:pt>
                <c:pt idx="191">
                  <c:v>72239481.173333332</c:v>
                </c:pt>
                <c:pt idx="192">
                  <c:v>72615728.471111119</c:v>
                </c:pt>
                <c:pt idx="193">
                  <c:v>72991975.768888891</c:v>
                </c:pt>
                <c:pt idx="194">
                  <c:v>73368223.066666663</c:v>
                </c:pt>
                <c:pt idx="195">
                  <c:v>73744470.36444445</c:v>
                </c:pt>
                <c:pt idx="196">
                  <c:v>74120717.662222221</c:v>
                </c:pt>
                <c:pt idx="197">
                  <c:v>74496964.959999993</c:v>
                </c:pt>
                <c:pt idx="198">
                  <c:v>74873212.257777765</c:v>
                </c:pt>
                <c:pt idx="199">
                  <c:v>75249459.555555552</c:v>
                </c:pt>
                <c:pt idx="200">
                  <c:v>75625706.853333339</c:v>
                </c:pt>
                <c:pt idx="201">
                  <c:v>76001954.151111111</c:v>
                </c:pt>
                <c:pt idx="202">
                  <c:v>76378201.448888883</c:v>
                </c:pt>
                <c:pt idx="203">
                  <c:v>76754448.746666655</c:v>
                </c:pt>
                <c:pt idx="204">
                  <c:v>77130696.044444442</c:v>
                </c:pt>
                <c:pt idx="205">
                  <c:v>77506943.342222229</c:v>
                </c:pt>
                <c:pt idx="206">
                  <c:v>77883190.640000001</c:v>
                </c:pt>
                <c:pt idx="207">
                  <c:v>78259437.937777787</c:v>
                </c:pt>
                <c:pt idx="208">
                  <c:v>78635685.235555574</c:v>
                </c:pt>
                <c:pt idx="209">
                  <c:v>79011932.533333331</c:v>
                </c:pt>
                <c:pt idx="210">
                  <c:v>79388179.831111118</c:v>
                </c:pt>
                <c:pt idx="211">
                  <c:v>79764427.128888905</c:v>
                </c:pt>
                <c:pt idx="212">
                  <c:v>80140674.426666662</c:v>
                </c:pt>
                <c:pt idx="213">
                  <c:v>80516921.724444449</c:v>
                </c:pt>
                <c:pt idx="214">
                  <c:v>80893169.022222221</c:v>
                </c:pt>
                <c:pt idx="215">
                  <c:v>81269416.319999993</c:v>
                </c:pt>
                <c:pt idx="216">
                  <c:v>81645663.617777765</c:v>
                </c:pt>
                <c:pt idx="217">
                  <c:v>82021910.915555552</c:v>
                </c:pt>
                <c:pt idx="218">
                  <c:v>82398158.213333324</c:v>
                </c:pt>
                <c:pt idx="219">
                  <c:v>82774405.51111111</c:v>
                </c:pt>
                <c:pt idx="220">
                  <c:v>83150652.808888897</c:v>
                </c:pt>
                <c:pt idx="221">
                  <c:v>83526900.106666669</c:v>
                </c:pt>
                <c:pt idx="222">
                  <c:v>83903147.404444441</c:v>
                </c:pt>
                <c:pt idx="223">
                  <c:v>84279394.702222213</c:v>
                </c:pt>
                <c:pt idx="224">
                  <c:v>84655642</c:v>
                </c:pt>
                <c:pt idx="225">
                  <c:v>85031889.297777787</c:v>
                </c:pt>
                <c:pt idx="226">
                  <c:v>85408136.595555559</c:v>
                </c:pt>
                <c:pt idx="227">
                  <c:v>85784383.893333331</c:v>
                </c:pt>
                <c:pt idx="228">
                  <c:v>86160631.191111103</c:v>
                </c:pt>
                <c:pt idx="229">
                  <c:v>86536878.48888889</c:v>
                </c:pt>
                <c:pt idx="230">
                  <c:v>86913125.786666676</c:v>
                </c:pt>
                <c:pt idx="231">
                  <c:v>87289373.084444448</c:v>
                </c:pt>
                <c:pt idx="232">
                  <c:v>87665620.382222235</c:v>
                </c:pt>
                <c:pt idx="233">
                  <c:v>88041867.680000007</c:v>
                </c:pt>
                <c:pt idx="234">
                  <c:v>88418114.977777779</c:v>
                </c:pt>
                <c:pt idx="235">
                  <c:v>88794362.275555551</c:v>
                </c:pt>
                <c:pt idx="236">
                  <c:v>89170609.573333338</c:v>
                </c:pt>
                <c:pt idx="237">
                  <c:v>89546856.871111095</c:v>
                </c:pt>
                <c:pt idx="238">
                  <c:v>89923104.168888882</c:v>
                </c:pt>
                <c:pt idx="239">
                  <c:v>90299351.466666669</c:v>
                </c:pt>
                <c:pt idx="240">
                  <c:v>90675598.764444426</c:v>
                </c:pt>
                <c:pt idx="241">
                  <c:v>91051846.062222213</c:v>
                </c:pt>
                <c:pt idx="242">
                  <c:v>91428093.359999999</c:v>
                </c:pt>
                <c:pt idx="243">
                  <c:v>91804340.657777771</c:v>
                </c:pt>
                <c:pt idx="244">
                  <c:v>92180587.955555558</c:v>
                </c:pt>
                <c:pt idx="245">
                  <c:v>92556835.253333345</c:v>
                </c:pt>
                <c:pt idx="246">
                  <c:v>92933082.551111117</c:v>
                </c:pt>
                <c:pt idx="247">
                  <c:v>93309329.848888874</c:v>
                </c:pt>
                <c:pt idx="248">
                  <c:v>93685577.146666661</c:v>
                </c:pt>
                <c:pt idx="249">
                  <c:v>94061824.444444448</c:v>
                </c:pt>
                <c:pt idx="250">
                  <c:v>94438071.742222235</c:v>
                </c:pt>
                <c:pt idx="251">
                  <c:v>94814319.040000021</c:v>
                </c:pt>
                <c:pt idx="252">
                  <c:v>95190566.337777779</c:v>
                </c:pt>
                <c:pt idx="253">
                  <c:v>95566813.63555555</c:v>
                </c:pt>
                <c:pt idx="254">
                  <c:v>95943060.933333337</c:v>
                </c:pt>
                <c:pt idx="255">
                  <c:v>96319308.231111109</c:v>
                </c:pt>
                <c:pt idx="256">
                  <c:v>96695555.528888881</c:v>
                </c:pt>
                <c:pt idx="257">
                  <c:v>97071802.826666668</c:v>
                </c:pt>
                <c:pt idx="258">
                  <c:v>97448050.124444455</c:v>
                </c:pt>
                <c:pt idx="259">
                  <c:v>97824297.422222212</c:v>
                </c:pt>
                <c:pt idx="260">
                  <c:v>98200544.719999999</c:v>
                </c:pt>
                <c:pt idx="261">
                  <c:v>98576792.017777786</c:v>
                </c:pt>
                <c:pt idx="262">
                  <c:v>98953039.315555543</c:v>
                </c:pt>
                <c:pt idx="263">
                  <c:v>99329286.61333333</c:v>
                </c:pt>
                <c:pt idx="264">
                  <c:v>99705533.911111116</c:v>
                </c:pt>
                <c:pt idx="265">
                  <c:v>100081781.20888887</c:v>
                </c:pt>
                <c:pt idx="266">
                  <c:v>100458028.50666666</c:v>
                </c:pt>
                <c:pt idx="267">
                  <c:v>100834275.80444445</c:v>
                </c:pt>
                <c:pt idx="268">
                  <c:v>101210523.10222222</c:v>
                </c:pt>
                <c:pt idx="269">
                  <c:v>101586770.40000001</c:v>
                </c:pt>
                <c:pt idx="270">
                  <c:v>101963017.69777779</c:v>
                </c:pt>
                <c:pt idx="271">
                  <c:v>102339264.99555556</c:v>
                </c:pt>
                <c:pt idx="272">
                  <c:v>102715512.29333332</c:v>
                </c:pt>
                <c:pt idx="273">
                  <c:v>103091759.59111111</c:v>
                </c:pt>
                <c:pt idx="274">
                  <c:v>103468006.8888889</c:v>
                </c:pt>
                <c:pt idx="275">
                  <c:v>103844254.18666667</c:v>
                </c:pt>
                <c:pt idx="276">
                  <c:v>104220501.48444445</c:v>
                </c:pt>
                <c:pt idx="277">
                  <c:v>104596748.78222221</c:v>
                </c:pt>
                <c:pt idx="278">
                  <c:v>104972996.07999998</c:v>
                </c:pt>
                <c:pt idx="279">
                  <c:v>105349243.37777777</c:v>
                </c:pt>
                <c:pt idx="280">
                  <c:v>105725490.67555556</c:v>
                </c:pt>
                <c:pt idx="281">
                  <c:v>106101737.97333331</c:v>
                </c:pt>
                <c:pt idx="282">
                  <c:v>106477985.27111112</c:v>
                </c:pt>
                <c:pt idx="283">
                  <c:v>106854232.5688889</c:v>
                </c:pt>
                <c:pt idx="284">
                  <c:v>107230479.86666666</c:v>
                </c:pt>
                <c:pt idx="285">
                  <c:v>107606727.16444445</c:v>
                </c:pt>
                <c:pt idx="286">
                  <c:v>107982974.46222223</c:v>
                </c:pt>
                <c:pt idx="287">
                  <c:v>108359221.75999999</c:v>
                </c:pt>
                <c:pt idx="288">
                  <c:v>108735469.05777778</c:v>
                </c:pt>
                <c:pt idx="289">
                  <c:v>109111716.35555556</c:v>
                </c:pt>
                <c:pt idx="290">
                  <c:v>109487963.65333332</c:v>
                </c:pt>
                <c:pt idx="291">
                  <c:v>109864210.95111111</c:v>
                </c:pt>
                <c:pt idx="292">
                  <c:v>110240458.24888891</c:v>
                </c:pt>
                <c:pt idx="293">
                  <c:v>110616705.54666667</c:v>
                </c:pt>
                <c:pt idx="294">
                  <c:v>110992952.84444445</c:v>
                </c:pt>
                <c:pt idx="295">
                  <c:v>111369200.14222223</c:v>
                </c:pt>
                <c:pt idx="296">
                  <c:v>111745447.44</c:v>
                </c:pt>
                <c:pt idx="297">
                  <c:v>112121694.73777777</c:v>
                </c:pt>
                <c:pt idx="298">
                  <c:v>112497942.03555554</c:v>
                </c:pt>
                <c:pt idx="299">
                  <c:v>112874189.33333333</c:v>
                </c:pt>
              </c:numCache>
            </c:numRef>
          </c:cat>
          <c:val>
            <c:numRef>
              <c:f>'Digital working'!$D$3:$D$302</c:f>
              <c:numCache>
                <c:formatCode>General</c:formatCode>
                <c:ptCount val="300"/>
                <c:pt idx="110" formatCode="_ * #,##0_ ;_ * \-#,##0_ ;_ * &quot;-&quot;??_ ;_ @_ ">
                  <c:v>31220.276554808421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D6-468A-A500-6EA4884739C2}"/>
            </c:ext>
          </c:extLst>
        </c:ser>
        <c:ser>
          <c:idx val="3"/>
          <c:order val="2"/>
          <c:tx>
            <c:strRef>
              <c:f>'Digital working'!$E$2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cat>
            <c:numRef>
              <c:f>'Digital working'!$B$3:$B$302</c:f>
              <c:numCache>
                <c:formatCode>General</c:formatCode>
                <c:ptCount val="300"/>
                <c:pt idx="0">
                  <c:v>376247.29777777777</c:v>
                </c:pt>
                <c:pt idx="1">
                  <c:v>752494.59555555554</c:v>
                </c:pt>
                <c:pt idx="2">
                  <c:v>1128741.8933333333</c:v>
                </c:pt>
                <c:pt idx="3">
                  <c:v>1504989.1911111111</c:v>
                </c:pt>
                <c:pt idx="4">
                  <c:v>1881236.4888888891</c:v>
                </c:pt>
                <c:pt idx="5">
                  <c:v>2257483.7866666666</c:v>
                </c:pt>
                <c:pt idx="6">
                  <c:v>2633731.0844444442</c:v>
                </c:pt>
                <c:pt idx="7">
                  <c:v>3009978.3822222222</c:v>
                </c:pt>
                <c:pt idx="8">
                  <c:v>3386225.6799999997</c:v>
                </c:pt>
                <c:pt idx="9">
                  <c:v>3762472.9777777782</c:v>
                </c:pt>
                <c:pt idx="10">
                  <c:v>4138720.2755555562</c:v>
                </c:pt>
                <c:pt idx="11">
                  <c:v>4514967.5733333332</c:v>
                </c:pt>
                <c:pt idx="12">
                  <c:v>4891214.8711111117</c:v>
                </c:pt>
                <c:pt idx="13">
                  <c:v>5267462.1688888883</c:v>
                </c:pt>
                <c:pt idx="14">
                  <c:v>5643709.4666666668</c:v>
                </c:pt>
                <c:pt idx="15">
                  <c:v>6019956.7644444443</c:v>
                </c:pt>
                <c:pt idx="16">
                  <c:v>6396204.0622222228</c:v>
                </c:pt>
                <c:pt idx="17">
                  <c:v>6772451.3599999994</c:v>
                </c:pt>
                <c:pt idx="18">
                  <c:v>7148698.6577777769</c:v>
                </c:pt>
                <c:pt idx="19">
                  <c:v>7524945.9555555563</c:v>
                </c:pt>
                <c:pt idx="20">
                  <c:v>7901193.2533333339</c:v>
                </c:pt>
                <c:pt idx="21">
                  <c:v>8277440.5511111123</c:v>
                </c:pt>
                <c:pt idx="22">
                  <c:v>8653687.8488888908</c:v>
                </c:pt>
                <c:pt idx="23">
                  <c:v>9029935.1466666665</c:v>
                </c:pt>
                <c:pt idx="24">
                  <c:v>9406182.444444444</c:v>
                </c:pt>
                <c:pt idx="25">
                  <c:v>9782429.7422222234</c:v>
                </c:pt>
                <c:pt idx="26">
                  <c:v>10158677.039999999</c:v>
                </c:pt>
                <c:pt idx="27">
                  <c:v>10534924.337777777</c:v>
                </c:pt>
                <c:pt idx="28">
                  <c:v>10911171.635555556</c:v>
                </c:pt>
                <c:pt idx="29">
                  <c:v>11287418.933333334</c:v>
                </c:pt>
                <c:pt idx="30">
                  <c:v>11663666.231111109</c:v>
                </c:pt>
                <c:pt idx="31">
                  <c:v>12039913.528888889</c:v>
                </c:pt>
                <c:pt idx="32">
                  <c:v>12416160.826666666</c:v>
                </c:pt>
                <c:pt idx="33">
                  <c:v>12792408.124444446</c:v>
                </c:pt>
                <c:pt idx="34">
                  <c:v>13168655.422222221</c:v>
                </c:pt>
                <c:pt idx="35">
                  <c:v>13544902.719999999</c:v>
                </c:pt>
                <c:pt idx="36">
                  <c:v>13921150.017777778</c:v>
                </c:pt>
                <c:pt idx="37">
                  <c:v>14297397.315555554</c:v>
                </c:pt>
                <c:pt idx="38">
                  <c:v>14673644.613333335</c:v>
                </c:pt>
                <c:pt idx="39">
                  <c:v>15049891.911111113</c:v>
                </c:pt>
                <c:pt idx="40">
                  <c:v>15426139.208888888</c:v>
                </c:pt>
                <c:pt idx="41">
                  <c:v>15802386.506666668</c:v>
                </c:pt>
                <c:pt idx="42">
                  <c:v>16178633.804444445</c:v>
                </c:pt>
                <c:pt idx="43">
                  <c:v>16554881.102222225</c:v>
                </c:pt>
                <c:pt idx="44">
                  <c:v>16931128.399999999</c:v>
                </c:pt>
                <c:pt idx="45">
                  <c:v>17307375.697777782</c:v>
                </c:pt>
                <c:pt idx="46">
                  <c:v>17683622.995555554</c:v>
                </c:pt>
                <c:pt idx="47">
                  <c:v>18059870.293333333</c:v>
                </c:pt>
                <c:pt idx="48">
                  <c:v>18436117.591111112</c:v>
                </c:pt>
                <c:pt idx="49">
                  <c:v>18812364.888888888</c:v>
                </c:pt>
                <c:pt idx="50">
                  <c:v>19188612.186666664</c:v>
                </c:pt>
                <c:pt idx="51">
                  <c:v>19564859.484444447</c:v>
                </c:pt>
                <c:pt idx="52">
                  <c:v>19941106.782222226</c:v>
                </c:pt>
                <c:pt idx="53">
                  <c:v>20317354.079999998</c:v>
                </c:pt>
                <c:pt idx="54">
                  <c:v>20693601.377777778</c:v>
                </c:pt>
                <c:pt idx="55">
                  <c:v>21069848.675555553</c:v>
                </c:pt>
                <c:pt idx="56">
                  <c:v>21446095.973333333</c:v>
                </c:pt>
                <c:pt idx="57">
                  <c:v>21822343.271111112</c:v>
                </c:pt>
                <c:pt idx="58">
                  <c:v>22198590.568888888</c:v>
                </c:pt>
                <c:pt idx="59">
                  <c:v>22574837.866666667</c:v>
                </c:pt>
                <c:pt idx="60">
                  <c:v>22951085.164444443</c:v>
                </c:pt>
                <c:pt idx="61">
                  <c:v>23327332.462222219</c:v>
                </c:pt>
                <c:pt idx="62">
                  <c:v>23703579.760000005</c:v>
                </c:pt>
                <c:pt idx="63">
                  <c:v>24079827.057777777</c:v>
                </c:pt>
                <c:pt idx="64">
                  <c:v>24456074.355555553</c:v>
                </c:pt>
                <c:pt idx="65">
                  <c:v>24832321.653333332</c:v>
                </c:pt>
                <c:pt idx="66">
                  <c:v>25208568.951111112</c:v>
                </c:pt>
                <c:pt idx="67">
                  <c:v>25584816.248888891</c:v>
                </c:pt>
                <c:pt idx="68">
                  <c:v>25961063.546666667</c:v>
                </c:pt>
                <c:pt idx="69">
                  <c:v>26337310.844444443</c:v>
                </c:pt>
                <c:pt idx="70">
                  <c:v>26713558.142222226</c:v>
                </c:pt>
                <c:pt idx="71">
                  <c:v>27089805.439999998</c:v>
                </c:pt>
                <c:pt idx="72">
                  <c:v>27466052.737777777</c:v>
                </c:pt>
                <c:pt idx="73">
                  <c:v>27842300.035555556</c:v>
                </c:pt>
                <c:pt idx="74">
                  <c:v>28218547.333333332</c:v>
                </c:pt>
                <c:pt idx="75">
                  <c:v>28594794.631111108</c:v>
                </c:pt>
                <c:pt idx="76">
                  <c:v>28971041.928888891</c:v>
                </c:pt>
                <c:pt idx="77">
                  <c:v>29347289.22666667</c:v>
                </c:pt>
                <c:pt idx="78">
                  <c:v>29723536.524444446</c:v>
                </c:pt>
                <c:pt idx="79">
                  <c:v>30099783.822222225</c:v>
                </c:pt>
                <c:pt idx="80">
                  <c:v>30476031.120000005</c:v>
                </c:pt>
                <c:pt idx="81">
                  <c:v>30852278.417777777</c:v>
                </c:pt>
                <c:pt idx="82">
                  <c:v>31228525.715555549</c:v>
                </c:pt>
                <c:pt idx="83">
                  <c:v>31604773.013333336</c:v>
                </c:pt>
                <c:pt idx="84">
                  <c:v>31981020.311111111</c:v>
                </c:pt>
                <c:pt idx="85">
                  <c:v>32357267.608888891</c:v>
                </c:pt>
                <c:pt idx="86">
                  <c:v>32733514.906666663</c:v>
                </c:pt>
                <c:pt idx="87">
                  <c:v>33109762.204444449</c:v>
                </c:pt>
                <c:pt idx="88">
                  <c:v>33486009.502222221</c:v>
                </c:pt>
                <c:pt idx="89">
                  <c:v>33862256.799999997</c:v>
                </c:pt>
                <c:pt idx="90">
                  <c:v>34238504.097777776</c:v>
                </c:pt>
                <c:pt idx="91">
                  <c:v>34614751.395555563</c:v>
                </c:pt>
                <c:pt idx="92">
                  <c:v>34990998.693333335</c:v>
                </c:pt>
                <c:pt idx="93">
                  <c:v>35367245.991111107</c:v>
                </c:pt>
                <c:pt idx="94">
                  <c:v>35743493.288888894</c:v>
                </c:pt>
                <c:pt idx="95">
                  <c:v>36119740.586666666</c:v>
                </c:pt>
                <c:pt idx="96">
                  <c:v>36495987.884444445</c:v>
                </c:pt>
                <c:pt idx="97">
                  <c:v>36872235.182222225</c:v>
                </c:pt>
                <c:pt idx="98">
                  <c:v>37248482.479999997</c:v>
                </c:pt>
                <c:pt idx="99">
                  <c:v>37624729.777777776</c:v>
                </c:pt>
                <c:pt idx="100">
                  <c:v>38000977.075555556</c:v>
                </c:pt>
                <c:pt idx="101">
                  <c:v>38377224.373333327</c:v>
                </c:pt>
                <c:pt idx="102">
                  <c:v>38753471.671111114</c:v>
                </c:pt>
                <c:pt idx="103">
                  <c:v>39129718.968888894</c:v>
                </c:pt>
                <c:pt idx="104">
                  <c:v>39505966.266666666</c:v>
                </c:pt>
                <c:pt idx="105">
                  <c:v>39882213.564444453</c:v>
                </c:pt>
                <c:pt idx="106">
                  <c:v>40258460.862222224</c:v>
                </c:pt>
                <c:pt idx="107">
                  <c:v>40634708.159999996</c:v>
                </c:pt>
                <c:pt idx="108">
                  <c:v>41010955.457777776</c:v>
                </c:pt>
                <c:pt idx="109">
                  <c:v>41387202.755555555</c:v>
                </c:pt>
                <c:pt idx="110">
                  <c:v>41763450.053333335</c:v>
                </c:pt>
                <c:pt idx="111">
                  <c:v>42139697.351111107</c:v>
                </c:pt>
                <c:pt idx="112">
                  <c:v>42515944.648888893</c:v>
                </c:pt>
                <c:pt idx="113">
                  <c:v>42892191.946666665</c:v>
                </c:pt>
                <c:pt idx="114">
                  <c:v>43268439.244444445</c:v>
                </c:pt>
                <c:pt idx="115">
                  <c:v>43644686.542222224</c:v>
                </c:pt>
                <c:pt idx="116">
                  <c:v>44020933.840000004</c:v>
                </c:pt>
                <c:pt idx="117">
                  <c:v>44397181.137777776</c:v>
                </c:pt>
                <c:pt idx="118">
                  <c:v>44773428.435555547</c:v>
                </c:pt>
                <c:pt idx="119">
                  <c:v>45149675.733333334</c:v>
                </c:pt>
                <c:pt idx="120">
                  <c:v>45525923.031111106</c:v>
                </c:pt>
                <c:pt idx="121">
                  <c:v>45902170.328888886</c:v>
                </c:pt>
                <c:pt idx="122">
                  <c:v>46278417.626666673</c:v>
                </c:pt>
                <c:pt idx="123">
                  <c:v>46654664.924444437</c:v>
                </c:pt>
                <c:pt idx="124">
                  <c:v>47030912.222222224</c:v>
                </c:pt>
                <c:pt idx="125">
                  <c:v>47407159.520000011</c:v>
                </c:pt>
                <c:pt idx="126">
                  <c:v>47783406.817777775</c:v>
                </c:pt>
                <c:pt idx="127">
                  <c:v>48159654.115555555</c:v>
                </c:pt>
                <c:pt idx="128">
                  <c:v>48535901.413333334</c:v>
                </c:pt>
                <c:pt idx="129">
                  <c:v>48912148.711111106</c:v>
                </c:pt>
                <c:pt idx="130">
                  <c:v>49288396.008888893</c:v>
                </c:pt>
                <c:pt idx="131">
                  <c:v>49664643.306666665</c:v>
                </c:pt>
                <c:pt idx="132">
                  <c:v>50040890.604444437</c:v>
                </c:pt>
                <c:pt idx="133">
                  <c:v>50417137.902222224</c:v>
                </c:pt>
                <c:pt idx="134">
                  <c:v>50793385.200000003</c:v>
                </c:pt>
                <c:pt idx="135">
                  <c:v>51169632.497777782</c:v>
                </c:pt>
                <c:pt idx="136">
                  <c:v>51545879.795555554</c:v>
                </c:pt>
                <c:pt idx="137">
                  <c:v>51922127.093333334</c:v>
                </c:pt>
                <c:pt idx="138">
                  <c:v>52298374.391111106</c:v>
                </c:pt>
                <c:pt idx="139">
                  <c:v>52674621.688888885</c:v>
                </c:pt>
                <c:pt idx="140">
                  <c:v>53050868.986666657</c:v>
                </c:pt>
                <c:pt idx="141">
                  <c:v>53427116.284444451</c:v>
                </c:pt>
                <c:pt idx="142">
                  <c:v>53803363.582222223</c:v>
                </c:pt>
                <c:pt idx="143">
                  <c:v>54179610.879999995</c:v>
                </c:pt>
                <c:pt idx="144">
                  <c:v>54555858.177777782</c:v>
                </c:pt>
                <c:pt idx="145">
                  <c:v>54932105.475555554</c:v>
                </c:pt>
                <c:pt idx="146">
                  <c:v>55308352.773333333</c:v>
                </c:pt>
                <c:pt idx="147">
                  <c:v>55684600.071111113</c:v>
                </c:pt>
                <c:pt idx="148">
                  <c:v>56060847.368888885</c:v>
                </c:pt>
                <c:pt idx="149">
                  <c:v>56437094.666666664</c:v>
                </c:pt>
                <c:pt idx="150">
                  <c:v>56813341.964444451</c:v>
                </c:pt>
                <c:pt idx="151">
                  <c:v>57189589.262222216</c:v>
                </c:pt>
                <c:pt idx="152">
                  <c:v>57565836.560000002</c:v>
                </c:pt>
                <c:pt idx="153">
                  <c:v>57942083.857777782</c:v>
                </c:pt>
                <c:pt idx="154">
                  <c:v>58318331.155555554</c:v>
                </c:pt>
                <c:pt idx="155">
                  <c:v>58694578.453333341</c:v>
                </c:pt>
                <c:pt idx="156">
                  <c:v>59070825.751111113</c:v>
                </c:pt>
                <c:pt idx="157">
                  <c:v>59447073.048888892</c:v>
                </c:pt>
                <c:pt idx="158">
                  <c:v>59823320.346666679</c:v>
                </c:pt>
                <c:pt idx="159">
                  <c:v>60199567.644444451</c:v>
                </c:pt>
                <c:pt idx="160">
                  <c:v>60575814.942222223</c:v>
                </c:pt>
                <c:pt idx="161">
                  <c:v>60952062.24000001</c:v>
                </c:pt>
                <c:pt idx="162">
                  <c:v>61328309.537777767</c:v>
                </c:pt>
                <c:pt idx="163">
                  <c:v>61704556.835555553</c:v>
                </c:pt>
                <c:pt idx="164">
                  <c:v>62080804.133333325</c:v>
                </c:pt>
                <c:pt idx="165">
                  <c:v>62457051.431111097</c:v>
                </c:pt>
                <c:pt idx="166">
                  <c:v>62833298.728888884</c:v>
                </c:pt>
                <c:pt idx="167">
                  <c:v>63209546.026666671</c:v>
                </c:pt>
                <c:pt idx="168">
                  <c:v>63585793.324444443</c:v>
                </c:pt>
                <c:pt idx="169">
                  <c:v>63962040.622222222</c:v>
                </c:pt>
                <c:pt idx="170">
                  <c:v>64338287.919999994</c:v>
                </c:pt>
                <c:pt idx="171">
                  <c:v>64714535.217777781</c:v>
                </c:pt>
                <c:pt idx="172">
                  <c:v>65090782.515555553</c:v>
                </c:pt>
                <c:pt idx="173">
                  <c:v>65467029.813333325</c:v>
                </c:pt>
                <c:pt idx="174">
                  <c:v>65843277.111111112</c:v>
                </c:pt>
                <c:pt idx="175">
                  <c:v>66219524.408888899</c:v>
                </c:pt>
                <c:pt idx="176">
                  <c:v>66595771.706666671</c:v>
                </c:pt>
                <c:pt idx="177">
                  <c:v>66972019.004444443</c:v>
                </c:pt>
                <c:pt idx="178">
                  <c:v>67348266.302222207</c:v>
                </c:pt>
                <c:pt idx="179">
                  <c:v>67724513.599999994</c:v>
                </c:pt>
                <c:pt idx="180">
                  <c:v>68100760.897777781</c:v>
                </c:pt>
                <c:pt idx="181">
                  <c:v>68477008.195555553</c:v>
                </c:pt>
                <c:pt idx="182">
                  <c:v>68853255.49333334</c:v>
                </c:pt>
                <c:pt idx="183">
                  <c:v>69229502.791111127</c:v>
                </c:pt>
                <c:pt idx="184">
                  <c:v>69605750.088888884</c:v>
                </c:pt>
                <c:pt idx="185">
                  <c:v>69981997.38666667</c:v>
                </c:pt>
                <c:pt idx="186">
                  <c:v>70358244.684444457</c:v>
                </c:pt>
                <c:pt idx="187">
                  <c:v>70734491.982222214</c:v>
                </c:pt>
                <c:pt idx="188">
                  <c:v>71110739.280000001</c:v>
                </c:pt>
                <c:pt idx="189">
                  <c:v>71486986.577777788</c:v>
                </c:pt>
                <c:pt idx="190">
                  <c:v>71863233.875555545</c:v>
                </c:pt>
                <c:pt idx="191">
                  <c:v>72239481.173333332</c:v>
                </c:pt>
                <c:pt idx="192">
                  <c:v>72615728.471111119</c:v>
                </c:pt>
                <c:pt idx="193">
                  <c:v>72991975.768888891</c:v>
                </c:pt>
                <c:pt idx="194">
                  <c:v>73368223.066666663</c:v>
                </c:pt>
                <c:pt idx="195">
                  <c:v>73744470.36444445</c:v>
                </c:pt>
                <c:pt idx="196">
                  <c:v>74120717.662222221</c:v>
                </c:pt>
                <c:pt idx="197">
                  <c:v>74496964.959999993</c:v>
                </c:pt>
                <c:pt idx="198">
                  <c:v>74873212.257777765</c:v>
                </c:pt>
                <c:pt idx="199">
                  <c:v>75249459.555555552</c:v>
                </c:pt>
                <c:pt idx="200">
                  <c:v>75625706.853333339</c:v>
                </c:pt>
                <c:pt idx="201">
                  <c:v>76001954.151111111</c:v>
                </c:pt>
                <c:pt idx="202">
                  <c:v>76378201.448888883</c:v>
                </c:pt>
                <c:pt idx="203">
                  <c:v>76754448.746666655</c:v>
                </c:pt>
                <c:pt idx="204">
                  <c:v>77130696.044444442</c:v>
                </c:pt>
                <c:pt idx="205">
                  <c:v>77506943.342222229</c:v>
                </c:pt>
                <c:pt idx="206">
                  <c:v>77883190.640000001</c:v>
                </c:pt>
                <c:pt idx="207">
                  <c:v>78259437.937777787</c:v>
                </c:pt>
                <c:pt idx="208">
                  <c:v>78635685.235555574</c:v>
                </c:pt>
                <c:pt idx="209">
                  <c:v>79011932.533333331</c:v>
                </c:pt>
                <c:pt idx="210">
                  <c:v>79388179.831111118</c:v>
                </c:pt>
                <c:pt idx="211">
                  <c:v>79764427.128888905</c:v>
                </c:pt>
                <c:pt idx="212">
                  <c:v>80140674.426666662</c:v>
                </c:pt>
                <c:pt idx="213">
                  <c:v>80516921.724444449</c:v>
                </c:pt>
                <c:pt idx="214">
                  <c:v>80893169.022222221</c:v>
                </c:pt>
                <c:pt idx="215">
                  <c:v>81269416.319999993</c:v>
                </c:pt>
                <c:pt idx="216">
                  <c:v>81645663.617777765</c:v>
                </c:pt>
                <c:pt idx="217">
                  <c:v>82021910.915555552</c:v>
                </c:pt>
                <c:pt idx="218">
                  <c:v>82398158.213333324</c:v>
                </c:pt>
                <c:pt idx="219">
                  <c:v>82774405.51111111</c:v>
                </c:pt>
                <c:pt idx="220">
                  <c:v>83150652.808888897</c:v>
                </c:pt>
                <c:pt idx="221">
                  <c:v>83526900.106666669</c:v>
                </c:pt>
                <c:pt idx="222">
                  <c:v>83903147.404444441</c:v>
                </c:pt>
                <c:pt idx="223">
                  <c:v>84279394.702222213</c:v>
                </c:pt>
                <c:pt idx="224">
                  <c:v>84655642</c:v>
                </c:pt>
                <c:pt idx="225">
                  <c:v>85031889.297777787</c:v>
                </c:pt>
                <c:pt idx="226">
                  <c:v>85408136.595555559</c:v>
                </c:pt>
                <c:pt idx="227">
                  <c:v>85784383.893333331</c:v>
                </c:pt>
                <c:pt idx="228">
                  <c:v>86160631.191111103</c:v>
                </c:pt>
                <c:pt idx="229">
                  <c:v>86536878.48888889</c:v>
                </c:pt>
                <c:pt idx="230">
                  <c:v>86913125.786666676</c:v>
                </c:pt>
                <c:pt idx="231">
                  <c:v>87289373.084444448</c:v>
                </c:pt>
                <c:pt idx="232">
                  <c:v>87665620.382222235</c:v>
                </c:pt>
                <c:pt idx="233">
                  <c:v>88041867.680000007</c:v>
                </c:pt>
                <c:pt idx="234">
                  <c:v>88418114.977777779</c:v>
                </c:pt>
                <c:pt idx="235">
                  <c:v>88794362.275555551</c:v>
                </c:pt>
                <c:pt idx="236">
                  <c:v>89170609.573333338</c:v>
                </c:pt>
                <c:pt idx="237">
                  <c:v>89546856.871111095</c:v>
                </c:pt>
                <c:pt idx="238">
                  <c:v>89923104.168888882</c:v>
                </c:pt>
                <c:pt idx="239">
                  <c:v>90299351.466666669</c:v>
                </c:pt>
                <c:pt idx="240">
                  <c:v>90675598.764444426</c:v>
                </c:pt>
                <c:pt idx="241">
                  <c:v>91051846.062222213</c:v>
                </c:pt>
                <c:pt idx="242">
                  <c:v>91428093.359999999</c:v>
                </c:pt>
                <c:pt idx="243">
                  <c:v>91804340.657777771</c:v>
                </c:pt>
                <c:pt idx="244">
                  <c:v>92180587.955555558</c:v>
                </c:pt>
                <c:pt idx="245">
                  <c:v>92556835.253333345</c:v>
                </c:pt>
                <c:pt idx="246">
                  <c:v>92933082.551111117</c:v>
                </c:pt>
                <c:pt idx="247">
                  <c:v>93309329.848888874</c:v>
                </c:pt>
                <c:pt idx="248">
                  <c:v>93685577.146666661</c:v>
                </c:pt>
                <c:pt idx="249">
                  <c:v>94061824.444444448</c:v>
                </c:pt>
                <c:pt idx="250">
                  <c:v>94438071.742222235</c:v>
                </c:pt>
                <c:pt idx="251">
                  <c:v>94814319.040000021</c:v>
                </c:pt>
                <c:pt idx="252">
                  <c:v>95190566.337777779</c:v>
                </c:pt>
                <c:pt idx="253">
                  <c:v>95566813.63555555</c:v>
                </c:pt>
                <c:pt idx="254">
                  <c:v>95943060.933333337</c:v>
                </c:pt>
                <c:pt idx="255">
                  <c:v>96319308.231111109</c:v>
                </c:pt>
                <c:pt idx="256">
                  <c:v>96695555.528888881</c:v>
                </c:pt>
                <c:pt idx="257">
                  <c:v>97071802.826666668</c:v>
                </c:pt>
                <c:pt idx="258">
                  <c:v>97448050.124444455</c:v>
                </c:pt>
                <c:pt idx="259">
                  <c:v>97824297.422222212</c:v>
                </c:pt>
                <c:pt idx="260">
                  <c:v>98200544.719999999</c:v>
                </c:pt>
                <c:pt idx="261">
                  <c:v>98576792.017777786</c:v>
                </c:pt>
                <c:pt idx="262">
                  <c:v>98953039.315555543</c:v>
                </c:pt>
                <c:pt idx="263">
                  <c:v>99329286.61333333</c:v>
                </c:pt>
                <c:pt idx="264">
                  <c:v>99705533.911111116</c:v>
                </c:pt>
                <c:pt idx="265">
                  <c:v>100081781.20888887</c:v>
                </c:pt>
                <c:pt idx="266">
                  <c:v>100458028.50666666</c:v>
                </c:pt>
                <c:pt idx="267">
                  <c:v>100834275.80444445</c:v>
                </c:pt>
                <c:pt idx="268">
                  <c:v>101210523.10222222</c:v>
                </c:pt>
                <c:pt idx="269">
                  <c:v>101586770.40000001</c:v>
                </c:pt>
                <c:pt idx="270">
                  <c:v>101963017.69777779</c:v>
                </c:pt>
                <c:pt idx="271">
                  <c:v>102339264.99555556</c:v>
                </c:pt>
                <c:pt idx="272">
                  <c:v>102715512.29333332</c:v>
                </c:pt>
                <c:pt idx="273">
                  <c:v>103091759.59111111</c:v>
                </c:pt>
                <c:pt idx="274">
                  <c:v>103468006.8888889</c:v>
                </c:pt>
                <c:pt idx="275">
                  <c:v>103844254.18666667</c:v>
                </c:pt>
                <c:pt idx="276">
                  <c:v>104220501.48444445</c:v>
                </c:pt>
                <c:pt idx="277">
                  <c:v>104596748.78222221</c:v>
                </c:pt>
                <c:pt idx="278">
                  <c:v>104972996.07999998</c:v>
                </c:pt>
                <c:pt idx="279">
                  <c:v>105349243.37777777</c:v>
                </c:pt>
                <c:pt idx="280">
                  <c:v>105725490.67555556</c:v>
                </c:pt>
                <c:pt idx="281">
                  <c:v>106101737.97333331</c:v>
                </c:pt>
                <c:pt idx="282">
                  <c:v>106477985.27111112</c:v>
                </c:pt>
                <c:pt idx="283">
                  <c:v>106854232.5688889</c:v>
                </c:pt>
                <c:pt idx="284">
                  <c:v>107230479.86666666</c:v>
                </c:pt>
                <c:pt idx="285">
                  <c:v>107606727.16444445</c:v>
                </c:pt>
                <c:pt idx="286">
                  <c:v>107982974.46222223</c:v>
                </c:pt>
                <c:pt idx="287">
                  <c:v>108359221.75999999</c:v>
                </c:pt>
                <c:pt idx="288">
                  <c:v>108735469.05777778</c:v>
                </c:pt>
                <c:pt idx="289">
                  <c:v>109111716.35555556</c:v>
                </c:pt>
                <c:pt idx="290">
                  <c:v>109487963.65333332</c:v>
                </c:pt>
                <c:pt idx="291">
                  <c:v>109864210.95111111</c:v>
                </c:pt>
                <c:pt idx="292">
                  <c:v>110240458.24888891</c:v>
                </c:pt>
                <c:pt idx="293">
                  <c:v>110616705.54666667</c:v>
                </c:pt>
                <c:pt idx="294">
                  <c:v>110992952.84444445</c:v>
                </c:pt>
                <c:pt idx="295">
                  <c:v>111369200.14222223</c:v>
                </c:pt>
                <c:pt idx="296">
                  <c:v>111745447.44</c:v>
                </c:pt>
                <c:pt idx="297">
                  <c:v>112121694.73777777</c:v>
                </c:pt>
                <c:pt idx="298">
                  <c:v>112497942.03555554</c:v>
                </c:pt>
                <c:pt idx="299">
                  <c:v>112874189.33333333</c:v>
                </c:pt>
              </c:numCache>
            </c:numRef>
          </c:cat>
          <c:val>
            <c:numRef>
              <c:f>'Digital working'!$E$3:$E$302</c:f>
              <c:numCache>
                <c:formatCode>General</c:formatCode>
                <c:ptCount val="300"/>
                <c:pt idx="99" formatCode="_ * #,##0_ ;_ * \-#,##0_ ;_ * &quot;-&quot;??_ ;_ @_ ">
                  <c:v>26745.711676392875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D6-468A-A500-6EA4884739C2}"/>
            </c:ext>
          </c:extLst>
        </c:ser>
        <c:ser>
          <c:idx val="4"/>
          <c:order val="3"/>
          <c:tx>
            <c:strRef>
              <c:f>'Digital working'!$F$2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Pt>
            <c:idx val="118"/>
            <c:marker>
              <c:symbol val="circle"/>
              <c:size val="5"/>
              <c:spPr>
                <a:solidFill>
                  <a:srgbClr val="C0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8D6-468A-A500-6EA4884739C2}"/>
              </c:ext>
            </c:extLst>
          </c:dPt>
          <c:cat>
            <c:numRef>
              <c:f>'Digital working'!$B$3:$B$302</c:f>
              <c:numCache>
                <c:formatCode>General</c:formatCode>
                <c:ptCount val="300"/>
                <c:pt idx="0">
                  <c:v>376247.29777777777</c:v>
                </c:pt>
                <c:pt idx="1">
                  <c:v>752494.59555555554</c:v>
                </c:pt>
                <c:pt idx="2">
                  <c:v>1128741.8933333333</c:v>
                </c:pt>
                <c:pt idx="3">
                  <c:v>1504989.1911111111</c:v>
                </c:pt>
                <c:pt idx="4">
                  <c:v>1881236.4888888891</c:v>
                </c:pt>
                <c:pt idx="5">
                  <c:v>2257483.7866666666</c:v>
                </c:pt>
                <c:pt idx="6">
                  <c:v>2633731.0844444442</c:v>
                </c:pt>
                <c:pt idx="7">
                  <c:v>3009978.3822222222</c:v>
                </c:pt>
                <c:pt idx="8">
                  <c:v>3386225.6799999997</c:v>
                </c:pt>
                <c:pt idx="9">
                  <c:v>3762472.9777777782</c:v>
                </c:pt>
                <c:pt idx="10">
                  <c:v>4138720.2755555562</c:v>
                </c:pt>
                <c:pt idx="11">
                  <c:v>4514967.5733333332</c:v>
                </c:pt>
                <c:pt idx="12">
                  <c:v>4891214.8711111117</c:v>
                </c:pt>
                <c:pt idx="13">
                  <c:v>5267462.1688888883</c:v>
                </c:pt>
                <c:pt idx="14">
                  <c:v>5643709.4666666668</c:v>
                </c:pt>
                <c:pt idx="15">
                  <c:v>6019956.7644444443</c:v>
                </c:pt>
                <c:pt idx="16">
                  <c:v>6396204.0622222228</c:v>
                </c:pt>
                <c:pt idx="17">
                  <c:v>6772451.3599999994</c:v>
                </c:pt>
                <c:pt idx="18">
                  <c:v>7148698.6577777769</c:v>
                </c:pt>
                <c:pt idx="19">
                  <c:v>7524945.9555555563</c:v>
                </c:pt>
                <c:pt idx="20">
                  <c:v>7901193.2533333339</c:v>
                </c:pt>
                <c:pt idx="21">
                  <c:v>8277440.5511111123</c:v>
                </c:pt>
                <c:pt idx="22">
                  <c:v>8653687.8488888908</c:v>
                </c:pt>
                <c:pt idx="23">
                  <c:v>9029935.1466666665</c:v>
                </c:pt>
                <c:pt idx="24">
                  <c:v>9406182.444444444</c:v>
                </c:pt>
                <c:pt idx="25">
                  <c:v>9782429.7422222234</c:v>
                </c:pt>
                <c:pt idx="26">
                  <c:v>10158677.039999999</c:v>
                </c:pt>
                <c:pt idx="27">
                  <c:v>10534924.337777777</c:v>
                </c:pt>
                <c:pt idx="28">
                  <c:v>10911171.635555556</c:v>
                </c:pt>
                <c:pt idx="29">
                  <c:v>11287418.933333334</c:v>
                </c:pt>
                <c:pt idx="30">
                  <c:v>11663666.231111109</c:v>
                </c:pt>
                <c:pt idx="31">
                  <c:v>12039913.528888889</c:v>
                </c:pt>
                <c:pt idx="32">
                  <c:v>12416160.826666666</c:v>
                </c:pt>
                <c:pt idx="33">
                  <c:v>12792408.124444446</c:v>
                </c:pt>
                <c:pt idx="34">
                  <c:v>13168655.422222221</c:v>
                </c:pt>
                <c:pt idx="35">
                  <c:v>13544902.719999999</c:v>
                </c:pt>
                <c:pt idx="36">
                  <c:v>13921150.017777778</c:v>
                </c:pt>
                <c:pt idx="37">
                  <c:v>14297397.315555554</c:v>
                </c:pt>
                <c:pt idx="38">
                  <c:v>14673644.613333335</c:v>
                </c:pt>
                <c:pt idx="39">
                  <c:v>15049891.911111113</c:v>
                </c:pt>
                <c:pt idx="40">
                  <c:v>15426139.208888888</c:v>
                </c:pt>
                <c:pt idx="41">
                  <c:v>15802386.506666668</c:v>
                </c:pt>
                <c:pt idx="42">
                  <c:v>16178633.804444445</c:v>
                </c:pt>
                <c:pt idx="43">
                  <c:v>16554881.102222225</c:v>
                </c:pt>
                <c:pt idx="44">
                  <c:v>16931128.399999999</c:v>
                </c:pt>
                <c:pt idx="45">
                  <c:v>17307375.697777782</c:v>
                </c:pt>
                <c:pt idx="46">
                  <c:v>17683622.995555554</c:v>
                </c:pt>
                <c:pt idx="47">
                  <c:v>18059870.293333333</c:v>
                </c:pt>
                <c:pt idx="48">
                  <c:v>18436117.591111112</c:v>
                </c:pt>
                <c:pt idx="49">
                  <c:v>18812364.888888888</c:v>
                </c:pt>
                <c:pt idx="50">
                  <c:v>19188612.186666664</c:v>
                </c:pt>
                <c:pt idx="51">
                  <c:v>19564859.484444447</c:v>
                </c:pt>
                <c:pt idx="52">
                  <c:v>19941106.782222226</c:v>
                </c:pt>
                <c:pt idx="53">
                  <c:v>20317354.079999998</c:v>
                </c:pt>
                <c:pt idx="54">
                  <c:v>20693601.377777778</c:v>
                </c:pt>
                <c:pt idx="55">
                  <c:v>21069848.675555553</c:v>
                </c:pt>
                <c:pt idx="56">
                  <c:v>21446095.973333333</c:v>
                </c:pt>
                <c:pt idx="57">
                  <c:v>21822343.271111112</c:v>
                </c:pt>
                <c:pt idx="58">
                  <c:v>22198590.568888888</c:v>
                </c:pt>
                <c:pt idx="59">
                  <c:v>22574837.866666667</c:v>
                </c:pt>
                <c:pt idx="60">
                  <c:v>22951085.164444443</c:v>
                </c:pt>
                <c:pt idx="61">
                  <c:v>23327332.462222219</c:v>
                </c:pt>
                <c:pt idx="62">
                  <c:v>23703579.760000005</c:v>
                </c:pt>
                <c:pt idx="63">
                  <c:v>24079827.057777777</c:v>
                </c:pt>
                <c:pt idx="64">
                  <c:v>24456074.355555553</c:v>
                </c:pt>
                <c:pt idx="65">
                  <c:v>24832321.653333332</c:v>
                </c:pt>
                <c:pt idx="66">
                  <c:v>25208568.951111112</c:v>
                </c:pt>
                <c:pt idx="67">
                  <c:v>25584816.248888891</c:v>
                </c:pt>
                <c:pt idx="68">
                  <c:v>25961063.546666667</c:v>
                </c:pt>
                <c:pt idx="69">
                  <c:v>26337310.844444443</c:v>
                </c:pt>
                <c:pt idx="70">
                  <c:v>26713558.142222226</c:v>
                </c:pt>
                <c:pt idx="71">
                  <c:v>27089805.439999998</c:v>
                </c:pt>
                <c:pt idx="72">
                  <c:v>27466052.737777777</c:v>
                </c:pt>
                <c:pt idx="73">
                  <c:v>27842300.035555556</c:v>
                </c:pt>
                <c:pt idx="74">
                  <c:v>28218547.333333332</c:v>
                </c:pt>
                <c:pt idx="75">
                  <c:v>28594794.631111108</c:v>
                </c:pt>
                <c:pt idx="76">
                  <c:v>28971041.928888891</c:v>
                </c:pt>
                <c:pt idx="77">
                  <c:v>29347289.22666667</c:v>
                </c:pt>
                <c:pt idx="78">
                  <c:v>29723536.524444446</c:v>
                </c:pt>
                <c:pt idx="79">
                  <c:v>30099783.822222225</c:v>
                </c:pt>
                <c:pt idx="80">
                  <c:v>30476031.120000005</c:v>
                </c:pt>
                <c:pt idx="81">
                  <c:v>30852278.417777777</c:v>
                </c:pt>
                <c:pt idx="82">
                  <c:v>31228525.715555549</c:v>
                </c:pt>
                <c:pt idx="83">
                  <c:v>31604773.013333336</c:v>
                </c:pt>
                <c:pt idx="84">
                  <c:v>31981020.311111111</c:v>
                </c:pt>
                <c:pt idx="85">
                  <c:v>32357267.608888891</c:v>
                </c:pt>
                <c:pt idx="86">
                  <c:v>32733514.906666663</c:v>
                </c:pt>
                <c:pt idx="87">
                  <c:v>33109762.204444449</c:v>
                </c:pt>
                <c:pt idx="88">
                  <c:v>33486009.502222221</c:v>
                </c:pt>
                <c:pt idx="89">
                  <c:v>33862256.799999997</c:v>
                </c:pt>
                <c:pt idx="90">
                  <c:v>34238504.097777776</c:v>
                </c:pt>
                <c:pt idx="91">
                  <c:v>34614751.395555563</c:v>
                </c:pt>
                <c:pt idx="92">
                  <c:v>34990998.693333335</c:v>
                </c:pt>
                <c:pt idx="93">
                  <c:v>35367245.991111107</c:v>
                </c:pt>
                <c:pt idx="94">
                  <c:v>35743493.288888894</c:v>
                </c:pt>
                <c:pt idx="95">
                  <c:v>36119740.586666666</c:v>
                </c:pt>
                <c:pt idx="96">
                  <c:v>36495987.884444445</c:v>
                </c:pt>
                <c:pt idx="97">
                  <c:v>36872235.182222225</c:v>
                </c:pt>
                <c:pt idx="98">
                  <c:v>37248482.479999997</c:v>
                </c:pt>
                <c:pt idx="99">
                  <c:v>37624729.777777776</c:v>
                </c:pt>
                <c:pt idx="100">
                  <c:v>38000977.075555556</c:v>
                </c:pt>
                <c:pt idx="101">
                  <c:v>38377224.373333327</c:v>
                </c:pt>
                <c:pt idx="102">
                  <c:v>38753471.671111114</c:v>
                </c:pt>
                <c:pt idx="103">
                  <c:v>39129718.968888894</c:v>
                </c:pt>
                <c:pt idx="104">
                  <c:v>39505966.266666666</c:v>
                </c:pt>
                <c:pt idx="105">
                  <c:v>39882213.564444453</c:v>
                </c:pt>
                <c:pt idx="106">
                  <c:v>40258460.862222224</c:v>
                </c:pt>
                <c:pt idx="107">
                  <c:v>40634708.159999996</c:v>
                </c:pt>
                <c:pt idx="108">
                  <c:v>41010955.457777776</c:v>
                </c:pt>
                <c:pt idx="109">
                  <c:v>41387202.755555555</c:v>
                </c:pt>
                <c:pt idx="110">
                  <c:v>41763450.053333335</c:v>
                </c:pt>
                <c:pt idx="111">
                  <c:v>42139697.351111107</c:v>
                </c:pt>
                <c:pt idx="112">
                  <c:v>42515944.648888893</c:v>
                </c:pt>
                <c:pt idx="113">
                  <c:v>42892191.946666665</c:v>
                </c:pt>
                <c:pt idx="114">
                  <c:v>43268439.244444445</c:v>
                </c:pt>
                <c:pt idx="115">
                  <c:v>43644686.542222224</c:v>
                </c:pt>
                <c:pt idx="116">
                  <c:v>44020933.840000004</c:v>
                </c:pt>
                <c:pt idx="117">
                  <c:v>44397181.137777776</c:v>
                </c:pt>
                <c:pt idx="118">
                  <c:v>44773428.435555547</c:v>
                </c:pt>
                <c:pt idx="119">
                  <c:v>45149675.733333334</c:v>
                </c:pt>
                <c:pt idx="120">
                  <c:v>45525923.031111106</c:v>
                </c:pt>
                <c:pt idx="121">
                  <c:v>45902170.328888886</c:v>
                </c:pt>
                <c:pt idx="122">
                  <c:v>46278417.626666673</c:v>
                </c:pt>
                <c:pt idx="123">
                  <c:v>46654664.924444437</c:v>
                </c:pt>
                <c:pt idx="124">
                  <c:v>47030912.222222224</c:v>
                </c:pt>
                <c:pt idx="125">
                  <c:v>47407159.520000011</c:v>
                </c:pt>
                <c:pt idx="126">
                  <c:v>47783406.817777775</c:v>
                </c:pt>
                <c:pt idx="127">
                  <c:v>48159654.115555555</c:v>
                </c:pt>
                <c:pt idx="128">
                  <c:v>48535901.413333334</c:v>
                </c:pt>
                <c:pt idx="129">
                  <c:v>48912148.711111106</c:v>
                </c:pt>
                <c:pt idx="130">
                  <c:v>49288396.008888893</c:v>
                </c:pt>
                <c:pt idx="131">
                  <c:v>49664643.306666665</c:v>
                </c:pt>
                <c:pt idx="132">
                  <c:v>50040890.604444437</c:v>
                </c:pt>
                <c:pt idx="133">
                  <c:v>50417137.902222224</c:v>
                </c:pt>
                <c:pt idx="134">
                  <c:v>50793385.200000003</c:v>
                </c:pt>
                <c:pt idx="135">
                  <c:v>51169632.497777782</c:v>
                </c:pt>
                <c:pt idx="136">
                  <c:v>51545879.795555554</c:v>
                </c:pt>
                <c:pt idx="137">
                  <c:v>51922127.093333334</c:v>
                </c:pt>
                <c:pt idx="138">
                  <c:v>52298374.391111106</c:v>
                </c:pt>
                <c:pt idx="139">
                  <c:v>52674621.688888885</c:v>
                </c:pt>
                <c:pt idx="140">
                  <c:v>53050868.986666657</c:v>
                </c:pt>
                <c:pt idx="141">
                  <c:v>53427116.284444451</c:v>
                </c:pt>
                <c:pt idx="142">
                  <c:v>53803363.582222223</c:v>
                </c:pt>
                <c:pt idx="143">
                  <c:v>54179610.879999995</c:v>
                </c:pt>
                <c:pt idx="144">
                  <c:v>54555858.177777782</c:v>
                </c:pt>
                <c:pt idx="145">
                  <c:v>54932105.475555554</c:v>
                </c:pt>
                <c:pt idx="146">
                  <c:v>55308352.773333333</c:v>
                </c:pt>
                <c:pt idx="147">
                  <c:v>55684600.071111113</c:v>
                </c:pt>
                <c:pt idx="148">
                  <c:v>56060847.368888885</c:v>
                </c:pt>
                <c:pt idx="149">
                  <c:v>56437094.666666664</c:v>
                </c:pt>
                <c:pt idx="150">
                  <c:v>56813341.964444451</c:v>
                </c:pt>
                <c:pt idx="151">
                  <c:v>57189589.262222216</c:v>
                </c:pt>
                <c:pt idx="152">
                  <c:v>57565836.560000002</c:v>
                </c:pt>
                <c:pt idx="153">
                  <c:v>57942083.857777782</c:v>
                </c:pt>
                <c:pt idx="154">
                  <c:v>58318331.155555554</c:v>
                </c:pt>
                <c:pt idx="155">
                  <c:v>58694578.453333341</c:v>
                </c:pt>
                <c:pt idx="156">
                  <c:v>59070825.751111113</c:v>
                </c:pt>
                <c:pt idx="157">
                  <c:v>59447073.048888892</c:v>
                </c:pt>
                <c:pt idx="158">
                  <c:v>59823320.346666679</c:v>
                </c:pt>
                <c:pt idx="159">
                  <c:v>60199567.644444451</c:v>
                </c:pt>
                <c:pt idx="160">
                  <c:v>60575814.942222223</c:v>
                </c:pt>
                <c:pt idx="161">
                  <c:v>60952062.24000001</c:v>
                </c:pt>
                <c:pt idx="162">
                  <c:v>61328309.537777767</c:v>
                </c:pt>
                <c:pt idx="163">
                  <c:v>61704556.835555553</c:v>
                </c:pt>
                <c:pt idx="164">
                  <c:v>62080804.133333325</c:v>
                </c:pt>
                <c:pt idx="165">
                  <c:v>62457051.431111097</c:v>
                </c:pt>
                <c:pt idx="166">
                  <c:v>62833298.728888884</c:v>
                </c:pt>
                <c:pt idx="167">
                  <c:v>63209546.026666671</c:v>
                </c:pt>
                <c:pt idx="168">
                  <c:v>63585793.324444443</c:v>
                </c:pt>
                <c:pt idx="169">
                  <c:v>63962040.622222222</c:v>
                </c:pt>
                <c:pt idx="170">
                  <c:v>64338287.919999994</c:v>
                </c:pt>
                <c:pt idx="171">
                  <c:v>64714535.217777781</c:v>
                </c:pt>
                <c:pt idx="172">
                  <c:v>65090782.515555553</c:v>
                </c:pt>
                <c:pt idx="173">
                  <c:v>65467029.813333325</c:v>
                </c:pt>
                <c:pt idx="174">
                  <c:v>65843277.111111112</c:v>
                </c:pt>
                <c:pt idx="175">
                  <c:v>66219524.408888899</c:v>
                </c:pt>
                <c:pt idx="176">
                  <c:v>66595771.706666671</c:v>
                </c:pt>
                <c:pt idx="177">
                  <c:v>66972019.004444443</c:v>
                </c:pt>
                <c:pt idx="178">
                  <c:v>67348266.302222207</c:v>
                </c:pt>
                <c:pt idx="179">
                  <c:v>67724513.599999994</c:v>
                </c:pt>
                <c:pt idx="180">
                  <c:v>68100760.897777781</c:v>
                </c:pt>
                <c:pt idx="181">
                  <c:v>68477008.195555553</c:v>
                </c:pt>
                <c:pt idx="182">
                  <c:v>68853255.49333334</c:v>
                </c:pt>
                <c:pt idx="183">
                  <c:v>69229502.791111127</c:v>
                </c:pt>
                <c:pt idx="184">
                  <c:v>69605750.088888884</c:v>
                </c:pt>
                <c:pt idx="185">
                  <c:v>69981997.38666667</c:v>
                </c:pt>
                <c:pt idx="186">
                  <c:v>70358244.684444457</c:v>
                </c:pt>
                <c:pt idx="187">
                  <c:v>70734491.982222214</c:v>
                </c:pt>
                <c:pt idx="188">
                  <c:v>71110739.280000001</c:v>
                </c:pt>
                <c:pt idx="189">
                  <c:v>71486986.577777788</c:v>
                </c:pt>
                <c:pt idx="190">
                  <c:v>71863233.875555545</c:v>
                </c:pt>
                <c:pt idx="191">
                  <c:v>72239481.173333332</c:v>
                </c:pt>
                <c:pt idx="192">
                  <c:v>72615728.471111119</c:v>
                </c:pt>
                <c:pt idx="193">
                  <c:v>72991975.768888891</c:v>
                </c:pt>
                <c:pt idx="194">
                  <c:v>73368223.066666663</c:v>
                </c:pt>
                <c:pt idx="195">
                  <c:v>73744470.36444445</c:v>
                </c:pt>
                <c:pt idx="196">
                  <c:v>74120717.662222221</c:v>
                </c:pt>
                <c:pt idx="197">
                  <c:v>74496964.959999993</c:v>
                </c:pt>
                <c:pt idx="198">
                  <c:v>74873212.257777765</c:v>
                </c:pt>
                <c:pt idx="199">
                  <c:v>75249459.555555552</c:v>
                </c:pt>
                <c:pt idx="200">
                  <c:v>75625706.853333339</c:v>
                </c:pt>
                <c:pt idx="201">
                  <c:v>76001954.151111111</c:v>
                </c:pt>
                <c:pt idx="202">
                  <c:v>76378201.448888883</c:v>
                </c:pt>
                <c:pt idx="203">
                  <c:v>76754448.746666655</c:v>
                </c:pt>
                <c:pt idx="204">
                  <c:v>77130696.044444442</c:v>
                </c:pt>
                <c:pt idx="205">
                  <c:v>77506943.342222229</c:v>
                </c:pt>
                <c:pt idx="206">
                  <c:v>77883190.640000001</c:v>
                </c:pt>
                <c:pt idx="207">
                  <c:v>78259437.937777787</c:v>
                </c:pt>
                <c:pt idx="208">
                  <c:v>78635685.235555574</c:v>
                </c:pt>
                <c:pt idx="209">
                  <c:v>79011932.533333331</c:v>
                </c:pt>
                <c:pt idx="210">
                  <c:v>79388179.831111118</c:v>
                </c:pt>
                <c:pt idx="211">
                  <c:v>79764427.128888905</c:v>
                </c:pt>
                <c:pt idx="212">
                  <c:v>80140674.426666662</c:v>
                </c:pt>
                <c:pt idx="213">
                  <c:v>80516921.724444449</c:v>
                </c:pt>
                <c:pt idx="214">
                  <c:v>80893169.022222221</c:v>
                </c:pt>
                <c:pt idx="215">
                  <c:v>81269416.319999993</c:v>
                </c:pt>
                <c:pt idx="216">
                  <c:v>81645663.617777765</c:v>
                </c:pt>
                <c:pt idx="217">
                  <c:v>82021910.915555552</c:v>
                </c:pt>
                <c:pt idx="218">
                  <c:v>82398158.213333324</c:v>
                </c:pt>
                <c:pt idx="219">
                  <c:v>82774405.51111111</c:v>
                </c:pt>
                <c:pt idx="220">
                  <c:v>83150652.808888897</c:v>
                </c:pt>
                <c:pt idx="221">
                  <c:v>83526900.106666669</c:v>
                </c:pt>
                <c:pt idx="222">
                  <c:v>83903147.404444441</c:v>
                </c:pt>
                <c:pt idx="223">
                  <c:v>84279394.702222213</c:v>
                </c:pt>
                <c:pt idx="224">
                  <c:v>84655642</c:v>
                </c:pt>
                <c:pt idx="225">
                  <c:v>85031889.297777787</c:v>
                </c:pt>
                <c:pt idx="226">
                  <c:v>85408136.595555559</c:v>
                </c:pt>
                <c:pt idx="227">
                  <c:v>85784383.893333331</c:v>
                </c:pt>
                <c:pt idx="228">
                  <c:v>86160631.191111103</c:v>
                </c:pt>
                <c:pt idx="229">
                  <c:v>86536878.48888889</c:v>
                </c:pt>
                <c:pt idx="230">
                  <c:v>86913125.786666676</c:v>
                </c:pt>
                <c:pt idx="231">
                  <c:v>87289373.084444448</c:v>
                </c:pt>
                <c:pt idx="232">
                  <c:v>87665620.382222235</c:v>
                </c:pt>
                <c:pt idx="233">
                  <c:v>88041867.680000007</c:v>
                </c:pt>
                <c:pt idx="234">
                  <c:v>88418114.977777779</c:v>
                </c:pt>
                <c:pt idx="235">
                  <c:v>88794362.275555551</c:v>
                </c:pt>
                <c:pt idx="236">
                  <c:v>89170609.573333338</c:v>
                </c:pt>
                <c:pt idx="237">
                  <c:v>89546856.871111095</c:v>
                </c:pt>
                <c:pt idx="238">
                  <c:v>89923104.168888882</c:v>
                </c:pt>
                <c:pt idx="239">
                  <c:v>90299351.466666669</c:v>
                </c:pt>
                <c:pt idx="240">
                  <c:v>90675598.764444426</c:v>
                </c:pt>
                <c:pt idx="241">
                  <c:v>91051846.062222213</c:v>
                </c:pt>
                <c:pt idx="242">
                  <c:v>91428093.359999999</c:v>
                </c:pt>
                <c:pt idx="243">
                  <c:v>91804340.657777771</c:v>
                </c:pt>
                <c:pt idx="244">
                  <c:v>92180587.955555558</c:v>
                </c:pt>
                <c:pt idx="245">
                  <c:v>92556835.253333345</c:v>
                </c:pt>
                <c:pt idx="246">
                  <c:v>92933082.551111117</c:v>
                </c:pt>
                <c:pt idx="247">
                  <c:v>93309329.848888874</c:v>
                </c:pt>
                <c:pt idx="248">
                  <c:v>93685577.146666661</c:v>
                </c:pt>
                <c:pt idx="249">
                  <c:v>94061824.444444448</c:v>
                </c:pt>
                <c:pt idx="250">
                  <c:v>94438071.742222235</c:v>
                </c:pt>
                <c:pt idx="251">
                  <c:v>94814319.040000021</c:v>
                </c:pt>
                <c:pt idx="252">
                  <c:v>95190566.337777779</c:v>
                </c:pt>
                <c:pt idx="253">
                  <c:v>95566813.63555555</c:v>
                </c:pt>
                <c:pt idx="254">
                  <c:v>95943060.933333337</c:v>
                </c:pt>
                <c:pt idx="255">
                  <c:v>96319308.231111109</c:v>
                </c:pt>
                <c:pt idx="256">
                  <c:v>96695555.528888881</c:v>
                </c:pt>
                <c:pt idx="257">
                  <c:v>97071802.826666668</c:v>
                </c:pt>
                <c:pt idx="258">
                  <c:v>97448050.124444455</c:v>
                </c:pt>
                <c:pt idx="259">
                  <c:v>97824297.422222212</c:v>
                </c:pt>
                <c:pt idx="260">
                  <c:v>98200544.719999999</c:v>
                </c:pt>
                <c:pt idx="261">
                  <c:v>98576792.017777786</c:v>
                </c:pt>
                <c:pt idx="262">
                  <c:v>98953039.315555543</c:v>
                </c:pt>
                <c:pt idx="263">
                  <c:v>99329286.61333333</c:v>
                </c:pt>
                <c:pt idx="264">
                  <c:v>99705533.911111116</c:v>
                </c:pt>
                <c:pt idx="265">
                  <c:v>100081781.20888887</c:v>
                </c:pt>
                <c:pt idx="266">
                  <c:v>100458028.50666666</c:v>
                </c:pt>
                <c:pt idx="267">
                  <c:v>100834275.80444445</c:v>
                </c:pt>
                <c:pt idx="268">
                  <c:v>101210523.10222222</c:v>
                </c:pt>
                <c:pt idx="269">
                  <c:v>101586770.40000001</c:v>
                </c:pt>
                <c:pt idx="270">
                  <c:v>101963017.69777779</c:v>
                </c:pt>
                <c:pt idx="271">
                  <c:v>102339264.99555556</c:v>
                </c:pt>
                <c:pt idx="272">
                  <c:v>102715512.29333332</c:v>
                </c:pt>
                <c:pt idx="273">
                  <c:v>103091759.59111111</c:v>
                </c:pt>
                <c:pt idx="274">
                  <c:v>103468006.8888889</c:v>
                </c:pt>
                <c:pt idx="275">
                  <c:v>103844254.18666667</c:v>
                </c:pt>
                <c:pt idx="276">
                  <c:v>104220501.48444445</c:v>
                </c:pt>
                <c:pt idx="277">
                  <c:v>104596748.78222221</c:v>
                </c:pt>
                <c:pt idx="278">
                  <c:v>104972996.07999998</c:v>
                </c:pt>
                <c:pt idx="279">
                  <c:v>105349243.37777777</c:v>
                </c:pt>
                <c:pt idx="280">
                  <c:v>105725490.67555556</c:v>
                </c:pt>
                <c:pt idx="281">
                  <c:v>106101737.97333331</c:v>
                </c:pt>
                <c:pt idx="282">
                  <c:v>106477985.27111112</c:v>
                </c:pt>
                <c:pt idx="283">
                  <c:v>106854232.5688889</c:v>
                </c:pt>
                <c:pt idx="284">
                  <c:v>107230479.86666666</c:v>
                </c:pt>
                <c:pt idx="285">
                  <c:v>107606727.16444445</c:v>
                </c:pt>
                <c:pt idx="286">
                  <c:v>107982974.46222223</c:v>
                </c:pt>
                <c:pt idx="287">
                  <c:v>108359221.75999999</c:v>
                </c:pt>
                <c:pt idx="288">
                  <c:v>108735469.05777778</c:v>
                </c:pt>
                <c:pt idx="289">
                  <c:v>109111716.35555556</c:v>
                </c:pt>
                <c:pt idx="290">
                  <c:v>109487963.65333332</c:v>
                </c:pt>
                <c:pt idx="291">
                  <c:v>109864210.95111111</c:v>
                </c:pt>
                <c:pt idx="292">
                  <c:v>110240458.24888891</c:v>
                </c:pt>
                <c:pt idx="293">
                  <c:v>110616705.54666667</c:v>
                </c:pt>
                <c:pt idx="294">
                  <c:v>110992952.84444445</c:v>
                </c:pt>
                <c:pt idx="295">
                  <c:v>111369200.14222223</c:v>
                </c:pt>
                <c:pt idx="296">
                  <c:v>111745447.44</c:v>
                </c:pt>
                <c:pt idx="297">
                  <c:v>112121694.73777777</c:v>
                </c:pt>
                <c:pt idx="298">
                  <c:v>112497942.03555554</c:v>
                </c:pt>
                <c:pt idx="299">
                  <c:v>112874189.33333333</c:v>
                </c:pt>
              </c:numCache>
            </c:numRef>
          </c:cat>
          <c:val>
            <c:numRef>
              <c:f>'Digital working'!$F$3:$F$302</c:f>
              <c:numCache>
                <c:formatCode>General</c:formatCode>
                <c:ptCount val="300"/>
                <c:pt idx="194" formatCode="_ * #,##0_ ;_ * \-#,##0_ ;_ * &quot;-&quot;??_ ;_ @_ ">
                  <c:v>62624.831283891006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D6-468A-A500-6EA488473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677023"/>
        <c:axId val="1974668703"/>
      </c:lineChart>
      <c:catAx>
        <c:axId val="1974677023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68703"/>
        <c:crosses val="autoZero"/>
        <c:auto val="1"/>
        <c:lblAlgn val="ctr"/>
        <c:lblOffset val="100"/>
        <c:noMultiLvlLbl val="0"/>
      </c:catAx>
      <c:valAx>
        <c:axId val="1974668703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7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1666666666666664E-2"/>
          <c:y val="0.88020778652668419"/>
          <c:w val="0.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YouTube - Saturation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'Digital working'!$Y$2</c:f>
              <c:strCache>
                <c:ptCount val="1"/>
                <c:pt idx="0">
                  <c:v>Incremental Volume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'Digital working'!$Z$3:$Z$302</c:f>
              <c:numCache>
                <c:formatCode>General</c:formatCode>
                <c:ptCount val="300"/>
                <c:pt idx="0">
                  <c:v>389512.87857142853</c:v>
                </c:pt>
                <c:pt idx="1">
                  <c:v>779025.75714285707</c:v>
                </c:pt>
                <c:pt idx="2">
                  <c:v>1168538.6357142855</c:v>
                </c:pt>
                <c:pt idx="3">
                  <c:v>1558051.5142857141</c:v>
                </c:pt>
                <c:pt idx="4">
                  <c:v>1947564.392857143</c:v>
                </c:pt>
                <c:pt idx="5">
                  <c:v>2337077.2714285711</c:v>
                </c:pt>
                <c:pt idx="6">
                  <c:v>2726590.15</c:v>
                </c:pt>
                <c:pt idx="7">
                  <c:v>3116103.0285714283</c:v>
                </c:pt>
                <c:pt idx="8">
                  <c:v>3505615.9071428576</c:v>
                </c:pt>
                <c:pt idx="9">
                  <c:v>3895128.7857142859</c:v>
                </c:pt>
                <c:pt idx="10">
                  <c:v>4284641.6642857138</c:v>
                </c:pt>
                <c:pt idx="11">
                  <c:v>4674154.5428571422</c:v>
                </c:pt>
                <c:pt idx="12">
                  <c:v>5063667.4214285715</c:v>
                </c:pt>
                <c:pt idx="13">
                  <c:v>5453180.2999999998</c:v>
                </c:pt>
                <c:pt idx="14">
                  <c:v>5842693.1785714282</c:v>
                </c:pt>
                <c:pt idx="15">
                  <c:v>6232206.0571428565</c:v>
                </c:pt>
                <c:pt idx="16">
                  <c:v>6621718.9357142868</c:v>
                </c:pt>
                <c:pt idx="17">
                  <c:v>7011231.8142857151</c:v>
                </c:pt>
                <c:pt idx="18">
                  <c:v>7400744.6928571435</c:v>
                </c:pt>
                <c:pt idx="19">
                  <c:v>7790257.5714285718</c:v>
                </c:pt>
                <c:pt idx="20">
                  <c:v>8179770.4500000011</c:v>
                </c:pt>
                <c:pt idx="21">
                  <c:v>8569283.3285714276</c:v>
                </c:pt>
                <c:pt idx="22">
                  <c:v>8958796.2071428578</c:v>
                </c:pt>
                <c:pt idx="23">
                  <c:v>9348309.0857142843</c:v>
                </c:pt>
                <c:pt idx="24">
                  <c:v>9737821.9642857146</c:v>
                </c:pt>
                <c:pt idx="25">
                  <c:v>10127334.842857143</c:v>
                </c:pt>
                <c:pt idx="26">
                  <c:v>10516847.721428571</c:v>
                </c:pt>
                <c:pt idx="27">
                  <c:v>10906360.6</c:v>
                </c:pt>
                <c:pt idx="28">
                  <c:v>11295873.478571428</c:v>
                </c:pt>
                <c:pt idx="29">
                  <c:v>11685386.357142856</c:v>
                </c:pt>
                <c:pt idx="30">
                  <c:v>12074899.235714287</c:v>
                </c:pt>
                <c:pt idx="31">
                  <c:v>12464412.114285713</c:v>
                </c:pt>
                <c:pt idx="32">
                  <c:v>12853924.992857141</c:v>
                </c:pt>
                <c:pt idx="33">
                  <c:v>13243437.871428574</c:v>
                </c:pt>
                <c:pt idx="34">
                  <c:v>13632950.749999998</c:v>
                </c:pt>
                <c:pt idx="35">
                  <c:v>14022463.62857143</c:v>
                </c:pt>
                <c:pt idx="36">
                  <c:v>14411976.507142857</c:v>
                </c:pt>
                <c:pt idx="37">
                  <c:v>14801489.385714287</c:v>
                </c:pt>
                <c:pt idx="38">
                  <c:v>15191002.264285713</c:v>
                </c:pt>
                <c:pt idx="39">
                  <c:v>15580515.142857144</c:v>
                </c:pt>
                <c:pt idx="40">
                  <c:v>15970028.02142857</c:v>
                </c:pt>
                <c:pt idx="41">
                  <c:v>16359540.900000002</c:v>
                </c:pt>
                <c:pt idx="42">
                  <c:v>16749053.778571429</c:v>
                </c:pt>
                <c:pt idx="43">
                  <c:v>17138566.657142855</c:v>
                </c:pt>
                <c:pt idx="44">
                  <c:v>17528079.535714287</c:v>
                </c:pt>
                <c:pt idx="45">
                  <c:v>17917592.414285716</c:v>
                </c:pt>
                <c:pt idx="46">
                  <c:v>18307105.292857144</c:v>
                </c:pt>
                <c:pt idx="47">
                  <c:v>18696618.171428569</c:v>
                </c:pt>
                <c:pt idx="48">
                  <c:v>19086131.050000001</c:v>
                </c:pt>
                <c:pt idx="49">
                  <c:v>19475643.928571429</c:v>
                </c:pt>
                <c:pt idx="50">
                  <c:v>19865156.807142857</c:v>
                </c:pt>
                <c:pt idx="51">
                  <c:v>20254669.685714286</c:v>
                </c:pt>
                <c:pt idx="52">
                  <c:v>20644182.564285714</c:v>
                </c:pt>
                <c:pt idx="53">
                  <c:v>21033695.442857143</c:v>
                </c:pt>
                <c:pt idx="54">
                  <c:v>21423208.321428571</c:v>
                </c:pt>
                <c:pt idx="55">
                  <c:v>21812721.199999999</c:v>
                </c:pt>
                <c:pt idx="56">
                  <c:v>22202234.078571431</c:v>
                </c:pt>
                <c:pt idx="57">
                  <c:v>22591746.957142856</c:v>
                </c:pt>
                <c:pt idx="58">
                  <c:v>22981259.835714288</c:v>
                </c:pt>
                <c:pt idx="59">
                  <c:v>23370772.714285713</c:v>
                </c:pt>
                <c:pt idx="60">
                  <c:v>23760285.592857145</c:v>
                </c:pt>
                <c:pt idx="61">
                  <c:v>24149798.471428573</c:v>
                </c:pt>
                <c:pt idx="62">
                  <c:v>24539311.349999998</c:v>
                </c:pt>
                <c:pt idx="63">
                  <c:v>24928824.228571426</c:v>
                </c:pt>
                <c:pt idx="64">
                  <c:v>25318337.107142858</c:v>
                </c:pt>
                <c:pt idx="65">
                  <c:v>25707849.985714283</c:v>
                </c:pt>
                <c:pt idx="66">
                  <c:v>26097362.864285715</c:v>
                </c:pt>
                <c:pt idx="67">
                  <c:v>26486875.742857147</c:v>
                </c:pt>
                <c:pt idx="68">
                  <c:v>26876388.621428575</c:v>
                </c:pt>
                <c:pt idx="69">
                  <c:v>27265901.499999996</c:v>
                </c:pt>
                <c:pt idx="70">
                  <c:v>27655414.378571425</c:v>
                </c:pt>
                <c:pt idx="71">
                  <c:v>28044927.25714286</c:v>
                </c:pt>
                <c:pt idx="72">
                  <c:v>28434440.135714285</c:v>
                </c:pt>
                <c:pt idx="73">
                  <c:v>28823953.014285713</c:v>
                </c:pt>
                <c:pt idx="74">
                  <c:v>29213465.892857142</c:v>
                </c:pt>
                <c:pt idx="75">
                  <c:v>29602978.771428574</c:v>
                </c:pt>
                <c:pt idx="76">
                  <c:v>29992491.650000002</c:v>
                </c:pt>
                <c:pt idx="77">
                  <c:v>30382004.528571427</c:v>
                </c:pt>
                <c:pt idx="78">
                  <c:v>30771517.407142859</c:v>
                </c:pt>
                <c:pt idx="79">
                  <c:v>31161030.285714287</c:v>
                </c:pt>
                <c:pt idx="80">
                  <c:v>31550543.164285712</c:v>
                </c:pt>
                <c:pt idx="81">
                  <c:v>31940056.04285714</c:v>
                </c:pt>
                <c:pt idx="82">
                  <c:v>32329568.921428569</c:v>
                </c:pt>
                <c:pt idx="83">
                  <c:v>32719081.800000004</c:v>
                </c:pt>
                <c:pt idx="84">
                  <c:v>33108594.678571429</c:v>
                </c:pt>
                <c:pt idx="85">
                  <c:v>33498107.557142857</c:v>
                </c:pt>
                <c:pt idx="86">
                  <c:v>33887620.43571429</c:v>
                </c:pt>
                <c:pt idx="87">
                  <c:v>34277133.31428571</c:v>
                </c:pt>
                <c:pt idx="88">
                  <c:v>34666646.192857139</c:v>
                </c:pt>
                <c:pt idx="89">
                  <c:v>35056159.071428575</c:v>
                </c:pt>
                <c:pt idx="90">
                  <c:v>35445671.949999996</c:v>
                </c:pt>
                <c:pt idx="91">
                  <c:v>35835184.828571431</c:v>
                </c:pt>
                <c:pt idx="92">
                  <c:v>36224697.70714286</c:v>
                </c:pt>
                <c:pt idx="93">
                  <c:v>36614210.585714288</c:v>
                </c:pt>
                <c:pt idx="94">
                  <c:v>37003723.464285716</c:v>
                </c:pt>
                <c:pt idx="95">
                  <c:v>37393236.342857137</c:v>
                </c:pt>
                <c:pt idx="96">
                  <c:v>37782749.221428573</c:v>
                </c:pt>
                <c:pt idx="97">
                  <c:v>38172262.100000001</c:v>
                </c:pt>
                <c:pt idx="98">
                  <c:v>38561774.97857143</c:v>
                </c:pt>
                <c:pt idx="99">
                  <c:v>38951287.857142858</c:v>
                </c:pt>
                <c:pt idx="100">
                  <c:v>39340800.735714279</c:v>
                </c:pt>
                <c:pt idx="101">
                  <c:v>39730313.614285715</c:v>
                </c:pt>
                <c:pt idx="102">
                  <c:v>40119826.492857143</c:v>
                </c:pt>
                <c:pt idx="103">
                  <c:v>40509339.371428572</c:v>
                </c:pt>
                <c:pt idx="104">
                  <c:v>40898852.25</c:v>
                </c:pt>
                <c:pt idx="105">
                  <c:v>41288365.128571428</c:v>
                </c:pt>
                <c:pt idx="106">
                  <c:v>41677878.007142849</c:v>
                </c:pt>
                <c:pt idx="107">
                  <c:v>42067390.885714285</c:v>
                </c:pt>
                <c:pt idx="108">
                  <c:v>42456903.764285721</c:v>
                </c:pt>
                <c:pt idx="109">
                  <c:v>42846416.642857142</c:v>
                </c:pt>
                <c:pt idx="110">
                  <c:v>43235929.52142857</c:v>
                </c:pt>
                <c:pt idx="111">
                  <c:v>43625442.399999999</c:v>
                </c:pt>
                <c:pt idx="112">
                  <c:v>44014955.278571427</c:v>
                </c:pt>
                <c:pt idx="113">
                  <c:v>44404468.157142863</c:v>
                </c:pt>
                <c:pt idx="114">
                  <c:v>44793981.035714284</c:v>
                </c:pt>
                <c:pt idx="115">
                  <c:v>45183493.914285712</c:v>
                </c:pt>
                <c:pt idx="116">
                  <c:v>45573006.792857148</c:v>
                </c:pt>
                <c:pt idx="117">
                  <c:v>45962519.671428576</c:v>
                </c:pt>
                <c:pt idx="118">
                  <c:v>46352032.550000004</c:v>
                </c:pt>
                <c:pt idx="119">
                  <c:v>46741545.428571425</c:v>
                </c:pt>
                <c:pt idx="120">
                  <c:v>47131058.307142854</c:v>
                </c:pt>
                <c:pt idx="121">
                  <c:v>47520571.18571429</c:v>
                </c:pt>
                <c:pt idx="122">
                  <c:v>47910084.06428571</c:v>
                </c:pt>
                <c:pt idx="123">
                  <c:v>48299596.942857146</c:v>
                </c:pt>
                <c:pt idx="124">
                  <c:v>48689109.821428575</c:v>
                </c:pt>
                <c:pt idx="125">
                  <c:v>49078622.699999996</c:v>
                </c:pt>
                <c:pt idx="126">
                  <c:v>49468135.578571431</c:v>
                </c:pt>
                <c:pt idx="127">
                  <c:v>49857648.457142852</c:v>
                </c:pt>
                <c:pt idx="128">
                  <c:v>50247161.335714288</c:v>
                </c:pt>
                <c:pt idx="129">
                  <c:v>50636674.214285716</c:v>
                </c:pt>
                <c:pt idx="130">
                  <c:v>51026187.092857137</c:v>
                </c:pt>
                <c:pt idx="131">
                  <c:v>51415699.971428566</c:v>
                </c:pt>
                <c:pt idx="132">
                  <c:v>51805212.850000009</c:v>
                </c:pt>
                <c:pt idx="133">
                  <c:v>52194725.72857143</c:v>
                </c:pt>
                <c:pt idx="134">
                  <c:v>52584238.607142866</c:v>
                </c:pt>
                <c:pt idx="135">
                  <c:v>52973751.485714294</c:v>
                </c:pt>
                <c:pt idx="136">
                  <c:v>53363264.364285707</c:v>
                </c:pt>
                <c:pt idx="137">
                  <c:v>53752777.242857151</c:v>
                </c:pt>
                <c:pt idx="138">
                  <c:v>54142290.121428564</c:v>
                </c:pt>
                <c:pt idx="139">
                  <c:v>54531802.999999993</c:v>
                </c:pt>
                <c:pt idx="140">
                  <c:v>54921315.878571428</c:v>
                </c:pt>
                <c:pt idx="141">
                  <c:v>55310828.757142849</c:v>
                </c:pt>
                <c:pt idx="142">
                  <c:v>55700341.635714293</c:v>
                </c:pt>
                <c:pt idx="143">
                  <c:v>56089854.514285721</c:v>
                </c:pt>
                <c:pt idx="144">
                  <c:v>56479367.392857142</c:v>
                </c:pt>
                <c:pt idx="145">
                  <c:v>56868880.27142857</c:v>
                </c:pt>
                <c:pt idx="146">
                  <c:v>57258393.149999999</c:v>
                </c:pt>
                <c:pt idx="147">
                  <c:v>57647906.028571427</c:v>
                </c:pt>
                <c:pt idx="148">
                  <c:v>58037418.907142863</c:v>
                </c:pt>
                <c:pt idx="149">
                  <c:v>58426931.785714284</c:v>
                </c:pt>
                <c:pt idx="150">
                  <c:v>58816444.664285712</c:v>
                </c:pt>
                <c:pt idx="151">
                  <c:v>59205957.542857148</c:v>
                </c:pt>
                <c:pt idx="152">
                  <c:v>59595470.421428569</c:v>
                </c:pt>
                <c:pt idx="153">
                  <c:v>59984983.300000004</c:v>
                </c:pt>
                <c:pt idx="154">
                  <c:v>60374496.178571425</c:v>
                </c:pt>
                <c:pt idx="155">
                  <c:v>60764009.057142854</c:v>
                </c:pt>
                <c:pt idx="156">
                  <c:v>61153521.935714282</c:v>
                </c:pt>
                <c:pt idx="157">
                  <c:v>61543034.814285718</c:v>
                </c:pt>
                <c:pt idx="158">
                  <c:v>61932547.692857146</c:v>
                </c:pt>
                <c:pt idx="159">
                  <c:v>62322060.571428575</c:v>
                </c:pt>
                <c:pt idx="160">
                  <c:v>62711573.450000003</c:v>
                </c:pt>
                <c:pt idx="161">
                  <c:v>63101086.328571424</c:v>
                </c:pt>
                <c:pt idx="162">
                  <c:v>63490599.207142867</c:v>
                </c:pt>
                <c:pt idx="163">
                  <c:v>63880112.085714281</c:v>
                </c:pt>
                <c:pt idx="164">
                  <c:v>64269624.964285716</c:v>
                </c:pt>
                <c:pt idx="165">
                  <c:v>64659137.842857137</c:v>
                </c:pt>
                <c:pt idx="166">
                  <c:v>65048650.721428566</c:v>
                </c:pt>
                <c:pt idx="167">
                  <c:v>65438163.600000009</c:v>
                </c:pt>
                <c:pt idx="168">
                  <c:v>65827676.47857143</c:v>
                </c:pt>
                <c:pt idx="169">
                  <c:v>66217189.357142858</c:v>
                </c:pt>
                <c:pt idx="170">
                  <c:v>66606702.235714279</c:v>
                </c:pt>
                <c:pt idx="171">
                  <c:v>66996215.114285715</c:v>
                </c:pt>
                <c:pt idx="172">
                  <c:v>67385727.992857143</c:v>
                </c:pt>
                <c:pt idx="173">
                  <c:v>67775240.871428579</c:v>
                </c:pt>
                <c:pt idx="174">
                  <c:v>68164753.75</c:v>
                </c:pt>
                <c:pt idx="175">
                  <c:v>68554266.628571421</c:v>
                </c:pt>
                <c:pt idx="176">
                  <c:v>68943779.507142857</c:v>
                </c:pt>
                <c:pt idx="177">
                  <c:v>69333292.385714278</c:v>
                </c:pt>
                <c:pt idx="178">
                  <c:v>69722805.264285713</c:v>
                </c:pt>
                <c:pt idx="179">
                  <c:v>70112318.142857149</c:v>
                </c:pt>
                <c:pt idx="180">
                  <c:v>70501831.02142857</c:v>
                </c:pt>
                <c:pt idx="181">
                  <c:v>70891343.899999991</c:v>
                </c:pt>
                <c:pt idx="182">
                  <c:v>71280856.778571442</c:v>
                </c:pt>
                <c:pt idx="183">
                  <c:v>71670369.657142863</c:v>
                </c:pt>
                <c:pt idx="184">
                  <c:v>72059882.535714284</c:v>
                </c:pt>
                <c:pt idx="185">
                  <c:v>72449395.414285719</c:v>
                </c:pt>
                <c:pt idx="186">
                  <c:v>72838908.29285714</c:v>
                </c:pt>
                <c:pt idx="187">
                  <c:v>73228421.171428576</c:v>
                </c:pt>
                <c:pt idx="188">
                  <c:v>73617934.049999997</c:v>
                </c:pt>
                <c:pt idx="189">
                  <c:v>74007446.928571433</c:v>
                </c:pt>
                <c:pt idx="190">
                  <c:v>74396959.807142854</c:v>
                </c:pt>
                <c:pt idx="191">
                  <c:v>74786472.685714275</c:v>
                </c:pt>
                <c:pt idx="192">
                  <c:v>75175985.564285725</c:v>
                </c:pt>
                <c:pt idx="193">
                  <c:v>75565498.442857146</c:v>
                </c:pt>
                <c:pt idx="194">
                  <c:v>75955011.321428567</c:v>
                </c:pt>
                <c:pt idx="195">
                  <c:v>76344524.200000003</c:v>
                </c:pt>
                <c:pt idx="196">
                  <c:v>76734037.078571424</c:v>
                </c:pt>
                <c:pt idx="197">
                  <c:v>77123549.95714286</c:v>
                </c:pt>
                <c:pt idx="198">
                  <c:v>77513062.835714296</c:v>
                </c:pt>
                <c:pt idx="199">
                  <c:v>77902575.714285716</c:v>
                </c:pt>
                <c:pt idx="200">
                  <c:v>78292088.592857137</c:v>
                </c:pt>
                <c:pt idx="201">
                  <c:v>78681601.471428558</c:v>
                </c:pt>
                <c:pt idx="202">
                  <c:v>79071114.350000009</c:v>
                </c:pt>
                <c:pt idx="203">
                  <c:v>79460627.22857143</c:v>
                </c:pt>
                <c:pt idx="204">
                  <c:v>79850140.107142851</c:v>
                </c:pt>
                <c:pt idx="205">
                  <c:v>80239652.985714287</c:v>
                </c:pt>
                <c:pt idx="206">
                  <c:v>80629165.864285707</c:v>
                </c:pt>
                <c:pt idx="207">
                  <c:v>81018678.742857143</c:v>
                </c:pt>
                <c:pt idx="208">
                  <c:v>81408191.621428579</c:v>
                </c:pt>
                <c:pt idx="209">
                  <c:v>81797704.5</c:v>
                </c:pt>
                <c:pt idx="210">
                  <c:v>82187217.378571436</c:v>
                </c:pt>
                <c:pt idx="211">
                  <c:v>82576730.257142857</c:v>
                </c:pt>
                <c:pt idx="212">
                  <c:v>82966243.135714293</c:v>
                </c:pt>
                <c:pt idx="213">
                  <c:v>83355756.014285699</c:v>
                </c:pt>
                <c:pt idx="214">
                  <c:v>83745268.892857149</c:v>
                </c:pt>
                <c:pt idx="215">
                  <c:v>84134781.77142857</c:v>
                </c:pt>
                <c:pt idx="216">
                  <c:v>84524294.649999991</c:v>
                </c:pt>
                <c:pt idx="217">
                  <c:v>84913807.528571442</c:v>
                </c:pt>
                <c:pt idx="218">
                  <c:v>85303320.407142863</c:v>
                </c:pt>
                <c:pt idx="219">
                  <c:v>85692833.285714284</c:v>
                </c:pt>
                <c:pt idx="220">
                  <c:v>86082346.164285704</c:v>
                </c:pt>
                <c:pt idx="221">
                  <c:v>86471859.04285714</c:v>
                </c:pt>
                <c:pt idx="222">
                  <c:v>86861371.921428576</c:v>
                </c:pt>
                <c:pt idx="223">
                  <c:v>87250884.799999997</c:v>
                </c:pt>
                <c:pt idx="224">
                  <c:v>87640397.678571433</c:v>
                </c:pt>
                <c:pt idx="225">
                  <c:v>88029910.557142854</c:v>
                </c:pt>
                <c:pt idx="226">
                  <c:v>88419423.435714275</c:v>
                </c:pt>
                <c:pt idx="227">
                  <c:v>88808936.314285725</c:v>
                </c:pt>
                <c:pt idx="228">
                  <c:v>89198449.192857146</c:v>
                </c:pt>
                <c:pt idx="229">
                  <c:v>89587962.071428567</c:v>
                </c:pt>
                <c:pt idx="230">
                  <c:v>89977474.950000003</c:v>
                </c:pt>
                <c:pt idx="231">
                  <c:v>90366987.828571424</c:v>
                </c:pt>
                <c:pt idx="232">
                  <c:v>90756500.70714286</c:v>
                </c:pt>
                <c:pt idx="233">
                  <c:v>91146013.585714296</c:v>
                </c:pt>
                <c:pt idx="234">
                  <c:v>91535526.464285716</c:v>
                </c:pt>
                <c:pt idx="235">
                  <c:v>91925039.342857152</c:v>
                </c:pt>
                <c:pt idx="236">
                  <c:v>92314552.221428558</c:v>
                </c:pt>
                <c:pt idx="237">
                  <c:v>92704065.100000009</c:v>
                </c:pt>
                <c:pt idx="238">
                  <c:v>93093577.978571415</c:v>
                </c:pt>
                <c:pt idx="239">
                  <c:v>93483090.857142851</c:v>
                </c:pt>
                <c:pt idx="240">
                  <c:v>93872603.735714301</c:v>
                </c:pt>
                <c:pt idx="241">
                  <c:v>94262116.614285707</c:v>
                </c:pt>
                <c:pt idx="242">
                  <c:v>94651629.492857143</c:v>
                </c:pt>
                <c:pt idx="243">
                  <c:v>95041142.371428579</c:v>
                </c:pt>
                <c:pt idx="244">
                  <c:v>95430655.250000015</c:v>
                </c:pt>
                <c:pt idx="245">
                  <c:v>95820168.128571421</c:v>
                </c:pt>
                <c:pt idx="246">
                  <c:v>96209681.007142872</c:v>
                </c:pt>
                <c:pt idx="247">
                  <c:v>96599193.885714293</c:v>
                </c:pt>
                <c:pt idx="248">
                  <c:v>96988706.764285699</c:v>
                </c:pt>
                <c:pt idx="249">
                  <c:v>97378219.642857149</c:v>
                </c:pt>
                <c:pt idx="250">
                  <c:v>97767732.521428585</c:v>
                </c:pt>
                <c:pt idx="251">
                  <c:v>98157245.399999991</c:v>
                </c:pt>
                <c:pt idx="252">
                  <c:v>98546758.278571412</c:v>
                </c:pt>
                <c:pt idx="253">
                  <c:v>98936271.157142863</c:v>
                </c:pt>
                <c:pt idx="254">
                  <c:v>99325784.035714269</c:v>
                </c:pt>
                <c:pt idx="255">
                  <c:v>99715296.914285704</c:v>
                </c:pt>
                <c:pt idx="256">
                  <c:v>100104809.79285714</c:v>
                </c:pt>
                <c:pt idx="257">
                  <c:v>100494322.67142858</c:v>
                </c:pt>
                <c:pt idx="258">
                  <c:v>100883835.54999998</c:v>
                </c:pt>
                <c:pt idx="259">
                  <c:v>101273348.42857143</c:v>
                </c:pt>
                <c:pt idx="260">
                  <c:v>101662861.30714287</c:v>
                </c:pt>
                <c:pt idx="261">
                  <c:v>102052374.18571427</c:v>
                </c:pt>
                <c:pt idx="262">
                  <c:v>102441887.06428573</c:v>
                </c:pt>
                <c:pt idx="263">
                  <c:v>102831399.94285713</c:v>
                </c:pt>
                <c:pt idx="264">
                  <c:v>103220912.82142857</c:v>
                </c:pt>
                <c:pt idx="265">
                  <c:v>103610425.70000002</c:v>
                </c:pt>
                <c:pt idx="266">
                  <c:v>103999938.57857142</c:v>
                </c:pt>
                <c:pt idx="267">
                  <c:v>104389451.45714286</c:v>
                </c:pt>
                <c:pt idx="268">
                  <c:v>104778964.3357143</c:v>
                </c:pt>
                <c:pt idx="269">
                  <c:v>105168477.21428573</c:v>
                </c:pt>
                <c:pt idx="270">
                  <c:v>105557990.09285714</c:v>
                </c:pt>
                <c:pt idx="271">
                  <c:v>105947502.97142859</c:v>
                </c:pt>
                <c:pt idx="272">
                  <c:v>106337015.85000001</c:v>
                </c:pt>
                <c:pt idx="273">
                  <c:v>106726528.72857141</c:v>
                </c:pt>
                <c:pt idx="274">
                  <c:v>107116041.60714285</c:v>
                </c:pt>
                <c:pt idx="275">
                  <c:v>107505554.4857143</c:v>
                </c:pt>
                <c:pt idx="276">
                  <c:v>107895067.36428571</c:v>
                </c:pt>
                <c:pt idx="277">
                  <c:v>108284580.24285713</c:v>
                </c:pt>
                <c:pt idx="278">
                  <c:v>108674093.12142858</c:v>
                </c:pt>
                <c:pt idx="279">
                  <c:v>109063605.99999999</c:v>
                </c:pt>
                <c:pt idx="280">
                  <c:v>109453118.87857142</c:v>
                </c:pt>
                <c:pt idx="281">
                  <c:v>109842631.75714286</c:v>
                </c:pt>
                <c:pt idx="282">
                  <c:v>110232144.63571429</c:v>
                </c:pt>
                <c:pt idx="283">
                  <c:v>110621657.5142857</c:v>
                </c:pt>
                <c:pt idx="284">
                  <c:v>111011170.39285715</c:v>
                </c:pt>
                <c:pt idx="285">
                  <c:v>111400683.27142859</c:v>
                </c:pt>
                <c:pt idx="286">
                  <c:v>111790196.14999999</c:v>
                </c:pt>
                <c:pt idx="287">
                  <c:v>112179709.02857144</c:v>
                </c:pt>
                <c:pt idx="288">
                  <c:v>112569221.90714285</c:v>
                </c:pt>
                <c:pt idx="289">
                  <c:v>112958734.78571428</c:v>
                </c:pt>
                <c:pt idx="290">
                  <c:v>113348247.66428573</c:v>
                </c:pt>
                <c:pt idx="291">
                  <c:v>113737760.54285714</c:v>
                </c:pt>
                <c:pt idx="292">
                  <c:v>114127273.42142858</c:v>
                </c:pt>
                <c:pt idx="293">
                  <c:v>114516786.3</c:v>
                </c:pt>
                <c:pt idx="294">
                  <c:v>114906299.17857143</c:v>
                </c:pt>
                <c:pt idx="295">
                  <c:v>115295812.05714285</c:v>
                </c:pt>
                <c:pt idx="296">
                  <c:v>115685324.93571429</c:v>
                </c:pt>
                <c:pt idx="297">
                  <c:v>116074837.81428573</c:v>
                </c:pt>
                <c:pt idx="298">
                  <c:v>116464350.69285713</c:v>
                </c:pt>
                <c:pt idx="299">
                  <c:v>116853863.57142857</c:v>
                </c:pt>
              </c:numCache>
            </c:numRef>
          </c:cat>
          <c:val>
            <c:numRef>
              <c:f>'Digital working'!$Y$3:$Y$302</c:f>
              <c:numCache>
                <c:formatCode>General</c:formatCode>
                <c:ptCount val="300"/>
                <c:pt idx="0">
                  <c:v>1.424080222275284</c:v>
                </c:pt>
                <c:pt idx="1">
                  <c:v>6.4945222261323776</c:v>
                </c:pt>
                <c:pt idx="2">
                  <c:v>15.728865237354027</c:v>
                </c:pt>
                <c:pt idx="3">
                  <c:v>29.397789945411237</c:v>
                </c:pt>
                <c:pt idx="4">
                  <c:v>47.67288578443889</c:v>
                </c:pt>
                <c:pt idx="5">
                  <c:v>70.668777508782242</c:v>
                </c:pt>
                <c:pt idx="6">
                  <c:v>98.462436817585811</c:v>
                </c:pt>
                <c:pt idx="7">
                  <c:v>131.10389666195169</c:v>
                </c:pt>
                <c:pt idx="8">
                  <c:v>168.62290346984128</c:v>
                </c:pt>
                <c:pt idx="9">
                  <c:v>211.03337128610747</c:v>
                </c:pt>
                <c:pt idx="10">
                  <c:v>258.33653128446582</c:v>
                </c:pt>
                <c:pt idx="11">
                  <c:v>310.5232527276371</c:v>
                </c:pt>
                <c:pt idx="12">
                  <c:v>367.57580967571602</c:v>
                </c:pt>
                <c:pt idx="13">
                  <c:v>429.46926132963563</c:v>
                </c:pt>
                <c:pt idx="14">
                  <c:v>496.17255384729413</c:v>
                </c:pt>
                <c:pt idx="15">
                  <c:v>567.64941569177176</c:v>
                </c:pt>
                <c:pt idx="16">
                  <c:v>643.85909627953538</c:v>
                </c:pt>
                <c:pt idx="17">
                  <c:v>724.75698327743578</c:v>
                </c:pt>
                <c:pt idx="18">
                  <c:v>810.29512426794531</c:v>
                </c:pt>
                <c:pt idx="19">
                  <c:v>900.42267189196275</c:v>
                </c:pt>
                <c:pt idx="20">
                  <c:v>995.08626693071415</c:v>
                </c:pt>
                <c:pt idx="21">
                  <c:v>1094.2303704504925</c:v>
                </c:pt>
                <c:pt idx="22">
                  <c:v>1197.7975536916754</c:v>
                </c:pt>
                <c:pt idx="23">
                  <c:v>1305.7287525661129</c:v>
                </c:pt>
                <c:pt idx="24">
                  <c:v>1417.9634922542994</c:v>
                </c:pt>
                <c:pt idx="25">
                  <c:v>1534.440086342569</c:v>
                </c:pt>
                <c:pt idx="26">
                  <c:v>1655.0958141257411</c:v>
                </c:pt>
                <c:pt idx="27">
                  <c:v>1779.867079061612</c:v>
                </c:pt>
                <c:pt idx="28">
                  <c:v>1908.6895508576986</c:v>
                </c:pt>
                <c:pt idx="29">
                  <c:v>2041.498293265664</c:v>
                </c:pt>
                <c:pt idx="30">
                  <c:v>2178.227879332369</c:v>
                </c:pt>
                <c:pt idx="31">
                  <c:v>2318.8124955907083</c:v>
                </c:pt>
                <c:pt idx="32">
                  <c:v>2463.186036455716</c:v>
                </c:pt>
                <c:pt idx="33">
                  <c:v>2611.2821899115952</c:v>
                </c:pt>
                <c:pt idx="34">
                  <c:v>2763.0345154260685</c:v>
                </c:pt>
                <c:pt idx="35">
                  <c:v>2918.3765149035785</c:v>
                </c:pt>
                <c:pt idx="36">
                  <c:v>3077.2416973838613</c:v>
                </c:pt>
                <c:pt idx="37">
                  <c:v>3239.5636381037621</c:v>
                </c:pt>
                <c:pt idx="38">
                  <c:v>3405.2760324646683</c:v>
                </c:pt>
                <c:pt idx="39">
                  <c:v>3574.3127453836496</c:v>
                </c:pt>
                <c:pt idx="40">
                  <c:v>3746.6078564510708</c:v>
                </c:pt>
                <c:pt idx="41">
                  <c:v>3922.0957012700187</c:v>
                </c:pt>
                <c:pt idx="42">
                  <c:v>4100.7109093116132</c:v>
                </c:pt>
                <c:pt idx="43">
                  <c:v>4282.3884385846213</c:v>
                </c:pt>
                <c:pt idx="44">
                  <c:v>4467.0636073866881</c:v>
                </c:pt>
                <c:pt idx="45">
                  <c:v>4654.6721233772032</c:v>
                </c:pt>
                <c:pt idx="46">
                  <c:v>4845.1501101879994</c:v>
                </c:pt>
                <c:pt idx="47">
                  <c:v>5038.4341317670369</c:v>
                </c:pt>
                <c:pt idx="48">
                  <c:v>5234.4612146316622</c:v>
                </c:pt>
                <c:pt idx="49">
                  <c:v>5433.1688681915603</c:v>
                </c:pt>
                <c:pt idx="50">
                  <c:v>5634.4951032869976</c:v>
                </c:pt>
                <c:pt idx="51">
                  <c:v>5838.3784490749558</c:v>
                </c:pt>
                <c:pt idx="52">
                  <c:v>6044.7579683839667</c:v>
                </c:pt>
                <c:pt idx="53">
                  <c:v>6253.5732716484581</c:v>
                </c:pt>
                <c:pt idx="54">
                  <c:v>6464.7645295237353</c:v>
                </c:pt>
                <c:pt idx="55">
                  <c:v>6678.2724842745765</c:v>
                </c:pt>
                <c:pt idx="56">
                  <c:v>6894.0384600228572</c:v>
                </c:pt>
                <c:pt idx="57">
                  <c:v>7112.0043719326968</c:v>
                </c:pt>
                <c:pt idx="58">
                  <c:v>7332.1127344057477</c:v>
                </c:pt>
                <c:pt idx="59">
                  <c:v>7554.3066683532579</c:v>
                </c:pt>
                <c:pt idx="60">
                  <c:v>7778.5299076069023</c:v>
                </c:pt>
                <c:pt idx="61">
                  <c:v>8004.7268045254814</c:v>
                </c:pt>
                <c:pt idx="62">
                  <c:v>8232.8423348505457</c:v>
                </c:pt>
                <c:pt idx="63">
                  <c:v>8462.8221018600943</c:v>
                </c:pt>
                <c:pt idx="64">
                  <c:v>8694.6123398660548</c:v>
                </c:pt>
                <c:pt idx="65">
                  <c:v>8928.1599170980317</c:v>
                </c:pt>
                <c:pt idx="66">
                  <c:v>9163.4123380128694</c:v>
                </c:pt>
                <c:pt idx="67">
                  <c:v>9400.3177450668445</c:v>
                </c:pt>
                <c:pt idx="68">
                  <c:v>9638.8249199849415</c:v>
                </c:pt>
                <c:pt idx="69">
                  <c:v>9878.8832845592569</c:v>
                </c:pt>
                <c:pt idx="70">
                  <c:v>10120.442901006507</c:v>
                </c:pt>
                <c:pt idx="71">
                  <c:v>10363.454471912755</c:v>
                </c:pt>
                <c:pt idx="72">
                  <c:v>10607.86933979153</c:v>
                </c:pt>
                <c:pt idx="73">
                  <c:v>10853.639486280055</c:v>
                </c:pt>
                <c:pt idx="74">
                  <c:v>11100.71753099649</c:v>
                </c:pt>
                <c:pt idx="75">
                  <c:v>11349.056730079985</c:v>
                </c:pt>
                <c:pt idx="76">
                  <c:v>11598.610974433721</c:v>
                </c:pt>
                <c:pt idx="77">
                  <c:v>11849.334787690126</c:v>
                </c:pt>
                <c:pt idx="78">
                  <c:v>12101.183323916137</c:v>
                </c:pt>
                <c:pt idx="79">
                  <c:v>12354.112365075369</c:v>
                </c:pt>
                <c:pt idx="80">
                  <c:v>12608.078318263191</c:v>
                </c:pt>
                <c:pt idx="81">
                  <c:v>12863.038212729465</c:v>
                </c:pt>
                <c:pt idx="82">
                  <c:v>13118.949696703234</c:v>
                </c:pt>
                <c:pt idx="83">
                  <c:v>13375.771034032517</c:v>
                </c:pt>
                <c:pt idx="84">
                  <c:v>13633.46110065175</c:v>
                </c:pt>
                <c:pt idx="85">
                  <c:v>13891.979380888783</c:v>
                </c:pt>
                <c:pt idx="86">
                  <c:v>14151.285963622371</c:v>
                </c:pt>
                <c:pt idx="87">
                  <c:v>14411.341538301042</c:v>
                </c:pt>
                <c:pt idx="88">
                  <c:v>14672.107390832878</c:v>
                </c:pt>
                <c:pt idx="89">
                  <c:v>14933.545399355922</c:v>
                </c:pt>
                <c:pt idx="90">
                  <c:v>15195.618029898027</c:v>
                </c:pt>
                <c:pt idx="91">
                  <c:v>15458.288331934396</c:v>
                </c:pt>
                <c:pt idx="92">
                  <c:v>15721.519933851017</c:v>
                </c:pt>
                <c:pt idx="93">
                  <c:v>15985.277038321261</c:v>
                </c:pt>
                <c:pt idx="94">
                  <c:v>16249.524417602961</c:v>
                </c:pt>
                <c:pt idx="95">
                  <c:v>16514.227408762574</c:v>
                </c:pt>
                <c:pt idx="96">
                  <c:v>16779.351908832898</c:v>
                </c:pt>
                <c:pt idx="97">
                  <c:v>17044.864369910312</c:v>
                </c:pt>
                <c:pt idx="98">
                  <c:v>17310.73179419728</c:v>
                </c:pt>
                <c:pt idx="99">
                  <c:v>17576.92172899557</c:v>
                </c:pt>
                <c:pt idx="100">
                  <c:v>17843.402261655265</c:v>
                </c:pt>
                <c:pt idx="101">
                  <c:v>18110.142014484507</c:v>
                </c:pt>
                <c:pt idx="102">
                  <c:v>18377.110139624452</c:v>
                </c:pt>
                <c:pt idx="103">
                  <c:v>18644.27631389405</c:v>
                </c:pt>
                <c:pt idx="104">
                  <c:v>18911.610733608326</c:v>
                </c:pt>
                <c:pt idx="105">
                  <c:v>19179.084109374733</c:v>
                </c:pt>
                <c:pt idx="106">
                  <c:v>19446.667660870658</c:v>
                </c:pt>
                <c:pt idx="107">
                  <c:v>19714.333111605993</c:v>
                </c:pt>
                <c:pt idx="108">
                  <c:v>19982.052683674046</c:v>
                </c:pt>
                <c:pt idx="109">
                  <c:v>20249.799092493762</c:v>
                </c:pt>
                <c:pt idx="110">
                  <c:v>20517.545541546508</c:v>
                </c:pt>
                <c:pt idx="111">
                  <c:v>20785.265717110091</c:v>
                </c:pt>
                <c:pt idx="112">
                  <c:v>21052.933782992735</c:v>
                </c:pt>
                <c:pt idx="113">
                  <c:v>21320.524375269531</c:v>
                </c:pt>
                <c:pt idx="114">
                  <c:v>21588.012597023928</c:v>
                </c:pt>
                <c:pt idx="115">
                  <c:v>21855.374013096247</c:v>
                </c:pt>
                <c:pt idx="116">
                  <c:v>22122.584644841707</c:v>
                </c:pt>
                <c:pt idx="117">
                  <c:v>22389.620964899692</c:v>
                </c:pt>
                <c:pt idx="118">
                  <c:v>22656.459891976501</c:v>
                </c:pt>
                <c:pt idx="119">
                  <c:v>22923.078785643072</c:v>
                </c:pt>
                <c:pt idx="120">
                  <c:v>23189.455441149712</c:v>
                </c:pt>
                <c:pt idx="121">
                  <c:v>23455.568084259226</c:v>
                </c:pt>
                <c:pt idx="122">
                  <c:v>23721.395366100129</c:v>
                </c:pt>
                <c:pt idx="123">
                  <c:v>23986.916358041301</c:v>
                </c:pt>
                <c:pt idx="124">
                  <c:v>24252.110546589538</c:v>
                </c:pt>
                <c:pt idx="125">
                  <c:v>24516.957828311122</c:v>
                </c:pt>
                <c:pt idx="126">
                  <c:v>24781.438504778911</c:v>
                </c:pt>
                <c:pt idx="127">
                  <c:v>25045.533277545714</c:v>
                </c:pt>
                <c:pt idx="128">
                  <c:v>25309.223243145359</c:v>
                </c:pt>
                <c:pt idx="129">
                  <c:v>25572.489888122316</c:v>
                </c:pt>
                <c:pt idx="130">
                  <c:v>25835.315084090678</c:v>
                </c:pt>
                <c:pt idx="131">
                  <c:v>26097.681082823779</c:v>
                </c:pt>
                <c:pt idx="132">
                  <c:v>26359.570511374823</c:v>
                </c:pt>
                <c:pt idx="133">
                  <c:v>26620.966367229514</c:v>
                </c:pt>
                <c:pt idx="134">
                  <c:v>26881.852013491633</c:v>
                </c:pt>
                <c:pt idx="135">
                  <c:v>27142.211174101689</c:v>
                </c:pt>
                <c:pt idx="136">
                  <c:v>27402.027929089774</c:v>
                </c:pt>
                <c:pt idx="137">
                  <c:v>27661.286709863023</c:v>
                </c:pt>
                <c:pt idx="138">
                  <c:v>27919.972294528092</c:v>
                </c:pt>
                <c:pt idx="139">
                  <c:v>28178.069803249386</c:v>
                </c:pt>
                <c:pt idx="140">
                  <c:v>28435.564693643355</c:v>
                </c:pt>
                <c:pt idx="141">
                  <c:v>28692.442756209231</c:v>
                </c:pt>
                <c:pt idx="142">
                  <c:v>28948.69010979672</c:v>
                </c:pt>
                <c:pt idx="143">
                  <c:v>29204.293197111045</c:v>
                </c:pt>
                <c:pt idx="144">
                  <c:v>29459.238780255291</c:v>
                </c:pt>
                <c:pt idx="145">
                  <c:v>29713.513936311028</c:v>
                </c:pt>
                <c:pt idx="146">
                  <c:v>29967.106052956555</c:v>
                </c:pt>
                <c:pt idx="147">
                  <c:v>30220.002824123974</c:v>
                </c:pt>
                <c:pt idx="148">
                  <c:v>30472.192245694445</c:v>
                </c:pt>
                <c:pt idx="149">
                  <c:v>30723.662611232445</c:v>
                </c:pt>
                <c:pt idx="150">
                  <c:v>30974.402507758776</c:v>
                </c:pt>
                <c:pt idx="151">
                  <c:v>31224.400811562573</c:v>
                </c:pt>
                <c:pt idx="152">
                  <c:v>31473.646684052583</c:v>
                </c:pt>
                <c:pt idx="153">
                  <c:v>31722.129567647553</c:v>
                </c:pt>
                <c:pt idx="154">
                  <c:v>31969.839181705858</c:v>
                </c:pt>
                <c:pt idx="155">
                  <c:v>32216.765518494569</c:v>
                </c:pt>
                <c:pt idx="156">
                  <c:v>32462.898839197882</c:v>
                </c:pt>
                <c:pt idx="157">
                  <c:v>32708.229669964792</c:v>
                </c:pt>
                <c:pt idx="158">
                  <c:v>32952.748797996253</c:v>
                </c:pt>
                <c:pt idx="159">
                  <c:v>33196.447267671683</c:v>
                </c:pt>
                <c:pt idx="160">
                  <c:v>33439.316376714654</c:v>
                </c:pt>
                <c:pt idx="161">
                  <c:v>33681.347672398013</c:v>
                </c:pt>
                <c:pt idx="162">
                  <c:v>33922.532947788066</c:v>
                </c:pt>
                <c:pt idx="163">
                  <c:v>34162.864238027949</c:v>
                </c:pt>
                <c:pt idx="164">
                  <c:v>34402.333816659921</c:v>
                </c:pt>
                <c:pt idx="165">
                  <c:v>34640.934191986817</c:v>
                </c:pt>
                <c:pt idx="166">
                  <c:v>34878.658103471957</c:v>
                </c:pt>
                <c:pt idx="167">
                  <c:v>35115.498518178152</c:v>
                </c:pt>
                <c:pt idx="168">
                  <c:v>35351.448627244848</c:v>
                </c:pt>
                <c:pt idx="169">
                  <c:v>35586.501842403944</c:v>
                </c:pt>
                <c:pt idx="170">
                  <c:v>35820.651792533921</c:v>
                </c:pt>
                <c:pt idx="171">
                  <c:v>36053.892320251696</c:v>
                </c:pt>
                <c:pt idx="172">
                  <c:v>36286.21747854288</c:v>
                </c:pt>
                <c:pt idx="173">
                  <c:v>36517.621527429408</c:v>
                </c:pt>
                <c:pt idx="174">
                  <c:v>36748.098930674903</c:v>
                </c:pt>
                <c:pt idx="175">
                  <c:v>36977.644352527321</c:v>
                </c:pt>
                <c:pt idx="176">
                  <c:v>37206.252654498916</c:v>
                </c:pt>
                <c:pt idx="177">
                  <c:v>37433.918892182999</c:v>
                </c:pt>
                <c:pt idx="178">
                  <c:v>37660.63831210752</c:v>
                </c:pt>
                <c:pt idx="179">
                  <c:v>37886.406348625133</c:v>
                </c:pt>
                <c:pt idx="180">
                  <c:v>38111.218620839776</c:v>
                </c:pt>
                <c:pt idx="181">
                  <c:v>38335.070929569054</c:v>
                </c:pt>
                <c:pt idx="182">
                  <c:v>38557.959254342633</c:v>
                </c:pt>
                <c:pt idx="183">
                  <c:v>38779.879750436252</c:v>
                </c:pt>
                <c:pt idx="184">
                  <c:v>39000.828745941224</c:v>
                </c:pt>
                <c:pt idx="185">
                  <c:v>39220.80273886877</c:v>
                </c:pt>
                <c:pt idx="186">
                  <c:v>39439.798394289523</c:v>
                </c:pt>
                <c:pt idx="187">
                  <c:v>39657.812541507672</c:v>
                </c:pt>
                <c:pt idx="188">
                  <c:v>39874.842171269178</c:v>
                </c:pt>
                <c:pt idx="189">
                  <c:v>40090.884433004707</c:v>
                </c:pt>
                <c:pt idx="190">
                  <c:v>40305.936632105797</c:v>
                </c:pt>
                <c:pt idx="191">
                  <c:v>40519.996227235097</c:v>
                </c:pt>
                <c:pt idx="192">
                  <c:v>40733.060827669709</c:v>
                </c:pt>
                <c:pt idx="193">
                  <c:v>40945.128190677926</c:v>
                </c:pt>
                <c:pt idx="194">
                  <c:v>41156.196218928242</c:v>
                </c:pt>
                <c:pt idx="195">
                  <c:v>41366.262957931605</c:v>
                </c:pt>
                <c:pt idx="196">
                  <c:v>41575.326593515485</c:v>
                </c:pt>
                <c:pt idx="197">
                  <c:v>41783.385449330017</c:v>
                </c:pt>
                <c:pt idx="198">
                  <c:v>41990.437984386015</c:v>
                </c:pt>
                <c:pt idx="199">
                  <c:v>42196.482790624454</c:v>
                </c:pt>
                <c:pt idx="200">
                  <c:v>42401.518590517095</c:v>
                </c:pt>
                <c:pt idx="201">
                  <c:v>42605.544234697918</c:v>
                </c:pt>
                <c:pt idx="202">
                  <c:v>42808.558699625566</c:v>
                </c:pt>
                <c:pt idx="203">
                  <c:v>43010.561085275694</c:v>
                </c:pt>
                <c:pt idx="204">
                  <c:v>43211.550612863794</c:v>
                </c:pt>
                <c:pt idx="205">
                  <c:v>43411.526622597594</c:v>
                </c:pt>
                <c:pt idx="206">
                  <c:v>43610.488571459224</c:v>
                </c:pt>
                <c:pt idx="207">
                  <c:v>43808.436031016347</c:v>
                </c:pt>
                <c:pt idx="208">
                  <c:v>44005.368685262874</c:v>
                </c:pt>
                <c:pt idx="209">
                  <c:v>44201.286328487571</c:v>
                </c:pt>
                <c:pt idx="210">
                  <c:v>44396.188863171767</c:v>
                </c:pt>
                <c:pt idx="211">
                  <c:v>44590.07629791509</c:v>
                </c:pt>
                <c:pt idx="212">
                  <c:v>44782.948745388727</c:v>
                </c:pt>
                <c:pt idx="213">
                  <c:v>44974.806420316898</c:v>
                </c:pt>
                <c:pt idx="214">
                  <c:v>45165.64963748533</c:v>
                </c:pt>
                <c:pt idx="215">
                  <c:v>45355.478809776811</c:v>
                </c:pt>
                <c:pt idx="216">
                  <c:v>45544.294446233565</c:v>
                </c:pt>
                <c:pt idx="217">
                  <c:v>45732.097150146379</c:v>
                </c:pt>
                <c:pt idx="218">
                  <c:v>45918.887617169537</c:v>
                </c:pt>
                <c:pt idx="219">
                  <c:v>46104.666633462322</c:v>
                </c:pt>
                <c:pt idx="220">
                  <c:v>46289.435073855901</c:v>
                </c:pt>
                <c:pt idx="221">
                  <c:v>46473.19390004551</c:v>
                </c:pt>
                <c:pt idx="222">
                  <c:v>46655.944158808408</c:v>
                </c:pt>
                <c:pt idx="223">
                  <c:v>46837.68698024597</c:v>
                </c:pt>
                <c:pt idx="224">
                  <c:v>47018.423576051573</c:v>
                </c:pt>
                <c:pt idx="225">
                  <c:v>47198.155237801417</c:v>
                </c:pt>
                <c:pt idx="226">
                  <c:v>47376.88333527081</c:v>
                </c:pt>
                <c:pt idx="227">
                  <c:v>47554.609314773734</c:v>
                </c:pt>
                <c:pt idx="228">
                  <c:v>47731.334697525934</c:v>
                </c:pt>
                <c:pt idx="229">
                  <c:v>47907.061078031722</c:v>
                </c:pt>
                <c:pt idx="230">
                  <c:v>48081.790122493774</c:v>
                </c:pt>
                <c:pt idx="231">
                  <c:v>48255.523567245626</c:v>
                </c:pt>
                <c:pt idx="232">
                  <c:v>48428.263217207103</c:v>
                </c:pt>
                <c:pt idx="233">
                  <c:v>48600.010944361718</c:v>
                </c:pt>
                <c:pt idx="234">
                  <c:v>48770.768686256481</c:v>
                </c:pt>
                <c:pt idx="235">
                  <c:v>48940.538444523561</c:v>
                </c:pt>
                <c:pt idx="236">
                  <c:v>49109.322283423433</c:v>
                </c:pt>
                <c:pt idx="237">
                  <c:v>49277.12232840935</c:v>
                </c:pt>
                <c:pt idx="238">
                  <c:v>49443.940764713203</c:v>
                </c:pt>
                <c:pt idx="239">
                  <c:v>49609.779835952126</c:v>
                </c:pt>
                <c:pt idx="240">
                  <c:v>49774.641842755707</c:v>
                </c:pt>
                <c:pt idx="241">
                  <c:v>49938.529141413572</c:v>
                </c:pt>
                <c:pt idx="242">
                  <c:v>50101.444142543456</c:v>
                </c:pt>
                <c:pt idx="243">
                  <c:v>50263.38930977886</c:v>
                </c:pt>
                <c:pt idx="244">
                  <c:v>50424.367158476474</c:v>
                </c:pt>
                <c:pt idx="245">
                  <c:v>50584.380254443568</c:v>
                </c:pt>
                <c:pt idx="246">
                  <c:v>50743.43121268387</c:v>
                </c:pt>
                <c:pt idx="247">
                  <c:v>50901.522696162945</c:v>
                </c:pt>
                <c:pt idx="248">
                  <c:v>51058.65741459241</c:v>
                </c:pt>
                <c:pt idx="249">
                  <c:v>51214.83812323257</c:v>
                </c:pt>
                <c:pt idx="250">
                  <c:v>51370.067621713351</c:v>
                </c:pt>
                <c:pt idx="251">
                  <c:v>51524.348752873644</c:v>
                </c:pt>
                <c:pt idx="252">
                  <c:v>51677.684401618353</c:v>
                </c:pt>
                <c:pt idx="253">
                  <c:v>51830.077493793084</c:v>
                </c:pt>
                <c:pt idx="254">
                  <c:v>51981.530995076675</c:v>
                </c:pt>
                <c:pt idx="255">
                  <c:v>52132.047909890658</c:v>
                </c:pt>
                <c:pt idx="256">
                  <c:v>52281.631280325921</c:v>
                </c:pt>
                <c:pt idx="257">
                  <c:v>52430.284185086246</c:v>
                </c:pt>
                <c:pt idx="258">
                  <c:v>52578.00973844852</c:v>
                </c:pt>
                <c:pt idx="259">
                  <c:v>52724.811089239389</c:v>
                </c:pt>
                <c:pt idx="260">
                  <c:v>52870.691419828028</c:v>
                </c:pt>
                <c:pt idx="261">
                  <c:v>53015.65394513528</c:v>
                </c:pt>
                <c:pt idx="262">
                  <c:v>53159.701911658187</c:v>
                </c:pt>
                <c:pt idx="263">
                  <c:v>53302.838596510665</c:v>
                </c:pt>
                <c:pt idx="264">
                  <c:v>53445.067306479228</c:v>
                </c:pt>
                <c:pt idx="265">
                  <c:v>53586.391377094216</c:v>
                </c:pt>
                <c:pt idx="266">
                  <c:v>53726.814171716003</c:v>
                </c:pt>
                <c:pt idx="267">
                  <c:v>53866.339080636084</c:v>
                </c:pt>
                <c:pt idx="268">
                  <c:v>54004.969520192884</c:v>
                </c:pt>
                <c:pt idx="269">
                  <c:v>54142.70893190214</c:v>
                </c:pt>
                <c:pt idx="270">
                  <c:v>54279.560781601409</c:v>
                </c:pt>
                <c:pt idx="271">
                  <c:v>54415.528558608807</c:v>
                </c:pt>
                <c:pt idx="272">
                  <c:v>54550.615774895909</c:v>
                </c:pt>
                <c:pt idx="273">
                  <c:v>54684.825964274023</c:v>
                </c:pt>
                <c:pt idx="274">
                  <c:v>54818.162681594527</c:v>
                </c:pt>
                <c:pt idx="275">
                  <c:v>54950.629501962183</c:v>
                </c:pt>
                <c:pt idx="276">
                  <c:v>55082.230019961979</c:v>
                </c:pt>
                <c:pt idx="277">
                  <c:v>55212.96784889901</c:v>
                </c:pt>
                <c:pt idx="278">
                  <c:v>55342.846620051263</c:v>
                </c:pt>
                <c:pt idx="279">
                  <c:v>55471.869981935051</c:v>
                </c:pt>
                <c:pt idx="280">
                  <c:v>55600.041599583106</c:v>
                </c:pt>
                <c:pt idx="281">
                  <c:v>55727.365153835039</c:v>
                </c:pt>
                <c:pt idx="282">
                  <c:v>55853.844340640157</c:v>
                </c:pt>
                <c:pt idx="283">
                  <c:v>55979.482870372151</c:v>
                </c:pt>
                <c:pt idx="284">
                  <c:v>56104.284467155892</c:v>
                </c:pt>
                <c:pt idx="285">
                  <c:v>56228.252868205898</c:v>
                </c:pt>
                <c:pt idx="286">
                  <c:v>56351.391823176367</c:v>
                </c:pt>
                <c:pt idx="287">
                  <c:v>56473.70509352292</c:v>
                </c:pt>
                <c:pt idx="288">
                  <c:v>56595.196451875272</c:v>
                </c:pt>
                <c:pt idx="289">
                  <c:v>56715.869681421173</c:v>
                </c:pt>
                <c:pt idx="290">
                  <c:v>56835.728575301589</c:v>
                </c:pt>
                <c:pt idx="291">
                  <c:v>56954.776936016431</c:v>
                </c:pt>
                <c:pt idx="292">
                  <c:v>57073.018574841008</c:v>
                </c:pt>
                <c:pt idx="293">
                  <c:v>57190.457311253333</c:v>
                </c:pt>
                <c:pt idx="294">
                  <c:v>57307.096972371379</c:v>
                </c:pt>
                <c:pt idx="295">
                  <c:v>57422.941392400986</c:v>
                </c:pt>
                <c:pt idx="296">
                  <c:v>57537.994412093736</c:v>
                </c:pt>
                <c:pt idx="297">
                  <c:v>57652.259878214856</c:v>
                </c:pt>
                <c:pt idx="298">
                  <c:v>57765.741643020825</c:v>
                </c:pt>
                <c:pt idx="299">
                  <c:v>57878.443563747067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1-4F51-8E25-7234AD990C67}"/>
            </c:ext>
          </c:extLst>
        </c:ser>
        <c:ser>
          <c:idx val="2"/>
          <c:order val="1"/>
          <c:tx>
            <c:strRef>
              <c:f>'Digital working'!$R$2</c:f>
              <c:strCache>
                <c:ptCount val="1"/>
                <c:pt idx="0">
                  <c:v>Marginal Peak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60"/>
            <c:marker>
              <c:symbol val="circle"/>
              <c:size val="5"/>
              <c:spPr>
                <a:solidFill>
                  <a:schemeClr val="tx1"/>
                </a:solidFill>
                <a:ln w="9525" cap="sq">
                  <a:noFill/>
                  <a:beve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711-4F51-8E25-7234AD990C67}"/>
              </c:ext>
            </c:extLst>
          </c:dPt>
          <c:cat>
            <c:numRef>
              <c:f>'Digital working'!$Z$3:$Z$302</c:f>
              <c:numCache>
                <c:formatCode>General</c:formatCode>
                <c:ptCount val="300"/>
                <c:pt idx="0">
                  <c:v>389512.87857142853</c:v>
                </c:pt>
                <c:pt idx="1">
                  <c:v>779025.75714285707</c:v>
                </c:pt>
                <c:pt idx="2">
                  <c:v>1168538.6357142855</c:v>
                </c:pt>
                <c:pt idx="3">
                  <c:v>1558051.5142857141</c:v>
                </c:pt>
                <c:pt idx="4">
                  <c:v>1947564.392857143</c:v>
                </c:pt>
                <c:pt idx="5">
                  <c:v>2337077.2714285711</c:v>
                </c:pt>
                <c:pt idx="6">
                  <c:v>2726590.15</c:v>
                </c:pt>
                <c:pt idx="7">
                  <c:v>3116103.0285714283</c:v>
                </c:pt>
                <c:pt idx="8">
                  <c:v>3505615.9071428576</c:v>
                </c:pt>
                <c:pt idx="9">
                  <c:v>3895128.7857142859</c:v>
                </c:pt>
                <c:pt idx="10">
                  <c:v>4284641.6642857138</c:v>
                </c:pt>
                <c:pt idx="11">
                  <c:v>4674154.5428571422</c:v>
                </c:pt>
                <c:pt idx="12">
                  <c:v>5063667.4214285715</c:v>
                </c:pt>
                <c:pt idx="13">
                  <c:v>5453180.2999999998</c:v>
                </c:pt>
                <c:pt idx="14">
                  <c:v>5842693.1785714282</c:v>
                </c:pt>
                <c:pt idx="15">
                  <c:v>6232206.0571428565</c:v>
                </c:pt>
                <c:pt idx="16">
                  <c:v>6621718.9357142868</c:v>
                </c:pt>
                <c:pt idx="17">
                  <c:v>7011231.8142857151</c:v>
                </c:pt>
                <c:pt idx="18">
                  <c:v>7400744.6928571435</c:v>
                </c:pt>
                <c:pt idx="19">
                  <c:v>7790257.5714285718</c:v>
                </c:pt>
                <c:pt idx="20">
                  <c:v>8179770.4500000011</c:v>
                </c:pt>
                <c:pt idx="21">
                  <c:v>8569283.3285714276</c:v>
                </c:pt>
                <c:pt idx="22">
                  <c:v>8958796.2071428578</c:v>
                </c:pt>
                <c:pt idx="23">
                  <c:v>9348309.0857142843</c:v>
                </c:pt>
                <c:pt idx="24">
                  <c:v>9737821.9642857146</c:v>
                </c:pt>
                <c:pt idx="25">
                  <c:v>10127334.842857143</c:v>
                </c:pt>
                <c:pt idx="26">
                  <c:v>10516847.721428571</c:v>
                </c:pt>
                <c:pt idx="27">
                  <c:v>10906360.6</c:v>
                </c:pt>
                <c:pt idx="28">
                  <c:v>11295873.478571428</c:v>
                </c:pt>
                <c:pt idx="29">
                  <c:v>11685386.357142856</c:v>
                </c:pt>
                <c:pt idx="30">
                  <c:v>12074899.235714287</c:v>
                </c:pt>
                <c:pt idx="31">
                  <c:v>12464412.114285713</c:v>
                </c:pt>
                <c:pt idx="32">
                  <c:v>12853924.992857141</c:v>
                </c:pt>
                <c:pt idx="33">
                  <c:v>13243437.871428574</c:v>
                </c:pt>
                <c:pt idx="34">
                  <c:v>13632950.749999998</c:v>
                </c:pt>
                <c:pt idx="35">
                  <c:v>14022463.62857143</c:v>
                </c:pt>
                <c:pt idx="36">
                  <c:v>14411976.507142857</c:v>
                </c:pt>
                <c:pt idx="37">
                  <c:v>14801489.385714287</c:v>
                </c:pt>
                <c:pt idx="38">
                  <c:v>15191002.264285713</c:v>
                </c:pt>
                <c:pt idx="39">
                  <c:v>15580515.142857144</c:v>
                </c:pt>
                <c:pt idx="40">
                  <c:v>15970028.02142857</c:v>
                </c:pt>
                <c:pt idx="41">
                  <c:v>16359540.900000002</c:v>
                </c:pt>
                <c:pt idx="42">
                  <c:v>16749053.778571429</c:v>
                </c:pt>
                <c:pt idx="43">
                  <c:v>17138566.657142855</c:v>
                </c:pt>
                <c:pt idx="44">
                  <c:v>17528079.535714287</c:v>
                </c:pt>
                <c:pt idx="45">
                  <c:v>17917592.414285716</c:v>
                </c:pt>
                <c:pt idx="46">
                  <c:v>18307105.292857144</c:v>
                </c:pt>
                <c:pt idx="47">
                  <c:v>18696618.171428569</c:v>
                </c:pt>
                <c:pt idx="48">
                  <c:v>19086131.050000001</c:v>
                </c:pt>
                <c:pt idx="49">
                  <c:v>19475643.928571429</c:v>
                </c:pt>
                <c:pt idx="50">
                  <c:v>19865156.807142857</c:v>
                </c:pt>
                <c:pt idx="51">
                  <c:v>20254669.685714286</c:v>
                </c:pt>
                <c:pt idx="52">
                  <c:v>20644182.564285714</c:v>
                </c:pt>
                <c:pt idx="53">
                  <c:v>21033695.442857143</c:v>
                </c:pt>
                <c:pt idx="54">
                  <c:v>21423208.321428571</c:v>
                </c:pt>
                <c:pt idx="55">
                  <c:v>21812721.199999999</c:v>
                </c:pt>
                <c:pt idx="56">
                  <c:v>22202234.078571431</c:v>
                </c:pt>
                <c:pt idx="57">
                  <c:v>22591746.957142856</c:v>
                </c:pt>
                <c:pt idx="58">
                  <c:v>22981259.835714288</c:v>
                </c:pt>
                <c:pt idx="59">
                  <c:v>23370772.714285713</c:v>
                </c:pt>
                <c:pt idx="60">
                  <c:v>23760285.592857145</c:v>
                </c:pt>
                <c:pt idx="61">
                  <c:v>24149798.471428573</c:v>
                </c:pt>
                <c:pt idx="62">
                  <c:v>24539311.349999998</c:v>
                </c:pt>
                <c:pt idx="63">
                  <c:v>24928824.228571426</c:v>
                </c:pt>
                <c:pt idx="64">
                  <c:v>25318337.107142858</c:v>
                </c:pt>
                <c:pt idx="65">
                  <c:v>25707849.985714283</c:v>
                </c:pt>
                <c:pt idx="66">
                  <c:v>26097362.864285715</c:v>
                </c:pt>
                <c:pt idx="67">
                  <c:v>26486875.742857147</c:v>
                </c:pt>
                <c:pt idx="68">
                  <c:v>26876388.621428575</c:v>
                </c:pt>
                <c:pt idx="69">
                  <c:v>27265901.499999996</c:v>
                </c:pt>
                <c:pt idx="70">
                  <c:v>27655414.378571425</c:v>
                </c:pt>
                <c:pt idx="71">
                  <c:v>28044927.25714286</c:v>
                </c:pt>
                <c:pt idx="72">
                  <c:v>28434440.135714285</c:v>
                </c:pt>
                <c:pt idx="73">
                  <c:v>28823953.014285713</c:v>
                </c:pt>
                <c:pt idx="74">
                  <c:v>29213465.892857142</c:v>
                </c:pt>
                <c:pt idx="75">
                  <c:v>29602978.771428574</c:v>
                </c:pt>
                <c:pt idx="76">
                  <c:v>29992491.650000002</c:v>
                </c:pt>
                <c:pt idx="77">
                  <c:v>30382004.528571427</c:v>
                </c:pt>
                <c:pt idx="78">
                  <c:v>30771517.407142859</c:v>
                </c:pt>
                <c:pt idx="79">
                  <c:v>31161030.285714287</c:v>
                </c:pt>
                <c:pt idx="80">
                  <c:v>31550543.164285712</c:v>
                </c:pt>
                <c:pt idx="81">
                  <c:v>31940056.04285714</c:v>
                </c:pt>
                <c:pt idx="82">
                  <c:v>32329568.921428569</c:v>
                </c:pt>
                <c:pt idx="83">
                  <c:v>32719081.800000004</c:v>
                </c:pt>
                <c:pt idx="84">
                  <c:v>33108594.678571429</c:v>
                </c:pt>
                <c:pt idx="85">
                  <c:v>33498107.557142857</c:v>
                </c:pt>
                <c:pt idx="86">
                  <c:v>33887620.43571429</c:v>
                </c:pt>
                <c:pt idx="87">
                  <c:v>34277133.31428571</c:v>
                </c:pt>
                <c:pt idx="88">
                  <c:v>34666646.192857139</c:v>
                </c:pt>
                <c:pt idx="89">
                  <c:v>35056159.071428575</c:v>
                </c:pt>
                <c:pt idx="90">
                  <c:v>35445671.949999996</c:v>
                </c:pt>
                <c:pt idx="91">
                  <c:v>35835184.828571431</c:v>
                </c:pt>
                <c:pt idx="92">
                  <c:v>36224697.70714286</c:v>
                </c:pt>
                <c:pt idx="93">
                  <c:v>36614210.585714288</c:v>
                </c:pt>
                <c:pt idx="94">
                  <c:v>37003723.464285716</c:v>
                </c:pt>
                <c:pt idx="95">
                  <c:v>37393236.342857137</c:v>
                </c:pt>
                <c:pt idx="96">
                  <c:v>37782749.221428573</c:v>
                </c:pt>
                <c:pt idx="97">
                  <c:v>38172262.100000001</c:v>
                </c:pt>
                <c:pt idx="98">
                  <c:v>38561774.97857143</c:v>
                </c:pt>
                <c:pt idx="99">
                  <c:v>38951287.857142858</c:v>
                </c:pt>
                <c:pt idx="100">
                  <c:v>39340800.735714279</c:v>
                </c:pt>
                <c:pt idx="101">
                  <c:v>39730313.614285715</c:v>
                </c:pt>
                <c:pt idx="102">
                  <c:v>40119826.492857143</c:v>
                </c:pt>
                <c:pt idx="103">
                  <c:v>40509339.371428572</c:v>
                </c:pt>
                <c:pt idx="104">
                  <c:v>40898852.25</c:v>
                </c:pt>
                <c:pt idx="105">
                  <c:v>41288365.128571428</c:v>
                </c:pt>
                <c:pt idx="106">
                  <c:v>41677878.007142849</c:v>
                </c:pt>
                <c:pt idx="107">
                  <c:v>42067390.885714285</c:v>
                </c:pt>
                <c:pt idx="108">
                  <c:v>42456903.764285721</c:v>
                </c:pt>
                <c:pt idx="109">
                  <c:v>42846416.642857142</c:v>
                </c:pt>
                <c:pt idx="110">
                  <c:v>43235929.52142857</c:v>
                </c:pt>
                <c:pt idx="111">
                  <c:v>43625442.399999999</c:v>
                </c:pt>
                <c:pt idx="112">
                  <c:v>44014955.278571427</c:v>
                </c:pt>
                <c:pt idx="113">
                  <c:v>44404468.157142863</c:v>
                </c:pt>
                <c:pt idx="114">
                  <c:v>44793981.035714284</c:v>
                </c:pt>
                <c:pt idx="115">
                  <c:v>45183493.914285712</c:v>
                </c:pt>
                <c:pt idx="116">
                  <c:v>45573006.792857148</c:v>
                </c:pt>
                <c:pt idx="117">
                  <c:v>45962519.671428576</c:v>
                </c:pt>
                <c:pt idx="118">
                  <c:v>46352032.550000004</c:v>
                </c:pt>
                <c:pt idx="119">
                  <c:v>46741545.428571425</c:v>
                </c:pt>
                <c:pt idx="120">
                  <c:v>47131058.307142854</c:v>
                </c:pt>
                <c:pt idx="121">
                  <c:v>47520571.18571429</c:v>
                </c:pt>
                <c:pt idx="122">
                  <c:v>47910084.06428571</c:v>
                </c:pt>
                <c:pt idx="123">
                  <c:v>48299596.942857146</c:v>
                </c:pt>
                <c:pt idx="124">
                  <c:v>48689109.821428575</c:v>
                </c:pt>
                <c:pt idx="125">
                  <c:v>49078622.699999996</c:v>
                </c:pt>
                <c:pt idx="126">
                  <c:v>49468135.578571431</c:v>
                </c:pt>
                <c:pt idx="127">
                  <c:v>49857648.457142852</c:v>
                </c:pt>
                <c:pt idx="128">
                  <c:v>50247161.335714288</c:v>
                </c:pt>
                <c:pt idx="129">
                  <c:v>50636674.214285716</c:v>
                </c:pt>
                <c:pt idx="130">
                  <c:v>51026187.092857137</c:v>
                </c:pt>
                <c:pt idx="131">
                  <c:v>51415699.971428566</c:v>
                </c:pt>
                <c:pt idx="132">
                  <c:v>51805212.850000009</c:v>
                </c:pt>
                <c:pt idx="133">
                  <c:v>52194725.72857143</c:v>
                </c:pt>
                <c:pt idx="134">
                  <c:v>52584238.607142866</c:v>
                </c:pt>
                <c:pt idx="135">
                  <c:v>52973751.485714294</c:v>
                </c:pt>
                <c:pt idx="136">
                  <c:v>53363264.364285707</c:v>
                </c:pt>
                <c:pt idx="137">
                  <c:v>53752777.242857151</c:v>
                </c:pt>
                <c:pt idx="138">
                  <c:v>54142290.121428564</c:v>
                </c:pt>
                <c:pt idx="139">
                  <c:v>54531802.999999993</c:v>
                </c:pt>
                <c:pt idx="140">
                  <c:v>54921315.878571428</c:v>
                </c:pt>
                <c:pt idx="141">
                  <c:v>55310828.757142849</c:v>
                </c:pt>
                <c:pt idx="142">
                  <c:v>55700341.635714293</c:v>
                </c:pt>
                <c:pt idx="143">
                  <c:v>56089854.514285721</c:v>
                </c:pt>
                <c:pt idx="144">
                  <c:v>56479367.392857142</c:v>
                </c:pt>
                <c:pt idx="145">
                  <c:v>56868880.27142857</c:v>
                </c:pt>
                <c:pt idx="146">
                  <c:v>57258393.149999999</c:v>
                </c:pt>
                <c:pt idx="147">
                  <c:v>57647906.028571427</c:v>
                </c:pt>
                <c:pt idx="148">
                  <c:v>58037418.907142863</c:v>
                </c:pt>
                <c:pt idx="149">
                  <c:v>58426931.785714284</c:v>
                </c:pt>
                <c:pt idx="150">
                  <c:v>58816444.664285712</c:v>
                </c:pt>
                <c:pt idx="151">
                  <c:v>59205957.542857148</c:v>
                </c:pt>
                <c:pt idx="152">
                  <c:v>59595470.421428569</c:v>
                </c:pt>
                <c:pt idx="153">
                  <c:v>59984983.300000004</c:v>
                </c:pt>
                <c:pt idx="154">
                  <c:v>60374496.178571425</c:v>
                </c:pt>
                <c:pt idx="155">
                  <c:v>60764009.057142854</c:v>
                </c:pt>
                <c:pt idx="156">
                  <c:v>61153521.935714282</c:v>
                </c:pt>
                <c:pt idx="157">
                  <c:v>61543034.814285718</c:v>
                </c:pt>
                <c:pt idx="158">
                  <c:v>61932547.692857146</c:v>
                </c:pt>
                <c:pt idx="159">
                  <c:v>62322060.571428575</c:v>
                </c:pt>
                <c:pt idx="160">
                  <c:v>62711573.450000003</c:v>
                </c:pt>
                <c:pt idx="161">
                  <c:v>63101086.328571424</c:v>
                </c:pt>
                <c:pt idx="162">
                  <c:v>63490599.207142867</c:v>
                </c:pt>
                <c:pt idx="163">
                  <c:v>63880112.085714281</c:v>
                </c:pt>
                <c:pt idx="164">
                  <c:v>64269624.964285716</c:v>
                </c:pt>
                <c:pt idx="165">
                  <c:v>64659137.842857137</c:v>
                </c:pt>
                <c:pt idx="166">
                  <c:v>65048650.721428566</c:v>
                </c:pt>
                <c:pt idx="167">
                  <c:v>65438163.600000009</c:v>
                </c:pt>
                <c:pt idx="168">
                  <c:v>65827676.47857143</c:v>
                </c:pt>
                <c:pt idx="169">
                  <c:v>66217189.357142858</c:v>
                </c:pt>
                <c:pt idx="170">
                  <c:v>66606702.235714279</c:v>
                </c:pt>
                <c:pt idx="171">
                  <c:v>66996215.114285715</c:v>
                </c:pt>
                <c:pt idx="172">
                  <c:v>67385727.992857143</c:v>
                </c:pt>
                <c:pt idx="173">
                  <c:v>67775240.871428579</c:v>
                </c:pt>
                <c:pt idx="174">
                  <c:v>68164753.75</c:v>
                </c:pt>
                <c:pt idx="175">
                  <c:v>68554266.628571421</c:v>
                </c:pt>
                <c:pt idx="176">
                  <c:v>68943779.507142857</c:v>
                </c:pt>
                <c:pt idx="177">
                  <c:v>69333292.385714278</c:v>
                </c:pt>
                <c:pt idx="178">
                  <c:v>69722805.264285713</c:v>
                </c:pt>
                <c:pt idx="179">
                  <c:v>70112318.142857149</c:v>
                </c:pt>
                <c:pt idx="180">
                  <c:v>70501831.02142857</c:v>
                </c:pt>
                <c:pt idx="181">
                  <c:v>70891343.899999991</c:v>
                </c:pt>
                <c:pt idx="182">
                  <c:v>71280856.778571442</c:v>
                </c:pt>
                <c:pt idx="183">
                  <c:v>71670369.657142863</c:v>
                </c:pt>
                <c:pt idx="184">
                  <c:v>72059882.535714284</c:v>
                </c:pt>
                <c:pt idx="185">
                  <c:v>72449395.414285719</c:v>
                </c:pt>
                <c:pt idx="186">
                  <c:v>72838908.29285714</c:v>
                </c:pt>
                <c:pt idx="187">
                  <c:v>73228421.171428576</c:v>
                </c:pt>
                <c:pt idx="188">
                  <c:v>73617934.049999997</c:v>
                </c:pt>
                <c:pt idx="189">
                  <c:v>74007446.928571433</c:v>
                </c:pt>
                <c:pt idx="190">
                  <c:v>74396959.807142854</c:v>
                </c:pt>
                <c:pt idx="191">
                  <c:v>74786472.685714275</c:v>
                </c:pt>
                <c:pt idx="192">
                  <c:v>75175985.564285725</c:v>
                </c:pt>
                <c:pt idx="193">
                  <c:v>75565498.442857146</c:v>
                </c:pt>
                <c:pt idx="194">
                  <c:v>75955011.321428567</c:v>
                </c:pt>
                <c:pt idx="195">
                  <c:v>76344524.200000003</c:v>
                </c:pt>
                <c:pt idx="196">
                  <c:v>76734037.078571424</c:v>
                </c:pt>
                <c:pt idx="197">
                  <c:v>77123549.95714286</c:v>
                </c:pt>
                <c:pt idx="198">
                  <c:v>77513062.835714296</c:v>
                </c:pt>
                <c:pt idx="199">
                  <c:v>77902575.714285716</c:v>
                </c:pt>
                <c:pt idx="200">
                  <c:v>78292088.592857137</c:v>
                </c:pt>
                <c:pt idx="201">
                  <c:v>78681601.471428558</c:v>
                </c:pt>
                <c:pt idx="202">
                  <c:v>79071114.350000009</c:v>
                </c:pt>
                <c:pt idx="203">
                  <c:v>79460627.22857143</c:v>
                </c:pt>
                <c:pt idx="204">
                  <c:v>79850140.107142851</c:v>
                </c:pt>
                <c:pt idx="205">
                  <c:v>80239652.985714287</c:v>
                </c:pt>
                <c:pt idx="206">
                  <c:v>80629165.864285707</c:v>
                </c:pt>
                <c:pt idx="207">
                  <c:v>81018678.742857143</c:v>
                </c:pt>
                <c:pt idx="208">
                  <c:v>81408191.621428579</c:v>
                </c:pt>
                <c:pt idx="209">
                  <c:v>81797704.5</c:v>
                </c:pt>
                <c:pt idx="210">
                  <c:v>82187217.378571436</c:v>
                </c:pt>
                <c:pt idx="211">
                  <c:v>82576730.257142857</c:v>
                </c:pt>
                <c:pt idx="212">
                  <c:v>82966243.135714293</c:v>
                </c:pt>
                <c:pt idx="213">
                  <c:v>83355756.014285699</c:v>
                </c:pt>
                <c:pt idx="214">
                  <c:v>83745268.892857149</c:v>
                </c:pt>
                <c:pt idx="215">
                  <c:v>84134781.77142857</c:v>
                </c:pt>
                <c:pt idx="216">
                  <c:v>84524294.649999991</c:v>
                </c:pt>
                <c:pt idx="217">
                  <c:v>84913807.528571442</c:v>
                </c:pt>
                <c:pt idx="218">
                  <c:v>85303320.407142863</c:v>
                </c:pt>
                <c:pt idx="219">
                  <c:v>85692833.285714284</c:v>
                </c:pt>
                <c:pt idx="220">
                  <c:v>86082346.164285704</c:v>
                </c:pt>
                <c:pt idx="221">
                  <c:v>86471859.04285714</c:v>
                </c:pt>
                <c:pt idx="222">
                  <c:v>86861371.921428576</c:v>
                </c:pt>
                <c:pt idx="223">
                  <c:v>87250884.799999997</c:v>
                </c:pt>
                <c:pt idx="224">
                  <c:v>87640397.678571433</c:v>
                </c:pt>
                <c:pt idx="225">
                  <c:v>88029910.557142854</c:v>
                </c:pt>
                <c:pt idx="226">
                  <c:v>88419423.435714275</c:v>
                </c:pt>
                <c:pt idx="227">
                  <c:v>88808936.314285725</c:v>
                </c:pt>
                <c:pt idx="228">
                  <c:v>89198449.192857146</c:v>
                </c:pt>
                <c:pt idx="229">
                  <c:v>89587962.071428567</c:v>
                </c:pt>
                <c:pt idx="230">
                  <c:v>89977474.950000003</c:v>
                </c:pt>
                <c:pt idx="231">
                  <c:v>90366987.828571424</c:v>
                </c:pt>
                <c:pt idx="232">
                  <c:v>90756500.70714286</c:v>
                </c:pt>
                <c:pt idx="233">
                  <c:v>91146013.585714296</c:v>
                </c:pt>
                <c:pt idx="234">
                  <c:v>91535526.464285716</c:v>
                </c:pt>
                <c:pt idx="235">
                  <c:v>91925039.342857152</c:v>
                </c:pt>
                <c:pt idx="236">
                  <c:v>92314552.221428558</c:v>
                </c:pt>
                <c:pt idx="237">
                  <c:v>92704065.100000009</c:v>
                </c:pt>
                <c:pt idx="238">
                  <c:v>93093577.978571415</c:v>
                </c:pt>
                <c:pt idx="239">
                  <c:v>93483090.857142851</c:v>
                </c:pt>
                <c:pt idx="240">
                  <c:v>93872603.735714301</c:v>
                </c:pt>
                <c:pt idx="241">
                  <c:v>94262116.614285707</c:v>
                </c:pt>
                <c:pt idx="242">
                  <c:v>94651629.492857143</c:v>
                </c:pt>
                <c:pt idx="243">
                  <c:v>95041142.371428579</c:v>
                </c:pt>
                <c:pt idx="244">
                  <c:v>95430655.250000015</c:v>
                </c:pt>
                <c:pt idx="245">
                  <c:v>95820168.128571421</c:v>
                </c:pt>
                <c:pt idx="246">
                  <c:v>96209681.007142872</c:v>
                </c:pt>
                <c:pt idx="247">
                  <c:v>96599193.885714293</c:v>
                </c:pt>
                <c:pt idx="248">
                  <c:v>96988706.764285699</c:v>
                </c:pt>
                <c:pt idx="249">
                  <c:v>97378219.642857149</c:v>
                </c:pt>
                <c:pt idx="250">
                  <c:v>97767732.521428585</c:v>
                </c:pt>
                <c:pt idx="251">
                  <c:v>98157245.399999991</c:v>
                </c:pt>
                <c:pt idx="252">
                  <c:v>98546758.278571412</c:v>
                </c:pt>
                <c:pt idx="253">
                  <c:v>98936271.157142863</c:v>
                </c:pt>
                <c:pt idx="254">
                  <c:v>99325784.035714269</c:v>
                </c:pt>
                <c:pt idx="255">
                  <c:v>99715296.914285704</c:v>
                </c:pt>
                <c:pt idx="256">
                  <c:v>100104809.79285714</c:v>
                </c:pt>
                <c:pt idx="257">
                  <c:v>100494322.67142858</c:v>
                </c:pt>
                <c:pt idx="258">
                  <c:v>100883835.54999998</c:v>
                </c:pt>
                <c:pt idx="259">
                  <c:v>101273348.42857143</c:v>
                </c:pt>
                <c:pt idx="260">
                  <c:v>101662861.30714287</c:v>
                </c:pt>
                <c:pt idx="261">
                  <c:v>102052374.18571427</c:v>
                </c:pt>
                <c:pt idx="262">
                  <c:v>102441887.06428573</c:v>
                </c:pt>
                <c:pt idx="263">
                  <c:v>102831399.94285713</c:v>
                </c:pt>
                <c:pt idx="264">
                  <c:v>103220912.82142857</c:v>
                </c:pt>
                <c:pt idx="265">
                  <c:v>103610425.70000002</c:v>
                </c:pt>
                <c:pt idx="266">
                  <c:v>103999938.57857142</c:v>
                </c:pt>
                <c:pt idx="267">
                  <c:v>104389451.45714286</c:v>
                </c:pt>
                <c:pt idx="268">
                  <c:v>104778964.3357143</c:v>
                </c:pt>
                <c:pt idx="269">
                  <c:v>105168477.21428573</c:v>
                </c:pt>
                <c:pt idx="270">
                  <c:v>105557990.09285714</c:v>
                </c:pt>
                <c:pt idx="271">
                  <c:v>105947502.97142859</c:v>
                </c:pt>
                <c:pt idx="272">
                  <c:v>106337015.85000001</c:v>
                </c:pt>
                <c:pt idx="273">
                  <c:v>106726528.72857141</c:v>
                </c:pt>
                <c:pt idx="274">
                  <c:v>107116041.60714285</c:v>
                </c:pt>
                <c:pt idx="275">
                  <c:v>107505554.4857143</c:v>
                </c:pt>
                <c:pt idx="276">
                  <c:v>107895067.36428571</c:v>
                </c:pt>
                <c:pt idx="277">
                  <c:v>108284580.24285713</c:v>
                </c:pt>
                <c:pt idx="278">
                  <c:v>108674093.12142858</c:v>
                </c:pt>
                <c:pt idx="279">
                  <c:v>109063605.99999999</c:v>
                </c:pt>
                <c:pt idx="280">
                  <c:v>109453118.87857142</c:v>
                </c:pt>
                <c:pt idx="281">
                  <c:v>109842631.75714286</c:v>
                </c:pt>
                <c:pt idx="282">
                  <c:v>110232144.63571429</c:v>
                </c:pt>
                <c:pt idx="283">
                  <c:v>110621657.5142857</c:v>
                </c:pt>
                <c:pt idx="284">
                  <c:v>111011170.39285715</c:v>
                </c:pt>
                <c:pt idx="285">
                  <c:v>111400683.27142859</c:v>
                </c:pt>
                <c:pt idx="286">
                  <c:v>111790196.14999999</c:v>
                </c:pt>
                <c:pt idx="287">
                  <c:v>112179709.02857144</c:v>
                </c:pt>
                <c:pt idx="288">
                  <c:v>112569221.90714285</c:v>
                </c:pt>
                <c:pt idx="289">
                  <c:v>112958734.78571428</c:v>
                </c:pt>
                <c:pt idx="290">
                  <c:v>113348247.66428573</c:v>
                </c:pt>
                <c:pt idx="291">
                  <c:v>113737760.54285714</c:v>
                </c:pt>
                <c:pt idx="292">
                  <c:v>114127273.42142858</c:v>
                </c:pt>
                <c:pt idx="293">
                  <c:v>114516786.3</c:v>
                </c:pt>
                <c:pt idx="294">
                  <c:v>114906299.17857143</c:v>
                </c:pt>
                <c:pt idx="295">
                  <c:v>115295812.05714285</c:v>
                </c:pt>
                <c:pt idx="296">
                  <c:v>115685324.93571429</c:v>
                </c:pt>
                <c:pt idx="297">
                  <c:v>116074837.81428573</c:v>
                </c:pt>
                <c:pt idx="298">
                  <c:v>116464350.69285713</c:v>
                </c:pt>
                <c:pt idx="299">
                  <c:v>116853863.57142857</c:v>
                </c:pt>
              </c:numCache>
            </c:numRef>
          </c:cat>
          <c:val>
            <c:numRef>
              <c:f>'Digital working'!$AA$3:$AA$302</c:f>
              <c:numCache>
                <c:formatCode>General</c:formatCode>
                <c:ptCount val="300"/>
                <c:pt idx="110">
                  <c:v>20517.545541546508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11-4F51-8E25-7234AD990C67}"/>
            </c:ext>
          </c:extLst>
        </c:ser>
        <c:ser>
          <c:idx val="3"/>
          <c:order val="2"/>
          <c:tx>
            <c:strRef>
              <c:f>'Digital working'!$S$2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cat>
            <c:numRef>
              <c:f>'Digital working'!$Z$3:$Z$302</c:f>
              <c:numCache>
                <c:formatCode>General</c:formatCode>
                <c:ptCount val="300"/>
                <c:pt idx="0">
                  <c:v>389512.87857142853</c:v>
                </c:pt>
                <c:pt idx="1">
                  <c:v>779025.75714285707</c:v>
                </c:pt>
                <c:pt idx="2">
                  <c:v>1168538.6357142855</c:v>
                </c:pt>
                <c:pt idx="3">
                  <c:v>1558051.5142857141</c:v>
                </c:pt>
                <c:pt idx="4">
                  <c:v>1947564.392857143</c:v>
                </c:pt>
                <c:pt idx="5">
                  <c:v>2337077.2714285711</c:v>
                </c:pt>
                <c:pt idx="6">
                  <c:v>2726590.15</c:v>
                </c:pt>
                <c:pt idx="7">
                  <c:v>3116103.0285714283</c:v>
                </c:pt>
                <c:pt idx="8">
                  <c:v>3505615.9071428576</c:v>
                </c:pt>
                <c:pt idx="9">
                  <c:v>3895128.7857142859</c:v>
                </c:pt>
                <c:pt idx="10">
                  <c:v>4284641.6642857138</c:v>
                </c:pt>
                <c:pt idx="11">
                  <c:v>4674154.5428571422</c:v>
                </c:pt>
                <c:pt idx="12">
                  <c:v>5063667.4214285715</c:v>
                </c:pt>
                <c:pt idx="13">
                  <c:v>5453180.2999999998</c:v>
                </c:pt>
                <c:pt idx="14">
                  <c:v>5842693.1785714282</c:v>
                </c:pt>
                <c:pt idx="15">
                  <c:v>6232206.0571428565</c:v>
                </c:pt>
                <c:pt idx="16">
                  <c:v>6621718.9357142868</c:v>
                </c:pt>
                <c:pt idx="17">
                  <c:v>7011231.8142857151</c:v>
                </c:pt>
                <c:pt idx="18">
                  <c:v>7400744.6928571435</c:v>
                </c:pt>
                <c:pt idx="19">
                  <c:v>7790257.5714285718</c:v>
                </c:pt>
                <c:pt idx="20">
                  <c:v>8179770.4500000011</c:v>
                </c:pt>
                <c:pt idx="21">
                  <c:v>8569283.3285714276</c:v>
                </c:pt>
                <c:pt idx="22">
                  <c:v>8958796.2071428578</c:v>
                </c:pt>
                <c:pt idx="23">
                  <c:v>9348309.0857142843</c:v>
                </c:pt>
                <c:pt idx="24">
                  <c:v>9737821.9642857146</c:v>
                </c:pt>
                <c:pt idx="25">
                  <c:v>10127334.842857143</c:v>
                </c:pt>
                <c:pt idx="26">
                  <c:v>10516847.721428571</c:v>
                </c:pt>
                <c:pt idx="27">
                  <c:v>10906360.6</c:v>
                </c:pt>
                <c:pt idx="28">
                  <c:v>11295873.478571428</c:v>
                </c:pt>
                <c:pt idx="29">
                  <c:v>11685386.357142856</c:v>
                </c:pt>
                <c:pt idx="30">
                  <c:v>12074899.235714287</c:v>
                </c:pt>
                <c:pt idx="31">
                  <c:v>12464412.114285713</c:v>
                </c:pt>
                <c:pt idx="32">
                  <c:v>12853924.992857141</c:v>
                </c:pt>
                <c:pt idx="33">
                  <c:v>13243437.871428574</c:v>
                </c:pt>
                <c:pt idx="34">
                  <c:v>13632950.749999998</c:v>
                </c:pt>
                <c:pt idx="35">
                  <c:v>14022463.62857143</c:v>
                </c:pt>
                <c:pt idx="36">
                  <c:v>14411976.507142857</c:v>
                </c:pt>
                <c:pt idx="37">
                  <c:v>14801489.385714287</c:v>
                </c:pt>
                <c:pt idx="38">
                  <c:v>15191002.264285713</c:v>
                </c:pt>
                <c:pt idx="39">
                  <c:v>15580515.142857144</c:v>
                </c:pt>
                <c:pt idx="40">
                  <c:v>15970028.02142857</c:v>
                </c:pt>
                <c:pt idx="41">
                  <c:v>16359540.900000002</c:v>
                </c:pt>
                <c:pt idx="42">
                  <c:v>16749053.778571429</c:v>
                </c:pt>
                <c:pt idx="43">
                  <c:v>17138566.657142855</c:v>
                </c:pt>
                <c:pt idx="44">
                  <c:v>17528079.535714287</c:v>
                </c:pt>
                <c:pt idx="45">
                  <c:v>17917592.414285716</c:v>
                </c:pt>
                <c:pt idx="46">
                  <c:v>18307105.292857144</c:v>
                </c:pt>
                <c:pt idx="47">
                  <c:v>18696618.171428569</c:v>
                </c:pt>
                <c:pt idx="48">
                  <c:v>19086131.050000001</c:v>
                </c:pt>
                <c:pt idx="49">
                  <c:v>19475643.928571429</c:v>
                </c:pt>
                <c:pt idx="50">
                  <c:v>19865156.807142857</c:v>
                </c:pt>
                <c:pt idx="51">
                  <c:v>20254669.685714286</c:v>
                </c:pt>
                <c:pt idx="52">
                  <c:v>20644182.564285714</c:v>
                </c:pt>
                <c:pt idx="53">
                  <c:v>21033695.442857143</c:v>
                </c:pt>
                <c:pt idx="54">
                  <c:v>21423208.321428571</c:v>
                </c:pt>
                <c:pt idx="55">
                  <c:v>21812721.199999999</c:v>
                </c:pt>
                <c:pt idx="56">
                  <c:v>22202234.078571431</c:v>
                </c:pt>
                <c:pt idx="57">
                  <c:v>22591746.957142856</c:v>
                </c:pt>
                <c:pt idx="58">
                  <c:v>22981259.835714288</c:v>
                </c:pt>
                <c:pt idx="59">
                  <c:v>23370772.714285713</c:v>
                </c:pt>
                <c:pt idx="60">
                  <c:v>23760285.592857145</c:v>
                </c:pt>
                <c:pt idx="61">
                  <c:v>24149798.471428573</c:v>
                </c:pt>
                <c:pt idx="62">
                  <c:v>24539311.349999998</c:v>
                </c:pt>
                <c:pt idx="63">
                  <c:v>24928824.228571426</c:v>
                </c:pt>
                <c:pt idx="64">
                  <c:v>25318337.107142858</c:v>
                </c:pt>
                <c:pt idx="65">
                  <c:v>25707849.985714283</c:v>
                </c:pt>
                <c:pt idx="66">
                  <c:v>26097362.864285715</c:v>
                </c:pt>
                <c:pt idx="67">
                  <c:v>26486875.742857147</c:v>
                </c:pt>
                <c:pt idx="68">
                  <c:v>26876388.621428575</c:v>
                </c:pt>
                <c:pt idx="69">
                  <c:v>27265901.499999996</c:v>
                </c:pt>
                <c:pt idx="70">
                  <c:v>27655414.378571425</c:v>
                </c:pt>
                <c:pt idx="71">
                  <c:v>28044927.25714286</c:v>
                </c:pt>
                <c:pt idx="72">
                  <c:v>28434440.135714285</c:v>
                </c:pt>
                <c:pt idx="73">
                  <c:v>28823953.014285713</c:v>
                </c:pt>
                <c:pt idx="74">
                  <c:v>29213465.892857142</c:v>
                </c:pt>
                <c:pt idx="75">
                  <c:v>29602978.771428574</c:v>
                </c:pt>
                <c:pt idx="76">
                  <c:v>29992491.650000002</c:v>
                </c:pt>
                <c:pt idx="77">
                  <c:v>30382004.528571427</c:v>
                </c:pt>
                <c:pt idx="78">
                  <c:v>30771517.407142859</c:v>
                </c:pt>
                <c:pt idx="79">
                  <c:v>31161030.285714287</c:v>
                </c:pt>
                <c:pt idx="80">
                  <c:v>31550543.164285712</c:v>
                </c:pt>
                <c:pt idx="81">
                  <c:v>31940056.04285714</c:v>
                </c:pt>
                <c:pt idx="82">
                  <c:v>32329568.921428569</c:v>
                </c:pt>
                <c:pt idx="83">
                  <c:v>32719081.800000004</c:v>
                </c:pt>
                <c:pt idx="84">
                  <c:v>33108594.678571429</c:v>
                </c:pt>
                <c:pt idx="85">
                  <c:v>33498107.557142857</c:v>
                </c:pt>
                <c:pt idx="86">
                  <c:v>33887620.43571429</c:v>
                </c:pt>
                <c:pt idx="87">
                  <c:v>34277133.31428571</c:v>
                </c:pt>
                <c:pt idx="88">
                  <c:v>34666646.192857139</c:v>
                </c:pt>
                <c:pt idx="89">
                  <c:v>35056159.071428575</c:v>
                </c:pt>
                <c:pt idx="90">
                  <c:v>35445671.949999996</c:v>
                </c:pt>
                <c:pt idx="91">
                  <c:v>35835184.828571431</c:v>
                </c:pt>
                <c:pt idx="92">
                  <c:v>36224697.70714286</c:v>
                </c:pt>
                <c:pt idx="93">
                  <c:v>36614210.585714288</c:v>
                </c:pt>
                <c:pt idx="94">
                  <c:v>37003723.464285716</c:v>
                </c:pt>
                <c:pt idx="95">
                  <c:v>37393236.342857137</c:v>
                </c:pt>
                <c:pt idx="96">
                  <c:v>37782749.221428573</c:v>
                </c:pt>
                <c:pt idx="97">
                  <c:v>38172262.100000001</c:v>
                </c:pt>
                <c:pt idx="98">
                  <c:v>38561774.97857143</c:v>
                </c:pt>
                <c:pt idx="99">
                  <c:v>38951287.857142858</c:v>
                </c:pt>
                <c:pt idx="100">
                  <c:v>39340800.735714279</c:v>
                </c:pt>
                <c:pt idx="101">
                  <c:v>39730313.614285715</c:v>
                </c:pt>
                <c:pt idx="102">
                  <c:v>40119826.492857143</c:v>
                </c:pt>
                <c:pt idx="103">
                  <c:v>40509339.371428572</c:v>
                </c:pt>
                <c:pt idx="104">
                  <c:v>40898852.25</c:v>
                </c:pt>
                <c:pt idx="105">
                  <c:v>41288365.128571428</c:v>
                </c:pt>
                <c:pt idx="106">
                  <c:v>41677878.007142849</c:v>
                </c:pt>
                <c:pt idx="107">
                  <c:v>42067390.885714285</c:v>
                </c:pt>
                <c:pt idx="108">
                  <c:v>42456903.764285721</c:v>
                </c:pt>
                <c:pt idx="109">
                  <c:v>42846416.642857142</c:v>
                </c:pt>
                <c:pt idx="110">
                  <c:v>43235929.52142857</c:v>
                </c:pt>
                <c:pt idx="111">
                  <c:v>43625442.399999999</c:v>
                </c:pt>
                <c:pt idx="112">
                  <c:v>44014955.278571427</c:v>
                </c:pt>
                <c:pt idx="113">
                  <c:v>44404468.157142863</c:v>
                </c:pt>
                <c:pt idx="114">
                  <c:v>44793981.035714284</c:v>
                </c:pt>
                <c:pt idx="115">
                  <c:v>45183493.914285712</c:v>
                </c:pt>
                <c:pt idx="116">
                  <c:v>45573006.792857148</c:v>
                </c:pt>
                <c:pt idx="117">
                  <c:v>45962519.671428576</c:v>
                </c:pt>
                <c:pt idx="118">
                  <c:v>46352032.550000004</c:v>
                </c:pt>
                <c:pt idx="119">
                  <c:v>46741545.428571425</c:v>
                </c:pt>
                <c:pt idx="120">
                  <c:v>47131058.307142854</c:v>
                </c:pt>
                <c:pt idx="121">
                  <c:v>47520571.18571429</c:v>
                </c:pt>
                <c:pt idx="122">
                  <c:v>47910084.06428571</c:v>
                </c:pt>
                <c:pt idx="123">
                  <c:v>48299596.942857146</c:v>
                </c:pt>
                <c:pt idx="124">
                  <c:v>48689109.821428575</c:v>
                </c:pt>
                <c:pt idx="125">
                  <c:v>49078622.699999996</c:v>
                </c:pt>
                <c:pt idx="126">
                  <c:v>49468135.578571431</c:v>
                </c:pt>
                <c:pt idx="127">
                  <c:v>49857648.457142852</c:v>
                </c:pt>
                <c:pt idx="128">
                  <c:v>50247161.335714288</c:v>
                </c:pt>
                <c:pt idx="129">
                  <c:v>50636674.214285716</c:v>
                </c:pt>
                <c:pt idx="130">
                  <c:v>51026187.092857137</c:v>
                </c:pt>
                <c:pt idx="131">
                  <c:v>51415699.971428566</c:v>
                </c:pt>
                <c:pt idx="132">
                  <c:v>51805212.850000009</c:v>
                </c:pt>
                <c:pt idx="133">
                  <c:v>52194725.72857143</c:v>
                </c:pt>
                <c:pt idx="134">
                  <c:v>52584238.607142866</c:v>
                </c:pt>
                <c:pt idx="135">
                  <c:v>52973751.485714294</c:v>
                </c:pt>
                <c:pt idx="136">
                  <c:v>53363264.364285707</c:v>
                </c:pt>
                <c:pt idx="137">
                  <c:v>53752777.242857151</c:v>
                </c:pt>
                <c:pt idx="138">
                  <c:v>54142290.121428564</c:v>
                </c:pt>
                <c:pt idx="139">
                  <c:v>54531802.999999993</c:v>
                </c:pt>
                <c:pt idx="140">
                  <c:v>54921315.878571428</c:v>
                </c:pt>
                <c:pt idx="141">
                  <c:v>55310828.757142849</c:v>
                </c:pt>
                <c:pt idx="142">
                  <c:v>55700341.635714293</c:v>
                </c:pt>
                <c:pt idx="143">
                  <c:v>56089854.514285721</c:v>
                </c:pt>
                <c:pt idx="144">
                  <c:v>56479367.392857142</c:v>
                </c:pt>
                <c:pt idx="145">
                  <c:v>56868880.27142857</c:v>
                </c:pt>
                <c:pt idx="146">
                  <c:v>57258393.149999999</c:v>
                </c:pt>
                <c:pt idx="147">
                  <c:v>57647906.028571427</c:v>
                </c:pt>
                <c:pt idx="148">
                  <c:v>58037418.907142863</c:v>
                </c:pt>
                <c:pt idx="149">
                  <c:v>58426931.785714284</c:v>
                </c:pt>
                <c:pt idx="150">
                  <c:v>58816444.664285712</c:v>
                </c:pt>
                <c:pt idx="151">
                  <c:v>59205957.542857148</c:v>
                </c:pt>
                <c:pt idx="152">
                  <c:v>59595470.421428569</c:v>
                </c:pt>
                <c:pt idx="153">
                  <c:v>59984983.300000004</c:v>
                </c:pt>
                <c:pt idx="154">
                  <c:v>60374496.178571425</c:v>
                </c:pt>
                <c:pt idx="155">
                  <c:v>60764009.057142854</c:v>
                </c:pt>
                <c:pt idx="156">
                  <c:v>61153521.935714282</c:v>
                </c:pt>
                <c:pt idx="157">
                  <c:v>61543034.814285718</c:v>
                </c:pt>
                <c:pt idx="158">
                  <c:v>61932547.692857146</c:v>
                </c:pt>
                <c:pt idx="159">
                  <c:v>62322060.571428575</c:v>
                </c:pt>
                <c:pt idx="160">
                  <c:v>62711573.450000003</c:v>
                </c:pt>
                <c:pt idx="161">
                  <c:v>63101086.328571424</c:v>
                </c:pt>
                <c:pt idx="162">
                  <c:v>63490599.207142867</c:v>
                </c:pt>
                <c:pt idx="163">
                  <c:v>63880112.085714281</c:v>
                </c:pt>
                <c:pt idx="164">
                  <c:v>64269624.964285716</c:v>
                </c:pt>
                <c:pt idx="165">
                  <c:v>64659137.842857137</c:v>
                </c:pt>
                <c:pt idx="166">
                  <c:v>65048650.721428566</c:v>
                </c:pt>
                <c:pt idx="167">
                  <c:v>65438163.600000009</c:v>
                </c:pt>
                <c:pt idx="168">
                  <c:v>65827676.47857143</c:v>
                </c:pt>
                <c:pt idx="169">
                  <c:v>66217189.357142858</c:v>
                </c:pt>
                <c:pt idx="170">
                  <c:v>66606702.235714279</c:v>
                </c:pt>
                <c:pt idx="171">
                  <c:v>66996215.114285715</c:v>
                </c:pt>
                <c:pt idx="172">
                  <c:v>67385727.992857143</c:v>
                </c:pt>
                <c:pt idx="173">
                  <c:v>67775240.871428579</c:v>
                </c:pt>
                <c:pt idx="174">
                  <c:v>68164753.75</c:v>
                </c:pt>
                <c:pt idx="175">
                  <c:v>68554266.628571421</c:v>
                </c:pt>
                <c:pt idx="176">
                  <c:v>68943779.507142857</c:v>
                </c:pt>
                <c:pt idx="177">
                  <c:v>69333292.385714278</c:v>
                </c:pt>
                <c:pt idx="178">
                  <c:v>69722805.264285713</c:v>
                </c:pt>
                <c:pt idx="179">
                  <c:v>70112318.142857149</c:v>
                </c:pt>
                <c:pt idx="180">
                  <c:v>70501831.02142857</c:v>
                </c:pt>
                <c:pt idx="181">
                  <c:v>70891343.899999991</c:v>
                </c:pt>
                <c:pt idx="182">
                  <c:v>71280856.778571442</c:v>
                </c:pt>
                <c:pt idx="183">
                  <c:v>71670369.657142863</c:v>
                </c:pt>
                <c:pt idx="184">
                  <c:v>72059882.535714284</c:v>
                </c:pt>
                <c:pt idx="185">
                  <c:v>72449395.414285719</c:v>
                </c:pt>
                <c:pt idx="186">
                  <c:v>72838908.29285714</c:v>
                </c:pt>
                <c:pt idx="187">
                  <c:v>73228421.171428576</c:v>
                </c:pt>
                <c:pt idx="188">
                  <c:v>73617934.049999997</c:v>
                </c:pt>
                <c:pt idx="189">
                  <c:v>74007446.928571433</c:v>
                </c:pt>
                <c:pt idx="190">
                  <c:v>74396959.807142854</c:v>
                </c:pt>
                <c:pt idx="191">
                  <c:v>74786472.685714275</c:v>
                </c:pt>
                <c:pt idx="192">
                  <c:v>75175985.564285725</c:v>
                </c:pt>
                <c:pt idx="193">
                  <c:v>75565498.442857146</c:v>
                </c:pt>
                <c:pt idx="194">
                  <c:v>75955011.321428567</c:v>
                </c:pt>
                <c:pt idx="195">
                  <c:v>76344524.200000003</c:v>
                </c:pt>
                <c:pt idx="196">
                  <c:v>76734037.078571424</c:v>
                </c:pt>
                <c:pt idx="197">
                  <c:v>77123549.95714286</c:v>
                </c:pt>
                <c:pt idx="198">
                  <c:v>77513062.835714296</c:v>
                </c:pt>
                <c:pt idx="199">
                  <c:v>77902575.714285716</c:v>
                </c:pt>
                <c:pt idx="200">
                  <c:v>78292088.592857137</c:v>
                </c:pt>
                <c:pt idx="201">
                  <c:v>78681601.471428558</c:v>
                </c:pt>
                <c:pt idx="202">
                  <c:v>79071114.350000009</c:v>
                </c:pt>
                <c:pt idx="203">
                  <c:v>79460627.22857143</c:v>
                </c:pt>
                <c:pt idx="204">
                  <c:v>79850140.107142851</c:v>
                </c:pt>
                <c:pt idx="205">
                  <c:v>80239652.985714287</c:v>
                </c:pt>
                <c:pt idx="206">
                  <c:v>80629165.864285707</c:v>
                </c:pt>
                <c:pt idx="207">
                  <c:v>81018678.742857143</c:v>
                </c:pt>
                <c:pt idx="208">
                  <c:v>81408191.621428579</c:v>
                </c:pt>
                <c:pt idx="209">
                  <c:v>81797704.5</c:v>
                </c:pt>
                <c:pt idx="210">
                  <c:v>82187217.378571436</c:v>
                </c:pt>
                <c:pt idx="211">
                  <c:v>82576730.257142857</c:v>
                </c:pt>
                <c:pt idx="212">
                  <c:v>82966243.135714293</c:v>
                </c:pt>
                <c:pt idx="213">
                  <c:v>83355756.014285699</c:v>
                </c:pt>
                <c:pt idx="214">
                  <c:v>83745268.892857149</c:v>
                </c:pt>
                <c:pt idx="215">
                  <c:v>84134781.77142857</c:v>
                </c:pt>
                <c:pt idx="216">
                  <c:v>84524294.649999991</c:v>
                </c:pt>
                <c:pt idx="217">
                  <c:v>84913807.528571442</c:v>
                </c:pt>
                <c:pt idx="218">
                  <c:v>85303320.407142863</c:v>
                </c:pt>
                <c:pt idx="219">
                  <c:v>85692833.285714284</c:v>
                </c:pt>
                <c:pt idx="220">
                  <c:v>86082346.164285704</c:v>
                </c:pt>
                <c:pt idx="221">
                  <c:v>86471859.04285714</c:v>
                </c:pt>
                <c:pt idx="222">
                  <c:v>86861371.921428576</c:v>
                </c:pt>
                <c:pt idx="223">
                  <c:v>87250884.799999997</c:v>
                </c:pt>
                <c:pt idx="224">
                  <c:v>87640397.678571433</c:v>
                </c:pt>
                <c:pt idx="225">
                  <c:v>88029910.557142854</c:v>
                </c:pt>
                <c:pt idx="226">
                  <c:v>88419423.435714275</c:v>
                </c:pt>
                <c:pt idx="227">
                  <c:v>88808936.314285725</c:v>
                </c:pt>
                <c:pt idx="228">
                  <c:v>89198449.192857146</c:v>
                </c:pt>
                <c:pt idx="229">
                  <c:v>89587962.071428567</c:v>
                </c:pt>
                <c:pt idx="230">
                  <c:v>89977474.950000003</c:v>
                </c:pt>
                <c:pt idx="231">
                  <c:v>90366987.828571424</c:v>
                </c:pt>
                <c:pt idx="232">
                  <c:v>90756500.70714286</c:v>
                </c:pt>
                <c:pt idx="233">
                  <c:v>91146013.585714296</c:v>
                </c:pt>
                <c:pt idx="234">
                  <c:v>91535526.464285716</c:v>
                </c:pt>
                <c:pt idx="235">
                  <c:v>91925039.342857152</c:v>
                </c:pt>
                <c:pt idx="236">
                  <c:v>92314552.221428558</c:v>
                </c:pt>
                <c:pt idx="237">
                  <c:v>92704065.100000009</c:v>
                </c:pt>
                <c:pt idx="238">
                  <c:v>93093577.978571415</c:v>
                </c:pt>
                <c:pt idx="239">
                  <c:v>93483090.857142851</c:v>
                </c:pt>
                <c:pt idx="240">
                  <c:v>93872603.735714301</c:v>
                </c:pt>
                <c:pt idx="241">
                  <c:v>94262116.614285707</c:v>
                </c:pt>
                <c:pt idx="242">
                  <c:v>94651629.492857143</c:v>
                </c:pt>
                <c:pt idx="243">
                  <c:v>95041142.371428579</c:v>
                </c:pt>
                <c:pt idx="244">
                  <c:v>95430655.250000015</c:v>
                </c:pt>
                <c:pt idx="245">
                  <c:v>95820168.128571421</c:v>
                </c:pt>
                <c:pt idx="246">
                  <c:v>96209681.007142872</c:v>
                </c:pt>
                <c:pt idx="247">
                  <c:v>96599193.885714293</c:v>
                </c:pt>
                <c:pt idx="248">
                  <c:v>96988706.764285699</c:v>
                </c:pt>
                <c:pt idx="249">
                  <c:v>97378219.642857149</c:v>
                </c:pt>
                <c:pt idx="250">
                  <c:v>97767732.521428585</c:v>
                </c:pt>
                <c:pt idx="251">
                  <c:v>98157245.399999991</c:v>
                </c:pt>
                <c:pt idx="252">
                  <c:v>98546758.278571412</c:v>
                </c:pt>
                <c:pt idx="253">
                  <c:v>98936271.157142863</c:v>
                </c:pt>
                <c:pt idx="254">
                  <c:v>99325784.035714269</c:v>
                </c:pt>
                <c:pt idx="255">
                  <c:v>99715296.914285704</c:v>
                </c:pt>
                <c:pt idx="256">
                  <c:v>100104809.79285714</c:v>
                </c:pt>
                <c:pt idx="257">
                  <c:v>100494322.67142858</c:v>
                </c:pt>
                <c:pt idx="258">
                  <c:v>100883835.54999998</c:v>
                </c:pt>
                <c:pt idx="259">
                  <c:v>101273348.42857143</c:v>
                </c:pt>
                <c:pt idx="260">
                  <c:v>101662861.30714287</c:v>
                </c:pt>
                <c:pt idx="261">
                  <c:v>102052374.18571427</c:v>
                </c:pt>
                <c:pt idx="262">
                  <c:v>102441887.06428573</c:v>
                </c:pt>
                <c:pt idx="263">
                  <c:v>102831399.94285713</c:v>
                </c:pt>
                <c:pt idx="264">
                  <c:v>103220912.82142857</c:v>
                </c:pt>
                <c:pt idx="265">
                  <c:v>103610425.70000002</c:v>
                </c:pt>
                <c:pt idx="266">
                  <c:v>103999938.57857142</c:v>
                </c:pt>
                <c:pt idx="267">
                  <c:v>104389451.45714286</c:v>
                </c:pt>
                <c:pt idx="268">
                  <c:v>104778964.3357143</c:v>
                </c:pt>
                <c:pt idx="269">
                  <c:v>105168477.21428573</c:v>
                </c:pt>
                <c:pt idx="270">
                  <c:v>105557990.09285714</c:v>
                </c:pt>
                <c:pt idx="271">
                  <c:v>105947502.97142859</c:v>
                </c:pt>
                <c:pt idx="272">
                  <c:v>106337015.85000001</c:v>
                </c:pt>
                <c:pt idx="273">
                  <c:v>106726528.72857141</c:v>
                </c:pt>
                <c:pt idx="274">
                  <c:v>107116041.60714285</c:v>
                </c:pt>
                <c:pt idx="275">
                  <c:v>107505554.4857143</c:v>
                </c:pt>
                <c:pt idx="276">
                  <c:v>107895067.36428571</c:v>
                </c:pt>
                <c:pt idx="277">
                  <c:v>108284580.24285713</c:v>
                </c:pt>
                <c:pt idx="278">
                  <c:v>108674093.12142858</c:v>
                </c:pt>
                <c:pt idx="279">
                  <c:v>109063605.99999999</c:v>
                </c:pt>
                <c:pt idx="280">
                  <c:v>109453118.87857142</c:v>
                </c:pt>
                <c:pt idx="281">
                  <c:v>109842631.75714286</c:v>
                </c:pt>
                <c:pt idx="282">
                  <c:v>110232144.63571429</c:v>
                </c:pt>
                <c:pt idx="283">
                  <c:v>110621657.5142857</c:v>
                </c:pt>
                <c:pt idx="284">
                  <c:v>111011170.39285715</c:v>
                </c:pt>
                <c:pt idx="285">
                  <c:v>111400683.27142859</c:v>
                </c:pt>
                <c:pt idx="286">
                  <c:v>111790196.14999999</c:v>
                </c:pt>
                <c:pt idx="287">
                  <c:v>112179709.02857144</c:v>
                </c:pt>
                <c:pt idx="288">
                  <c:v>112569221.90714285</c:v>
                </c:pt>
                <c:pt idx="289">
                  <c:v>112958734.78571428</c:v>
                </c:pt>
                <c:pt idx="290">
                  <c:v>113348247.66428573</c:v>
                </c:pt>
                <c:pt idx="291">
                  <c:v>113737760.54285714</c:v>
                </c:pt>
                <c:pt idx="292">
                  <c:v>114127273.42142858</c:v>
                </c:pt>
                <c:pt idx="293">
                  <c:v>114516786.3</c:v>
                </c:pt>
                <c:pt idx="294">
                  <c:v>114906299.17857143</c:v>
                </c:pt>
                <c:pt idx="295">
                  <c:v>115295812.05714285</c:v>
                </c:pt>
                <c:pt idx="296">
                  <c:v>115685324.93571429</c:v>
                </c:pt>
                <c:pt idx="297">
                  <c:v>116074837.81428573</c:v>
                </c:pt>
                <c:pt idx="298">
                  <c:v>116464350.69285713</c:v>
                </c:pt>
                <c:pt idx="299">
                  <c:v>116853863.57142857</c:v>
                </c:pt>
              </c:numCache>
            </c:numRef>
          </c:cat>
          <c:val>
            <c:numRef>
              <c:f>'Digital working'!$AB$3:$AB$302</c:f>
              <c:numCache>
                <c:formatCode>General</c:formatCode>
                <c:ptCount val="300"/>
                <c:pt idx="99">
                  <c:v>17576.92172899557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11-4F51-8E25-7234AD990C67}"/>
            </c:ext>
          </c:extLst>
        </c:ser>
        <c:ser>
          <c:idx val="4"/>
          <c:order val="3"/>
          <c:tx>
            <c:strRef>
              <c:f>'Digital working'!$T$2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Pt>
            <c:idx val="118"/>
            <c:marker>
              <c:symbol val="circle"/>
              <c:size val="5"/>
              <c:spPr>
                <a:solidFill>
                  <a:srgbClr val="C0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711-4F51-8E25-7234AD990C67}"/>
              </c:ext>
            </c:extLst>
          </c:dPt>
          <c:cat>
            <c:numRef>
              <c:f>'Digital working'!$Z$3:$Z$302</c:f>
              <c:numCache>
                <c:formatCode>General</c:formatCode>
                <c:ptCount val="300"/>
                <c:pt idx="0">
                  <c:v>389512.87857142853</c:v>
                </c:pt>
                <c:pt idx="1">
                  <c:v>779025.75714285707</c:v>
                </c:pt>
                <c:pt idx="2">
                  <c:v>1168538.6357142855</c:v>
                </c:pt>
                <c:pt idx="3">
                  <c:v>1558051.5142857141</c:v>
                </c:pt>
                <c:pt idx="4">
                  <c:v>1947564.392857143</c:v>
                </c:pt>
                <c:pt idx="5">
                  <c:v>2337077.2714285711</c:v>
                </c:pt>
                <c:pt idx="6">
                  <c:v>2726590.15</c:v>
                </c:pt>
                <c:pt idx="7">
                  <c:v>3116103.0285714283</c:v>
                </c:pt>
                <c:pt idx="8">
                  <c:v>3505615.9071428576</c:v>
                </c:pt>
                <c:pt idx="9">
                  <c:v>3895128.7857142859</c:v>
                </c:pt>
                <c:pt idx="10">
                  <c:v>4284641.6642857138</c:v>
                </c:pt>
                <c:pt idx="11">
                  <c:v>4674154.5428571422</c:v>
                </c:pt>
                <c:pt idx="12">
                  <c:v>5063667.4214285715</c:v>
                </c:pt>
                <c:pt idx="13">
                  <c:v>5453180.2999999998</c:v>
                </c:pt>
                <c:pt idx="14">
                  <c:v>5842693.1785714282</c:v>
                </c:pt>
                <c:pt idx="15">
                  <c:v>6232206.0571428565</c:v>
                </c:pt>
                <c:pt idx="16">
                  <c:v>6621718.9357142868</c:v>
                </c:pt>
                <c:pt idx="17">
                  <c:v>7011231.8142857151</c:v>
                </c:pt>
                <c:pt idx="18">
                  <c:v>7400744.6928571435</c:v>
                </c:pt>
                <c:pt idx="19">
                  <c:v>7790257.5714285718</c:v>
                </c:pt>
                <c:pt idx="20">
                  <c:v>8179770.4500000011</c:v>
                </c:pt>
                <c:pt idx="21">
                  <c:v>8569283.3285714276</c:v>
                </c:pt>
                <c:pt idx="22">
                  <c:v>8958796.2071428578</c:v>
                </c:pt>
                <c:pt idx="23">
                  <c:v>9348309.0857142843</c:v>
                </c:pt>
                <c:pt idx="24">
                  <c:v>9737821.9642857146</c:v>
                </c:pt>
                <c:pt idx="25">
                  <c:v>10127334.842857143</c:v>
                </c:pt>
                <c:pt idx="26">
                  <c:v>10516847.721428571</c:v>
                </c:pt>
                <c:pt idx="27">
                  <c:v>10906360.6</c:v>
                </c:pt>
                <c:pt idx="28">
                  <c:v>11295873.478571428</c:v>
                </c:pt>
                <c:pt idx="29">
                  <c:v>11685386.357142856</c:v>
                </c:pt>
                <c:pt idx="30">
                  <c:v>12074899.235714287</c:v>
                </c:pt>
                <c:pt idx="31">
                  <c:v>12464412.114285713</c:v>
                </c:pt>
                <c:pt idx="32">
                  <c:v>12853924.992857141</c:v>
                </c:pt>
                <c:pt idx="33">
                  <c:v>13243437.871428574</c:v>
                </c:pt>
                <c:pt idx="34">
                  <c:v>13632950.749999998</c:v>
                </c:pt>
                <c:pt idx="35">
                  <c:v>14022463.62857143</c:v>
                </c:pt>
                <c:pt idx="36">
                  <c:v>14411976.507142857</c:v>
                </c:pt>
                <c:pt idx="37">
                  <c:v>14801489.385714287</c:v>
                </c:pt>
                <c:pt idx="38">
                  <c:v>15191002.264285713</c:v>
                </c:pt>
                <c:pt idx="39">
                  <c:v>15580515.142857144</c:v>
                </c:pt>
                <c:pt idx="40">
                  <c:v>15970028.02142857</c:v>
                </c:pt>
                <c:pt idx="41">
                  <c:v>16359540.900000002</c:v>
                </c:pt>
                <c:pt idx="42">
                  <c:v>16749053.778571429</c:v>
                </c:pt>
                <c:pt idx="43">
                  <c:v>17138566.657142855</c:v>
                </c:pt>
                <c:pt idx="44">
                  <c:v>17528079.535714287</c:v>
                </c:pt>
                <c:pt idx="45">
                  <c:v>17917592.414285716</c:v>
                </c:pt>
                <c:pt idx="46">
                  <c:v>18307105.292857144</c:v>
                </c:pt>
                <c:pt idx="47">
                  <c:v>18696618.171428569</c:v>
                </c:pt>
                <c:pt idx="48">
                  <c:v>19086131.050000001</c:v>
                </c:pt>
                <c:pt idx="49">
                  <c:v>19475643.928571429</c:v>
                </c:pt>
                <c:pt idx="50">
                  <c:v>19865156.807142857</c:v>
                </c:pt>
                <c:pt idx="51">
                  <c:v>20254669.685714286</c:v>
                </c:pt>
                <c:pt idx="52">
                  <c:v>20644182.564285714</c:v>
                </c:pt>
                <c:pt idx="53">
                  <c:v>21033695.442857143</c:v>
                </c:pt>
                <c:pt idx="54">
                  <c:v>21423208.321428571</c:v>
                </c:pt>
                <c:pt idx="55">
                  <c:v>21812721.199999999</c:v>
                </c:pt>
                <c:pt idx="56">
                  <c:v>22202234.078571431</c:v>
                </c:pt>
                <c:pt idx="57">
                  <c:v>22591746.957142856</c:v>
                </c:pt>
                <c:pt idx="58">
                  <c:v>22981259.835714288</c:v>
                </c:pt>
                <c:pt idx="59">
                  <c:v>23370772.714285713</c:v>
                </c:pt>
                <c:pt idx="60">
                  <c:v>23760285.592857145</c:v>
                </c:pt>
                <c:pt idx="61">
                  <c:v>24149798.471428573</c:v>
                </c:pt>
                <c:pt idx="62">
                  <c:v>24539311.349999998</c:v>
                </c:pt>
                <c:pt idx="63">
                  <c:v>24928824.228571426</c:v>
                </c:pt>
                <c:pt idx="64">
                  <c:v>25318337.107142858</c:v>
                </c:pt>
                <c:pt idx="65">
                  <c:v>25707849.985714283</c:v>
                </c:pt>
                <c:pt idx="66">
                  <c:v>26097362.864285715</c:v>
                </c:pt>
                <c:pt idx="67">
                  <c:v>26486875.742857147</c:v>
                </c:pt>
                <c:pt idx="68">
                  <c:v>26876388.621428575</c:v>
                </c:pt>
                <c:pt idx="69">
                  <c:v>27265901.499999996</c:v>
                </c:pt>
                <c:pt idx="70">
                  <c:v>27655414.378571425</c:v>
                </c:pt>
                <c:pt idx="71">
                  <c:v>28044927.25714286</c:v>
                </c:pt>
                <c:pt idx="72">
                  <c:v>28434440.135714285</c:v>
                </c:pt>
                <c:pt idx="73">
                  <c:v>28823953.014285713</c:v>
                </c:pt>
                <c:pt idx="74">
                  <c:v>29213465.892857142</c:v>
                </c:pt>
                <c:pt idx="75">
                  <c:v>29602978.771428574</c:v>
                </c:pt>
                <c:pt idx="76">
                  <c:v>29992491.650000002</c:v>
                </c:pt>
                <c:pt idx="77">
                  <c:v>30382004.528571427</c:v>
                </c:pt>
                <c:pt idx="78">
                  <c:v>30771517.407142859</c:v>
                </c:pt>
                <c:pt idx="79">
                  <c:v>31161030.285714287</c:v>
                </c:pt>
                <c:pt idx="80">
                  <c:v>31550543.164285712</c:v>
                </c:pt>
                <c:pt idx="81">
                  <c:v>31940056.04285714</c:v>
                </c:pt>
                <c:pt idx="82">
                  <c:v>32329568.921428569</c:v>
                </c:pt>
                <c:pt idx="83">
                  <c:v>32719081.800000004</c:v>
                </c:pt>
                <c:pt idx="84">
                  <c:v>33108594.678571429</c:v>
                </c:pt>
                <c:pt idx="85">
                  <c:v>33498107.557142857</c:v>
                </c:pt>
                <c:pt idx="86">
                  <c:v>33887620.43571429</c:v>
                </c:pt>
                <c:pt idx="87">
                  <c:v>34277133.31428571</c:v>
                </c:pt>
                <c:pt idx="88">
                  <c:v>34666646.192857139</c:v>
                </c:pt>
                <c:pt idx="89">
                  <c:v>35056159.071428575</c:v>
                </c:pt>
                <c:pt idx="90">
                  <c:v>35445671.949999996</c:v>
                </c:pt>
                <c:pt idx="91">
                  <c:v>35835184.828571431</c:v>
                </c:pt>
                <c:pt idx="92">
                  <c:v>36224697.70714286</c:v>
                </c:pt>
                <c:pt idx="93">
                  <c:v>36614210.585714288</c:v>
                </c:pt>
                <c:pt idx="94">
                  <c:v>37003723.464285716</c:v>
                </c:pt>
                <c:pt idx="95">
                  <c:v>37393236.342857137</c:v>
                </c:pt>
                <c:pt idx="96">
                  <c:v>37782749.221428573</c:v>
                </c:pt>
                <c:pt idx="97">
                  <c:v>38172262.100000001</c:v>
                </c:pt>
                <c:pt idx="98">
                  <c:v>38561774.97857143</c:v>
                </c:pt>
                <c:pt idx="99">
                  <c:v>38951287.857142858</c:v>
                </c:pt>
                <c:pt idx="100">
                  <c:v>39340800.735714279</c:v>
                </c:pt>
                <c:pt idx="101">
                  <c:v>39730313.614285715</c:v>
                </c:pt>
                <c:pt idx="102">
                  <c:v>40119826.492857143</c:v>
                </c:pt>
                <c:pt idx="103">
                  <c:v>40509339.371428572</c:v>
                </c:pt>
                <c:pt idx="104">
                  <c:v>40898852.25</c:v>
                </c:pt>
                <c:pt idx="105">
                  <c:v>41288365.128571428</c:v>
                </c:pt>
                <c:pt idx="106">
                  <c:v>41677878.007142849</c:v>
                </c:pt>
                <c:pt idx="107">
                  <c:v>42067390.885714285</c:v>
                </c:pt>
                <c:pt idx="108">
                  <c:v>42456903.764285721</c:v>
                </c:pt>
                <c:pt idx="109">
                  <c:v>42846416.642857142</c:v>
                </c:pt>
                <c:pt idx="110">
                  <c:v>43235929.52142857</c:v>
                </c:pt>
                <c:pt idx="111">
                  <c:v>43625442.399999999</c:v>
                </c:pt>
                <c:pt idx="112">
                  <c:v>44014955.278571427</c:v>
                </c:pt>
                <c:pt idx="113">
                  <c:v>44404468.157142863</c:v>
                </c:pt>
                <c:pt idx="114">
                  <c:v>44793981.035714284</c:v>
                </c:pt>
                <c:pt idx="115">
                  <c:v>45183493.914285712</c:v>
                </c:pt>
                <c:pt idx="116">
                  <c:v>45573006.792857148</c:v>
                </c:pt>
                <c:pt idx="117">
                  <c:v>45962519.671428576</c:v>
                </c:pt>
                <c:pt idx="118">
                  <c:v>46352032.550000004</c:v>
                </c:pt>
                <c:pt idx="119">
                  <c:v>46741545.428571425</c:v>
                </c:pt>
                <c:pt idx="120">
                  <c:v>47131058.307142854</c:v>
                </c:pt>
                <c:pt idx="121">
                  <c:v>47520571.18571429</c:v>
                </c:pt>
                <c:pt idx="122">
                  <c:v>47910084.06428571</c:v>
                </c:pt>
                <c:pt idx="123">
                  <c:v>48299596.942857146</c:v>
                </c:pt>
                <c:pt idx="124">
                  <c:v>48689109.821428575</c:v>
                </c:pt>
                <c:pt idx="125">
                  <c:v>49078622.699999996</c:v>
                </c:pt>
                <c:pt idx="126">
                  <c:v>49468135.578571431</c:v>
                </c:pt>
                <c:pt idx="127">
                  <c:v>49857648.457142852</c:v>
                </c:pt>
                <c:pt idx="128">
                  <c:v>50247161.335714288</c:v>
                </c:pt>
                <c:pt idx="129">
                  <c:v>50636674.214285716</c:v>
                </c:pt>
                <c:pt idx="130">
                  <c:v>51026187.092857137</c:v>
                </c:pt>
                <c:pt idx="131">
                  <c:v>51415699.971428566</c:v>
                </c:pt>
                <c:pt idx="132">
                  <c:v>51805212.850000009</c:v>
                </c:pt>
                <c:pt idx="133">
                  <c:v>52194725.72857143</c:v>
                </c:pt>
                <c:pt idx="134">
                  <c:v>52584238.607142866</c:v>
                </c:pt>
                <c:pt idx="135">
                  <c:v>52973751.485714294</c:v>
                </c:pt>
                <c:pt idx="136">
                  <c:v>53363264.364285707</c:v>
                </c:pt>
                <c:pt idx="137">
                  <c:v>53752777.242857151</c:v>
                </c:pt>
                <c:pt idx="138">
                  <c:v>54142290.121428564</c:v>
                </c:pt>
                <c:pt idx="139">
                  <c:v>54531802.999999993</c:v>
                </c:pt>
                <c:pt idx="140">
                  <c:v>54921315.878571428</c:v>
                </c:pt>
                <c:pt idx="141">
                  <c:v>55310828.757142849</c:v>
                </c:pt>
                <c:pt idx="142">
                  <c:v>55700341.635714293</c:v>
                </c:pt>
                <c:pt idx="143">
                  <c:v>56089854.514285721</c:v>
                </c:pt>
                <c:pt idx="144">
                  <c:v>56479367.392857142</c:v>
                </c:pt>
                <c:pt idx="145">
                  <c:v>56868880.27142857</c:v>
                </c:pt>
                <c:pt idx="146">
                  <c:v>57258393.149999999</c:v>
                </c:pt>
                <c:pt idx="147">
                  <c:v>57647906.028571427</c:v>
                </c:pt>
                <c:pt idx="148">
                  <c:v>58037418.907142863</c:v>
                </c:pt>
                <c:pt idx="149">
                  <c:v>58426931.785714284</c:v>
                </c:pt>
                <c:pt idx="150">
                  <c:v>58816444.664285712</c:v>
                </c:pt>
                <c:pt idx="151">
                  <c:v>59205957.542857148</c:v>
                </c:pt>
                <c:pt idx="152">
                  <c:v>59595470.421428569</c:v>
                </c:pt>
                <c:pt idx="153">
                  <c:v>59984983.300000004</c:v>
                </c:pt>
                <c:pt idx="154">
                  <c:v>60374496.178571425</c:v>
                </c:pt>
                <c:pt idx="155">
                  <c:v>60764009.057142854</c:v>
                </c:pt>
                <c:pt idx="156">
                  <c:v>61153521.935714282</c:v>
                </c:pt>
                <c:pt idx="157">
                  <c:v>61543034.814285718</c:v>
                </c:pt>
                <c:pt idx="158">
                  <c:v>61932547.692857146</c:v>
                </c:pt>
                <c:pt idx="159">
                  <c:v>62322060.571428575</c:v>
                </c:pt>
                <c:pt idx="160">
                  <c:v>62711573.450000003</c:v>
                </c:pt>
                <c:pt idx="161">
                  <c:v>63101086.328571424</c:v>
                </c:pt>
                <c:pt idx="162">
                  <c:v>63490599.207142867</c:v>
                </c:pt>
                <c:pt idx="163">
                  <c:v>63880112.085714281</c:v>
                </c:pt>
                <c:pt idx="164">
                  <c:v>64269624.964285716</c:v>
                </c:pt>
                <c:pt idx="165">
                  <c:v>64659137.842857137</c:v>
                </c:pt>
                <c:pt idx="166">
                  <c:v>65048650.721428566</c:v>
                </c:pt>
                <c:pt idx="167">
                  <c:v>65438163.600000009</c:v>
                </c:pt>
                <c:pt idx="168">
                  <c:v>65827676.47857143</c:v>
                </c:pt>
                <c:pt idx="169">
                  <c:v>66217189.357142858</c:v>
                </c:pt>
                <c:pt idx="170">
                  <c:v>66606702.235714279</c:v>
                </c:pt>
                <c:pt idx="171">
                  <c:v>66996215.114285715</c:v>
                </c:pt>
                <c:pt idx="172">
                  <c:v>67385727.992857143</c:v>
                </c:pt>
                <c:pt idx="173">
                  <c:v>67775240.871428579</c:v>
                </c:pt>
                <c:pt idx="174">
                  <c:v>68164753.75</c:v>
                </c:pt>
                <c:pt idx="175">
                  <c:v>68554266.628571421</c:v>
                </c:pt>
                <c:pt idx="176">
                  <c:v>68943779.507142857</c:v>
                </c:pt>
                <c:pt idx="177">
                  <c:v>69333292.385714278</c:v>
                </c:pt>
                <c:pt idx="178">
                  <c:v>69722805.264285713</c:v>
                </c:pt>
                <c:pt idx="179">
                  <c:v>70112318.142857149</c:v>
                </c:pt>
                <c:pt idx="180">
                  <c:v>70501831.02142857</c:v>
                </c:pt>
                <c:pt idx="181">
                  <c:v>70891343.899999991</c:v>
                </c:pt>
                <c:pt idx="182">
                  <c:v>71280856.778571442</c:v>
                </c:pt>
                <c:pt idx="183">
                  <c:v>71670369.657142863</c:v>
                </c:pt>
                <c:pt idx="184">
                  <c:v>72059882.535714284</c:v>
                </c:pt>
                <c:pt idx="185">
                  <c:v>72449395.414285719</c:v>
                </c:pt>
                <c:pt idx="186">
                  <c:v>72838908.29285714</c:v>
                </c:pt>
                <c:pt idx="187">
                  <c:v>73228421.171428576</c:v>
                </c:pt>
                <c:pt idx="188">
                  <c:v>73617934.049999997</c:v>
                </c:pt>
                <c:pt idx="189">
                  <c:v>74007446.928571433</c:v>
                </c:pt>
                <c:pt idx="190">
                  <c:v>74396959.807142854</c:v>
                </c:pt>
                <c:pt idx="191">
                  <c:v>74786472.685714275</c:v>
                </c:pt>
                <c:pt idx="192">
                  <c:v>75175985.564285725</c:v>
                </c:pt>
                <c:pt idx="193">
                  <c:v>75565498.442857146</c:v>
                </c:pt>
                <c:pt idx="194">
                  <c:v>75955011.321428567</c:v>
                </c:pt>
                <c:pt idx="195">
                  <c:v>76344524.200000003</c:v>
                </c:pt>
                <c:pt idx="196">
                  <c:v>76734037.078571424</c:v>
                </c:pt>
                <c:pt idx="197">
                  <c:v>77123549.95714286</c:v>
                </c:pt>
                <c:pt idx="198">
                  <c:v>77513062.835714296</c:v>
                </c:pt>
                <c:pt idx="199">
                  <c:v>77902575.714285716</c:v>
                </c:pt>
                <c:pt idx="200">
                  <c:v>78292088.592857137</c:v>
                </c:pt>
                <c:pt idx="201">
                  <c:v>78681601.471428558</c:v>
                </c:pt>
                <c:pt idx="202">
                  <c:v>79071114.350000009</c:v>
                </c:pt>
                <c:pt idx="203">
                  <c:v>79460627.22857143</c:v>
                </c:pt>
                <c:pt idx="204">
                  <c:v>79850140.107142851</c:v>
                </c:pt>
                <c:pt idx="205">
                  <c:v>80239652.985714287</c:v>
                </c:pt>
                <c:pt idx="206">
                  <c:v>80629165.864285707</c:v>
                </c:pt>
                <c:pt idx="207">
                  <c:v>81018678.742857143</c:v>
                </c:pt>
                <c:pt idx="208">
                  <c:v>81408191.621428579</c:v>
                </c:pt>
                <c:pt idx="209">
                  <c:v>81797704.5</c:v>
                </c:pt>
                <c:pt idx="210">
                  <c:v>82187217.378571436</c:v>
                </c:pt>
                <c:pt idx="211">
                  <c:v>82576730.257142857</c:v>
                </c:pt>
                <c:pt idx="212">
                  <c:v>82966243.135714293</c:v>
                </c:pt>
                <c:pt idx="213">
                  <c:v>83355756.014285699</c:v>
                </c:pt>
                <c:pt idx="214">
                  <c:v>83745268.892857149</c:v>
                </c:pt>
                <c:pt idx="215">
                  <c:v>84134781.77142857</c:v>
                </c:pt>
                <c:pt idx="216">
                  <c:v>84524294.649999991</c:v>
                </c:pt>
                <c:pt idx="217">
                  <c:v>84913807.528571442</c:v>
                </c:pt>
                <c:pt idx="218">
                  <c:v>85303320.407142863</c:v>
                </c:pt>
                <c:pt idx="219">
                  <c:v>85692833.285714284</c:v>
                </c:pt>
                <c:pt idx="220">
                  <c:v>86082346.164285704</c:v>
                </c:pt>
                <c:pt idx="221">
                  <c:v>86471859.04285714</c:v>
                </c:pt>
                <c:pt idx="222">
                  <c:v>86861371.921428576</c:v>
                </c:pt>
                <c:pt idx="223">
                  <c:v>87250884.799999997</c:v>
                </c:pt>
                <c:pt idx="224">
                  <c:v>87640397.678571433</c:v>
                </c:pt>
                <c:pt idx="225">
                  <c:v>88029910.557142854</c:v>
                </c:pt>
                <c:pt idx="226">
                  <c:v>88419423.435714275</c:v>
                </c:pt>
                <c:pt idx="227">
                  <c:v>88808936.314285725</c:v>
                </c:pt>
                <c:pt idx="228">
                  <c:v>89198449.192857146</c:v>
                </c:pt>
                <c:pt idx="229">
                  <c:v>89587962.071428567</c:v>
                </c:pt>
                <c:pt idx="230">
                  <c:v>89977474.950000003</c:v>
                </c:pt>
                <c:pt idx="231">
                  <c:v>90366987.828571424</c:v>
                </c:pt>
                <c:pt idx="232">
                  <c:v>90756500.70714286</c:v>
                </c:pt>
                <c:pt idx="233">
                  <c:v>91146013.585714296</c:v>
                </c:pt>
                <c:pt idx="234">
                  <c:v>91535526.464285716</c:v>
                </c:pt>
                <c:pt idx="235">
                  <c:v>91925039.342857152</c:v>
                </c:pt>
                <c:pt idx="236">
                  <c:v>92314552.221428558</c:v>
                </c:pt>
                <c:pt idx="237">
                  <c:v>92704065.100000009</c:v>
                </c:pt>
                <c:pt idx="238">
                  <c:v>93093577.978571415</c:v>
                </c:pt>
                <c:pt idx="239">
                  <c:v>93483090.857142851</c:v>
                </c:pt>
                <c:pt idx="240">
                  <c:v>93872603.735714301</c:v>
                </c:pt>
                <c:pt idx="241">
                  <c:v>94262116.614285707</c:v>
                </c:pt>
                <c:pt idx="242">
                  <c:v>94651629.492857143</c:v>
                </c:pt>
                <c:pt idx="243">
                  <c:v>95041142.371428579</c:v>
                </c:pt>
                <c:pt idx="244">
                  <c:v>95430655.250000015</c:v>
                </c:pt>
                <c:pt idx="245">
                  <c:v>95820168.128571421</c:v>
                </c:pt>
                <c:pt idx="246">
                  <c:v>96209681.007142872</c:v>
                </c:pt>
                <c:pt idx="247">
                  <c:v>96599193.885714293</c:v>
                </c:pt>
                <c:pt idx="248">
                  <c:v>96988706.764285699</c:v>
                </c:pt>
                <c:pt idx="249">
                  <c:v>97378219.642857149</c:v>
                </c:pt>
                <c:pt idx="250">
                  <c:v>97767732.521428585</c:v>
                </c:pt>
                <c:pt idx="251">
                  <c:v>98157245.399999991</c:v>
                </c:pt>
                <c:pt idx="252">
                  <c:v>98546758.278571412</c:v>
                </c:pt>
                <c:pt idx="253">
                  <c:v>98936271.157142863</c:v>
                </c:pt>
                <c:pt idx="254">
                  <c:v>99325784.035714269</c:v>
                </c:pt>
                <c:pt idx="255">
                  <c:v>99715296.914285704</c:v>
                </c:pt>
                <c:pt idx="256">
                  <c:v>100104809.79285714</c:v>
                </c:pt>
                <c:pt idx="257">
                  <c:v>100494322.67142858</c:v>
                </c:pt>
                <c:pt idx="258">
                  <c:v>100883835.54999998</c:v>
                </c:pt>
                <c:pt idx="259">
                  <c:v>101273348.42857143</c:v>
                </c:pt>
                <c:pt idx="260">
                  <c:v>101662861.30714287</c:v>
                </c:pt>
                <c:pt idx="261">
                  <c:v>102052374.18571427</c:v>
                </c:pt>
                <c:pt idx="262">
                  <c:v>102441887.06428573</c:v>
                </c:pt>
                <c:pt idx="263">
                  <c:v>102831399.94285713</c:v>
                </c:pt>
                <c:pt idx="264">
                  <c:v>103220912.82142857</c:v>
                </c:pt>
                <c:pt idx="265">
                  <c:v>103610425.70000002</c:v>
                </c:pt>
                <c:pt idx="266">
                  <c:v>103999938.57857142</c:v>
                </c:pt>
                <c:pt idx="267">
                  <c:v>104389451.45714286</c:v>
                </c:pt>
                <c:pt idx="268">
                  <c:v>104778964.3357143</c:v>
                </c:pt>
                <c:pt idx="269">
                  <c:v>105168477.21428573</c:v>
                </c:pt>
                <c:pt idx="270">
                  <c:v>105557990.09285714</c:v>
                </c:pt>
                <c:pt idx="271">
                  <c:v>105947502.97142859</c:v>
                </c:pt>
                <c:pt idx="272">
                  <c:v>106337015.85000001</c:v>
                </c:pt>
                <c:pt idx="273">
                  <c:v>106726528.72857141</c:v>
                </c:pt>
                <c:pt idx="274">
                  <c:v>107116041.60714285</c:v>
                </c:pt>
                <c:pt idx="275">
                  <c:v>107505554.4857143</c:v>
                </c:pt>
                <c:pt idx="276">
                  <c:v>107895067.36428571</c:v>
                </c:pt>
                <c:pt idx="277">
                  <c:v>108284580.24285713</c:v>
                </c:pt>
                <c:pt idx="278">
                  <c:v>108674093.12142858</c:v>
                </c:pt>
                <c:pt idx="279">
                  <c:v>109063605.99999999</c:v>
                </c:pt>
                <c:pt idx="280">
                  <c:v>109453118.87857142</c:v>
                </c:pt>
                <c:pt idx="281">
                  <c:v>109842631.75714286</c:v>
                </c:pt>
                <c:pt idx="282">
                  <c:v>110232144.63571429</c:v>
                </c:pt>
                <c:pt idx="283">
                  <c:v>110621657.5142857</c:v>
                </c:pt>
                <c:pt idx="284">
                  <c:v>111011170.39285715</c:v>
                </c:pt>
                <c:pt idx="285">
                  <c:v>111400683.27142859</c:v>
                </c:pt>
                <c:pt idx="286">
                  <c:v>111790196.14999999</c:v>
                </c:pt>
                <c:pt idx="287">
                  <c:v>112179709.02857144</c:v>
                </c:pt>
                <c:pt idx="288">
                  <c:v>112569221.90714285</c:v>
                </c:pt>
                <c:pt idx="289">
                  <c:v>112958734.78571428</c:v>
                </c:pt>
                <c:pt idx="290">
                  <c:v>113348247.66428573</c:v>
                </c:pt>
                <c:pt idx="291">
                  <c:v>113737760.54285714</c:v>
                </c:pt>
                <c:pt idx="292">
                  <c:v>114127273.42142858</c:v>
                </c:pt>
                <c:pt idx="293">
                  <c:v>114516786.3</c:v>
                </c:pt>
                <c:pt idx="294">
                  <c:v>114906299.17857143</c:v>
                </c:pt>
                <c:pt idx="295">
                  <c:v>115295812.05714285</c:v>
                </c:pt>
                <c:pt idx="296">
                  <c:v>115685324.93571429</c:v>
                </c:pt>
                <c:pt idx="297">
                  <c:v>116074837.81428573</c:v>
                </c:pt>
                <c:pt idx="298">
                  <c:v>116464350.69285713</c:v>
                </c:pt>
                <c:pt idx="299">
                  <c:v>116853863.57142857</c:v>
                </c:pt>
              </c:numCache>
            </c:numRef>
          </c:cat>
          <c:val>
            <c:numRef>
              <c:f>'Digital working'!$AC$3:$AC$302</c:f>
              <c:numCache>
                <c:formatCode>General</c:formatCode>
                <c:ptCount val="300"/>
                <c:pt idx="194">
                  <c:v>41156.196218928242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11-4F51-8E25-7234AD990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677023"/>
        <c:axId val="1974668703"/>
      </c:lineChart>
      <c:catAx>
        <c:axId val="1974677023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68703"/>
        <c:crosses val="autoZero"/>
        <c:auto val="1"/>
        <c:lblAlgn val="ctr"/>
        <c:lblOffset val="100"/>
        <c:noMultiLvlLbl val="0"/>
      </c:catAx>
      <c:valAx>
        <c:axId val="1974668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7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1666666666666664E-2"/>
          <c:y val="0.88020778652668419"/>
          <c:w val="0.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YouTube Flighting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[8]Milka!$AD$1</c:f>
              <c:strCache>
                <c:ptCount val="1"/>
                <c:pt idx="0">
                  <c:v>Youtube 2019</c:v>
                </c:pt>
              </c:strCache>
            </c:strRef>
          </c:tx>
          <c:spPr>
            <a:solidFill>
              <a:srgbClr val="0070C0"/>
            </a:solidFill>
            <a:ln w="1905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invertIfNegative val="0"/>
          <c:cat>
            <c:numRef>
              <c:f>[8]Milka!$O$2:$O$53</c:f>
              <c:numCache>
                <c:formatCode>m/d/yyyy</c:formatCode>
                <c:ptCount val="52"/>
                <c:pt idx="0">
                  <c:v>43472</c:v>
                </c:pt>
                <c:pt idx="1">
                  <c:v>43479</c:v>
                </c:pt>
                <c:pt idx="2">
                  <c:v>43486</c:v>
                </c:pt>
                <c:pt idx="3">
                  <c:v>43493</c:v>
                </c:pt>
                <c:pt idx="4">
                  <c:v>43500</c:v>
                </c:pt>
                <c:pt idx="5">
                  <c:v>43507</c:v>
                </c:pt>
                <c:pt idx="6">
                  <c:v>43514</c:v>
                </c:pt>
                <c:pt idx="7">
                  <c:v>43521</c:v>
                </c:pt>
                <c:pt idx="8">
                  <c:v>43528</c:v>
                </c:pt>
                <c:pt idx="9">
                  <c:v>43535</c:v>
                </c:pt>
                <c:pt idx="10">
                  <c:v>43542</c:v>
                </c:pt>
                <c:pt idx="11">
                  <c:v>43549</c:v>
                </c:pt>
                <c:pt idx="12">
                  <c:v>43556</c:v>
                </c:pt>
                <c:pt idx="13">
                  <c:v>43563</c:v>
                </c:pt>
                <c:pt idx="14">
                  <c:v>43570</c:v>
                </c:pt>
                <c:pt idx="15">
                  <c:v>43577</c:v>
                </c:pt>
                <c:pt idx="16">
                  <c:v>43584</c:v>
                </c:pt>
                <c:pt idx="17">
                  <c:v>43591</c:v>
                </c:pt>
                <c:pt idx="18">
                  <c:v>43598</c:v>
                </c:pt>
                <c:pt idx="19">
                  <c:v>43605</c:v>
                </c:pt>
                <c:pt idx="20">
                  <c:v>43612</c:v>
                </c:pt>
                <c:pt idx="21">
                  <c:v>43619</c:v>
                </c:pt>
                <c:pt idx="22">
                  <c:v>43626</c:v>
                </c:pt>
                <c:pt idx="23">
                  <c:v>43633</c:v>
                </c:pt>
                <c:pt idx="24">
                  <c:v>43640</c:v>
                </c:pt>
                <c:pt idx="25">
                  <c:v>43647</c:v>
                </c:pt>
                <c:pt idx="26">
                  <c:v>43654</c:v>
                </c:pt>
                <c:pt idx="27">
                  <c:v>43661</c:v>
                </c:pt>
                <c:pt idx="28">
                  <c:v>43668</c:v>
                </c:pt>
                <c:pt idx="29">
                  <c:v>43675</c:v>
                </c:pt>
                <c:pt idx="30">
                  <c:v>43682</c:v>
                </c:pt>
                <c:pt idx="31">
                  <c:v>43689</c:v>
                </c:pt>
                <c:pt idx="32">
                  <c:v>43696</c:v>
                </c:pt>
                <c:pt idx="33">
                  <c:v>43703</c:v>
                </c:pt>
                <c:pt idx="34">
                  <c:v>43710</c:v>
                </c:pt>
                <c:pt idx="35">
                  <c:v>43717</c:v>
                </c:pt>
                <c:pt idx="36">
                  <c:v>43724</c:v>
                </c:pt>
                <c:pt idx="37">
                  <c:v>43731</c:v>
                </c:pt>
                <c:pt idx="38">
                  <c:v>43738</c:v>
                </c:pt>
                <c:pt idx="39">
                  <c:v>43745</c:v>
                </c:pt>
                <c:pt idx="40">
                  <c:v>43752</c:v>
                </c:pt>
                <c:pt idx="41">
                  <c:v>43759</c:v>
                </c:pt>
                <c:pt idx="42">
                  <c:v>43766</c:v>
                </c:pt>
                <c:pt idx="43">
                  <c:v>43773</c:v>
                </c:pt>
                <c:pt idx="44">
                  <c:v>43780</c:v>
                </c:pt>
                <c:pt idx="45">
                  <c:v>43787</c:v>
                </c:pt>
                <c:pt idx="46">
                  <c:v>43794</c:v>
                </c:pt>
                <c:pt idx="47">
                  <c:v>43801</c:v>
                </c:pt>
                <c:pt idx="48">
                  <c:v>43808</c:v>
                </c:pt>
                <c:pt idx="49">
                  <c:v>43815</c:v>
                </c:pt>
                <c:pt idx="50">
                  <c:v>43822</c:v>
                </c:pt>
                <c:pt idx="51">
                  <c:v>43829</c:v>
                </c:pt>
              </c:numCache>
            </c:numRef>
          </c:cat>
          <c:val>
            <c:numRef>
              <c:f>[8]Milka!$AD$2:$AD$53</c:f>
              <c:numCache>
                <c:formatCode>_(* #,##0_);_(* \(#,##0\);_(* "-"??_);_(@_)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32403823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20793083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4746664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47855380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78035491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8456037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7-42DF-8FF2-C18D32B7E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0087535"/>
        <c:axId val="1560082959"/>
      </c:barChart>
      <c:lineChart>
        <c:grouping val="standard"/>
        <c:varyColors val="0"/>
        <c:ser>
          <c:idx val="1"/>
          <c:order val="1"/>
          <c:tx>
            <c:strRef>
              <c:f>[8]Milka!$Q$1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[8]Milka!$O$2:$O$53</c:f>
              <c:numCache>
                <c:formatCode>m/d/yyyy</c:formatCode>
                <c:ptCount val="52"/>
                <c:pt idx="0">
                  <c:v>43472</c:v>
                </c:pt>
                <c:pt idx="1">
                  <c:v>43479</c:v>
                </c:pt>
                <c:pt idx="2">
                  <c:v>43486</c:v>
                </c:pt>
                <c:pt idx="3">
                  <c:v>43493</c:v>
                </c:pt>
                <c:pt idx="4">
                  <c:v>43500</c:v>
                </c:pt>
                <c:pt idx="5">
                  <c:v>43507</c:v>
                </c:pt>
                <c:pt idx="6">
                  <c:v>43514</c:v>
                </c:pt>
                <c:pt idx="7">
                  <c:v>43521</c:v>
                </c:pt>
                <c:pt idx="8">
                  <c:v>43528</c:v>
                </c:pt>
                <c:pt idx="9">
                  <c:v>43535</c:v>
                </c:pt>
                <c:pt idx="10">
                  <c:v>43542</c:v>
                </c:pt>
                <c:pt idx="11">
                  <c:v>43549</c:v>
                </c:pt>
                <c:pt idx="12">
                  <c:v>43556</c:v>
                </c:pt>
                <c:pt idx="13">
                  <c:v>43563</c:v>
                </c:pt>
                <c:pt idx="14">
                  <c:v>43570</c:v>
                </c:pt>
                <c:pt idx="15">
                  <c:v>43577</c:v>
                </c:pt>
                <c:pt idx="16">
                  <c:v>43584</c:v>
                </c:pt>
                <c:pt idx="17">
                  <c:v>43591</c:v>
                </c:pt>
                <c:pt idx="18">
                  <c:v>43598</c:v>
                </c:pt>
                <c:pt idx="19">
                  <c:v>43605</c:v>
                </c:pt>
                <c:pt idx="20">
                  <c:v>43612</c:v>
                </c:pt>
                <c:pt idx="21">
                  <c:v>43619</c:v>
                </c:pt>
                <c:pt idx="22">
                  <c:v>43626</c:v>
                </c:pt>
                <c:pt idx="23">
                  <c:v>43633</c:v>
                </c:pt>
                <c:pt idx="24">
                  <c:v>43640</c:v>
                </c:pt>
                <c:pt idx="25">
                  <c:v>43647</c:v>
                </c:pt>
                <c:pt idx="26">
                  <c:v>43654</c:v>
                </c:pt>
                <c:pt idx="27">
                  <c:v>43661</c:v>
                </c:pt>
                <c:pt idx="28">
                  <c:v>43668</c:v>
                </c:pt>
                <c:pt idx="29">
                  <c:v>43675</c:v>
                </c:pt>
                <c:pt idx="30">
                  <c:v>43682</c:v>
                </c:pt>
                <c:pt idx="31">
                  <c:v>43689</c:v>
                </c:pt>
                <c:pt idx="32">
                  <c:v>43696</c:v>
                </c:pt>
                <c:pt idx="33">
                  <c:v>43703</c:v>
                </c:pt>
                <c:pt idx="34">
                  <c:v>43710</c:v>
                </c:pt>
                <c:pt idx="35">
                  <c:v>43717</c:v>
                </c:pt>
                <c:pt idx="36">
                  <c:v>43724</c:v>
                </c:pt>
                <c:pt idx="37">
                  <c:v>43731</c:v>
                </c:pt>
                <c:pt idx="38">
                  <c:v>43738</c:v>
                </c:pt>
                <c:pt idx="39">
                  <c:v>43745</c:v>
                </c:pt>
                <c:pt idx="40">
                  <c:v>43752</c:v>
                </c:pt>
                <c:pt idx="41">
                  <c:v>43759</c:v>
                </c:pt>
                <c:pt idx="42">
                  <c:v>43766</c:v>
                </c:pt>
                <c:pt idx="43">
                  <c:v>43773</c:v>
                </c:pt>
                <c:pt idx="44">
                  <c:v>43780</c:v>
                </c:pt>
                <c:pt idx="45">
                  <c:v>43787</c:v>
                </c:pt>
                <c:pt idx="46">
                  <c:v>43794</c:v>
                </c:pt>
                <c:pt idx="47">
                  <c:v>43801</c:v>
                </c:pt>
                <c:pt idx="48">
                  <c:v>43808</c:v>
                </c:pt>
                <c:pt idx="49">
                  <c:v>43815</c:v>
                </c:pt>
                <c:pt idx="50">
                  <c:v>43822</c:v>
                </c:pt>
                <c:pt idx="51">
                  <c:v>43829</c:v>
                </c:pt>
              </c:numCache>
            </c:numRef>
          </c:cat>
          <c:val>
            <c:numRef>
              <c:f>[8]Milka!$AE$2:$AE$53</c:f>
              <c:numCache>
                <c:formatCode>_(* #,##0_);_(* \(#,##0\);_(* "-"??_);_(@_)</c:formatCode>
                <c:ptCount val="52"/>
                <c:pt idx="0">
                  <c:v>32048413</c:v>
                </c:pt>
                <c:pt idx="1">
                  <c:v>32048413</c:v>
                </c:pt>
                <c:pt idx="2">
                  <c:v>32048413</c:v>
                </c:pt>
                <c:pt idx="3">
                  <c:v>32048413</c:v>
                </c:pt>
                <c:pt idx="4">
                  <c:v>32048413</c:v>
                </c:pt>
                <c:pt idx="5">
                  <c:v>32048413</c:v>
                </c:pt>
                <c:pt idx="6">
                  <c:v>32048413</c:v>
                </c:pt>
                <c:pt idx="7">
                  <c:v>32048413</c:v>
                </c:pt>
                <c:pt idx="8">
                  <c:v>32048413</c:v>
                </c:pt>
                <c:pt idx="9">
                  <c:v>32048413</c:v>
                </c:pt>
                <c:pt idx="10">
                  <c:v>32048413</c:v>
                </c:pt>
                <c:pt idx="11">
                  <c:v>32048413</c:v>
                </c:pt>
                <c:pt idx="12">
                  <c:v>32048413</c:v>
                </c:pt>
                <c:pt idx="13">
                  <c:v>32048413</c:v>
                </c:pt>
                <c:pt idx="14">
                  <c:v>32048413</c:v>
                </c:pt>
                <c:pt idx="15">
                  <c:v>32048413</c:v>
                </c:pt>
                <c:pt idx="16">
                  <c:v>32048413</c:v>
                </c:pt>
                <c:pt idx="17">
                  <c:v>32048413</c:v>
                </c:pt>
                <c:pt idx="18">
                  <c:v>32048413</c:v>
                </c:pt>
                <c:pt idx="19">
                  <c:v>32048413</c:v>
                </c:pt>
                <c:pt idx="20">
                  <c:v>32048413</c:v>
                </c:pt>
                <c:pt idx="21">
                  <c:v>32048413</c:v>
                </c:pt>
                <c:pt idx="22">
                  <c:v>32048413</c:v>
                </c:pt>
                <c:pt idx="23">
                  <c:v>32048413</c:v>
                </c:pt>
                <c:pt idx="24">
                  <c:v>32048413</c:v>
                </c:pt>
                <c:pt idx="25">
                  <c:v>32048413</c:v>
                </c:pt>
                <c:pt idx="26">
                  <c:v>32048413</c:v>
                </c:pt>
                <c:pt idx="27">
                  <c:v>32048413</c:v>
                </c:pt>
                <c:pt idx="28">
                  <c:v>32048413</c:v>
                </c:pt>
                <c:pt idx="29">
                  <c:v>32048413</c:v>
                </c:pt>
                <c:pt idx="30">
                  <c:v>32048413</c:v>
                </c:pt>
                <c:pt idx="31">
                  <c:v>32048413</c:v>
                </c:pt>
                <c:pt idx="32">
                  <c:v>32048413</c:v>
                </c:pt>
                <c:pt idx="33">
                  <c:v>32048413</c:v>
                </c:pt>
                <c:pt idx="34">
                  <c:v>32048413</c:v>
                </c:pt>
                <c:pt idx="35">
                  <c:v>32048413</c:v>
                </c:pt>
                <c:pt idx="36">
                  <c:v>32048413</c:v>
                </c:pt>
                <c:pt idx="37">
                  <c:v>32048413</c:v>
                </c:pt>
                <c:pt idx="38">
                  <c:v>32048413</c:v>
                </c:pt>
                <c:pt idx="39">
                  <c:v>32048413</c:v>
                </c:pt>
                <c:pt idx="40">
                  <c:v>32048413</c:v>
                </c:pt>
                <c:pt idx="41">
                  <c:v>32048413</c:v>
                </c:pt>
                <c:pt idx="42">
                  <c:v>32048413</c:v>
                </c:pt>
                <c:pt idx="43">
                  <c:v>32048413</c:v>
                </c:pt>
                <c:pt idx="44">
                  <c:v>32048413</c:v>
                </c:pt>
                <c:pt idx="45">
                  <c:v>32048413</c:v>
                </c:pt>
                <c:pt idx="46">
                  <c:v>32048413</c:v>
                </c:pt>
                <c:pt idx="47">
                  <c:v>32048413</c:v>
                </c:pt>
                <c:pt idx="48">
                  <c:v>32048413</c:v>
                </c:pt>
                <c:pt idx="49">
                  <c:v>32048413</c:v>
                </c:pt>
                <c:pt idx="50">
                  <c:v>32048413</c:v>
                </c:pt>
                <c:pt idx="51">
                  <c:v>32048413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7-42DF-8FF2-C18D32B7E64A}"/>
            </c:ext>
          </c:extLst>
        </c:ser>
        <c:ser>
          <c:idx val="2"/>
          <c:order val="2"/>
          <c:tx>
            <c:strRef>
              <c:f>[8]Milka!$R$1</c:f>
              <c:strCache>
                <c:ptCount val="1"/>
                <c:pt idx="0">
                  <c:v>Marginal Peak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[8]Milka!$O$2:$O$53</c:f>
              <c:numCache>
                <c:formatCode>m/d/yyyy</c:formatCode>
                <c:ptCount val="52"/>
                <c:pt idx="0">
                  <c:v>43472</c:v>
                </c:pt>
                <c:pt idx="1">
                  <c:v>43479</c:v>
                </c:pt>
                <c:pt idx="2">
                  <c:v>43486</c:v>
                </c:pt>
                <c:pt idx="3">
                  <c:v>43493</c:v>
                </c:pt>
                <c:pt idx="4">
                  <c:v>43500</c:v>
                </c:pt>
                <c:pt idx="5">
                  <c:v>43507</c:v>
                </c:pt>
                <c:pt idx="6">
                  <c:v>43514</c:v>
                </c:pt>
                <c:pt idx="7">
                  <c:v>43521</c:v>
                </c:pt>
                <c:pt idx="8">
                  <c:v>43528</c:v>
                </c:pt>
                <c:pt idx="9">
                  <c:v>43535</c:v>
                </c:pt>
                <c:pt idx="10">
                  <c:v>43542</c:v>
                </c:pt>
                <c:pt idx="11">
                  <c:v>43549</c:v>
                </c:pt>
                <c:pt idx="12">
                  <c:v>43556</c:v>
                </c:pt>
                <c:pt idx="13">
                  <c:v>43563</c:v>
                </c:pt>
                <c:pt idx="14">
                  <c:v>43570</c:v>
                </c:pt>
                <c:pt idx="15">
                  <c:v>43577</c:v>
                </c:pt>
                <c:pt idx="16">
                  <c:v>43584</c:v>
                </c:pt>
                <c:pt idx="17">
                  <c:v>43591</c:v>
                </c:pt>
                <c:pt idx="18">
                  <c:v>43598</c:v>
                </c:pt>
                <c:pt idx="19">
                  <c:v>43605</c:v>
                </c:pt>
                <c:pt idx="20">
                  <c:v>43612</c:v>
                </c:pt>
                <c:pt idx="21">
                  <c:v>43619</c:v>
                </c:pt>
                <c:pt idx="22">
                  <c:v>43626</c:v>
                </c:pt>
                <c:pt idx="23">
                  <c:v>43633</c:v>
                </c:pt>
                <c:pt idx="24">
                  <c:v>43640</c:v>
                </c:pt>
                <c:pt idx="25">
                  <c:v>43647</c:v>
                </c:pt>
                <c:pt idx="26">
                  <c:v>43654</c:v>
                </c:pt>
                <c:pt idx="27">
                  <c:v>43661</c:v>
                </c:pt>
                <c:pt idx="28">
                  <c:v>43668</c:v>
                </c:pt>
                <c:pt idx="29">
                  <c:v>43675</c:v>
                </c:pt>
                <c:pt idx="30">
                  <c:v>43682</c:v>
                </c:pt>
                <c:pt idx="31">
                  <c:v>43689</c:v>
                </c:pt>
                <c:pt idx="32">
                  <c:v>43696</c:v>
                </c:pt>
                <c:pt idx="33">
                  <c:v>43703</c:v>
                </c:pt>
                <c:pt idx="34">
                  <c:v>43710</c:v>
                </c:pt>
                <c:pt idx="35">
                  <c:v>43717</c:v>
                </c:pt>
                <c:pt idx="36">
                  <c:v>43724</c:v>
                </c:pt>
                <c:pt idx="37">
                  <c:v>43731</c:v>
                </c:pt>
                <c:pt idx="38">
                  <c:v>43738</c:v>
                </c:pt>
                <c:pt idx="39">
                  <c:v>43745</c:v>
                </c:pt>
                <c:pt idx="40">
                  <c:v>43752</c:v>
                </c:pt>
                <c:pt idx="41">
                  <c:v>43759</c:v>
                </c:pt>
                <c:pt idx="42">
                  <c:v>43766</c:v>
                </c:pt>
                <c:pt idx="43">
                  <c:v>43773</c:v>
                </c:pt>
                <c:pt idx="44">
                  <c:v>43780</c:v>
                </c:pt>
                <c:pt idx="45">
                  <c:v>43787</c:v>
                </c:pt>
                <c:pt idx="46">
                  <c:v>43794</c:v>
                </c:pt>
                <c:pt idx="47">
                  <c:v>43801</c:v>
                </c:pt>
                <c:pt idx="48">
                  <c:v>43808</c:v>
                </c:pt>
                <c:pt idx="49">
                  <c:v>43815</c:v>
                </c:pt>
                <c:pt idx="50">
                  <c:v>43822</c:v>
                </c:pt>
                <c:pt idx="51">
                  <c:v>43829</c:v>
                </c:pt>
              </c:numCache>
            </c:numRef>
          </c:cat>
          <c:val>
            <c:numRef>
              <c:f>[8]Milka!$AF$2:$AF$53</c:f>
              <c:numCache>
                <c:formatCode>_(* #,##0_);_(* \(#,##0\);_(* "-"??_);_(@_)</c:formatCode>
                <c:ptCount val="52"/>
                <c:pt idx="0">
                  <c:v>38458095.600000001</c:v>
                </c:pt>
                <c:pt idx="1">
                  <c:v>38458095.600000001</c:v>
                </c:pt>
                <c:pt idx="2">
                  <c:v>38458095.600000001</c:v>
                </c:pt>
                <c:pt idx="3">
                  <c:v>38458095.600000001</c:v>
                </c:pt>
                <c:pt idx="4">
                  <c:v>38458095.600000001</c:v>
                </c:pt>
                <c:pt idx="5">
                  <c:v>38458095.600000001</c:v>
                </c:pt>
                <c:pt idx="6">
                  <c:v>38458095.600000001</c:v>
                </c:pt>
                <c:pt idx="7">
                  <c:v>38458095.600000001</c:v>
                </c:pt>
                <c:pt idx="8">
                  <c:v>38458095.600000001</c:v>
                </c:pt>
                <c:pt idx="9">
                  <c:v>38458095.600000001</c:v>
                </c:pt>
                <c:pt idx="10">
                  <c:v>38458095.600000001</c:v>
                </c:pt>
                <c:pt idx="11">
                  <c:v>38458095.600000001</c:v>
                </c:pt>
                <c:pt idx="12">
                  <c:v>38458095.600000001</c:v>
                </c:pt>
                <c:pt idx="13">
                  <c:v>38458095.600000001</c:v>
                </c:pt>
                <c:pt idx="14">
                  <c:v>38458095.600000001</c:v>
                </c:pt>
                <c:pt idx="15">
                  <c:v>38458095.600000001</c:v>
                </c:pt>
                <c:pt idx="16">
                  <c:v>38458095.600000001</c:v>
                </c:pt>
                <c:pt idx="17">
                  <c:v>38458095.600000001</c:v>
                </c:pt>
                <c:pt idx="18">
                  <c:v>38458095.600000001</c:v>
                </c:pt>
                <c:pt idx="19">
                  <c:v>38458095.600000001</c:v>
                </c:pt>
                <c:pt idx="20">
                  <c:v>38458095.600000001</c:v>
                </c:pt>
                <c:pt idx="21">
                  <c:v>38458095.600000001</c:v>
                </c:pt>
                <c:pt idx="22">
                  <c:v>38458095.600000001</c:v>
                </c:pt>
                <c:pt idx="23">
                  <c:v>38458095.600000001</c:v>
                </c:pt>
                <c:pt idx="24">
                  <c:v>38458095.600000001</c:v>
                </c:pt>
                <c:pt idx="25">
                  <c:v>38458095.600000001</c:v>
                </c:pt>
                <c:pt idx="26">
                  <c:v>38458095.600000001</c:v>
                </c:pt>
                <c:pt idx="27">
                  <c:v>38458095.600000001</c:v>
                </c:pt>
                <c:pt idx="28">
                  <c:v>38458095.600000001</c:v>
                </c:pt>
                <c:pt idx="29">
                  <c:v>38458095.600000001</c:v>
                </c:pt>
                <c:pt idx="30">
                  <c:v>38458095.600000001</c:v>
                </c:pt>
                <c:pt idx="31">
                  <c:v>38458095.600000001</c:v>
                </c:pt>
                <c:pt idx="32">
                  <c:v>38458095.600000001</c:v>
                </c:pt>
                <c:pt idx="33">
                  <c:v>38458095.600000001</c:v>
                </c:pt>
                <c:pt idx="34">
                  <c:v>38458095.600000001</c:v>
                </c:pt>
                <c:pt idx="35">
                  <c:v>38458095.600000001</c:v>
                </c:pt>
                <c:pt idx="36">
                  <c:v>38458095.600000001</c:v>
                </c:pt>
                <c:pt idx="37">
                  <c:v>38458095.600000001</c:v>
                </c:pt>
                <c:pt idx="38">
                  <c:v>38458095.600000001</c:v>
                </c:pt>
                <c:pt idx="39">
                  <c:v>38458095.600000001</c:v>
                </c:pt>
                <c:pt idx="40">
                  <c:v>38458095.600000001</c:v>
                </c:pt>
                <c:pt idx="41">
                  <c:v>38458095.600000001</c:v>
                </c:pt>
                <c:pt idx="42">
                  <c:v>38458095.600000001</c:v>
                </c:pt>
                <c:pt idx="43">
                  <c:v>38458095.600000001</c:v>
                </c:pt>
                <c:pt idx="44">
                  <c:v>38458095.600000001</c:v>
                </c:pt>
                <c:pt idx="45">
                  <c:v>38458095.600000001</c:v>
                </c:pt>
                <c:pt idx="46">
                  <c:v>38458095.600000001</c:v>
                </c:pt>
                <c:pt idx="47">
                  <c:v>38458095.600000001</c:v>
                </c:pt>
                <c:pt idx="48">
                  <c:v>38458095.600000001</c:v>
                </c:pt>
                <c:pt idx="49">
                  <c:v>38458095.600000001</c:v>
                </c:pt>
                <c:pt idx="50">
                  <c:v>38458095.600000001</c:v>
                </c:pt>
                <c:pt idx="51">
                  <c:v>38458095.600000001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B7-42DF-8FF2-C18D32B7E64A}"/>
            </c:ext>
          </c:extLst>
        </c:ser>
        <c:ser>
          <c:idx val="3"/>
          <c:order val="3"/>
          <c:tx>
            <c:strRef>
              <c:f>[8]Milka!$S$1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[8]Milka!$O$2:$O$53</c:f>
              <c:numCache>
                <c:formatCode>m/d/yyyy</c:formatCode>
                <c:ptCount val="52"/>
                <c:pt idx="0">
                  <c:v>43472</c:v>
                </c:pt>
                <c:pt idx="1">
                  <c:v>43479</c:v>
                </c:pt>
                <c:pt idx="2">
                  <c:v>43486</c:v>
                </c:pt>
                <c:pt idx="3">
                  <c:v>43493</c:v>
                </c:pt>
                <c:pt idx="4">
                  <c:v>43500</c:v>
                </c:pt>
                <c:pt idx="5">
                  <c:v>43507</c:v>
                </c:pt>
                <c:pt idx="6">
                  <c:v>43514</c:v>
                </c:pt>
                <c:pt idx="7">
                  <c:v>43521</c:v>
                </c:pt>
                <c:pt idx="8">
                  <c:v>43528</c:v>
                </c:pt>
                <c:pt idx="9">
                  <c:v>43535</c:v>
                </c:pt>
                <c:pt idx="10">
                  <c:v>43542</c:v>
                </c:pt>
                <c:pt idx="11">
                  <c:v>43549</c:v>
                </c:pt>
                <c:pt idx="12">
                  <c:v>43556</c:v>
                </c:pt>
                <c:pt idx="13">
                  <c:v>43563</c:v>
                </c:pt>
                <c:pt idx="14">
                  <c:v>43570</c:v>
                </c:pt>
                <c:pt idx="15">
                  <c:v>43577</c:v>
                </c:pt>
                <c:pt idx="16">
                  <c:v>43584</c:v>
                </c:pt>
                <c:pt idx="17">
                  <c:v>43591</c:v>
                </c:pt>
                <c:pt idx="18">
                  <c:v>43598</c:v>
                </c:pt>
                <c:pt idx="19">
                  <c:v>43605</c:v>
                </c:pt>
                <c:pt idx="20">
                  <c:v>43612</c:v>
                </c:pt>
                <c:pt idx="21">
                  <c:v>43619</c:v>
                </c:pt>
                <c:pt idx="22">
                  <c:v>43626</c:v>
                </c:pt>
                <c:pt idx="23">
                  <c:v>43633</c:v>
                </c:pt>
                <c:pt idx="24">
                  <c:v>43640</c:v>
                </c:pt>
                <c:pt idx="25">
                  <c:v>43647</c:v>
                </c:pt>
                <c:pt idx="26">
                  <c:v>43654</c:v>
                </c:pt>
                <c:pt idx="27">
                  <c:v>43661</c:v>
                </c:pt>
                <c:pt idx="28">
                  <c:v>43668</c:v>
                </c:pt>
                <c:pt idx="29">
                  <c:v>43675</c:v>
                </c:pt>
                <c:pt idx="30">
                  <c:v>43682</c:v>
                </c:pt>
                <c:pt idx="31">
                  <c:v>43689</c:v>
                </c:pt>
                <c:pt idx="32">
                  <c:v>43696</c:v>
                </c:pt>
                <c:pt idx="33">
                  <c:v>43703</c:v>
                </c:pt>
                <c:pt idx="34">
                  <c:v>43710</c:v>
                </c:pt>
                <c:pt idx="35">
                  <c:v>43717</c:v>
                </c:pt>
                <c:pt idx="36">
                  <c:v>43724</c:v>
                </c:pt>
                <c:pt idx="37">
                  <c:v>43731</c:v>
                </c:pt>
                <c:pt idx="38">
                  <c:v>43738</c:v>
                </c:pt>
                <c:pt idx="39">
                  <c:v>43745</c:v>
                </c:pt>
                <c:pt idx="40">
                  <c:v>43752</c:v>
                </c:pt>
                <c:pt idx="41">
                  <c:v>43759</c:v>
                </c:pt>
                <c:pt idx="42">
                  <c:v>43766</c:v>
                </c:pt>
                <c:pt idx="43">
                  <c:v>43773</c:v>
                </c:pt>
                <c:pt idx="44">
                  <c:v>43780</c:v>
                </c:pt>
                <c:pt idx="45">
                  <c:v>43787</c:v>
                </c:pt>
                <c:pt idx="46">
                  <c:v>43794</c:v>
                </c:pt>
                <c:pt idx="47">
                  <c:v>43801</c:v>
                </c:pt>
                <c:pt idx="48">
                  <c:v>43808</c:v>
                </c:pt>
                <c:pt idx="49">
                  <c:v>43815</c:v>
                </c:pt>
                <c:pt idx="50">
                  <c:v>43822</c:v>
                </c:pt>
                <c:pt idx="51">
                  <c:v>43829</c:v>
                </c:pt>
              </c:numCache>
            </c:numRef>
          </c:cat>
          <c:val>
            <c:numRef>
              <c:f>[8]Milka!$AG$2:$AG$53</c:f>
              <c:numCache>
                <c:formatCode>_(* #,##0_);_(* \(#,##0\);_(* "-"??_);_(@_)</c:formatCode>
                <c:ptCount val="52"/>
                <c:pt idx="0">
                  <c:v>67301667.299999997</c:v>
                </c:pt>
                <c:pt idx="1">
                  <c:v>67301667.299999997</c:v>
                </c:pt>
                <c:pt idx="2">
                  <c:v>67301667.299999997</c:v>
                </c:pt>
                <c:pt idx="3">
                  <c:v>67301667.299999997</c:v>
                </c:pt>
                <c:pt idx="4">
                  <c:v>67301667.299999997</c:v>
                </c:pt>
                <c:pt idx="5">
                  <c:v>67301667.299999997</c:v>
                </c:pt>
                <c:pt idx="6">
                  <c:v>67301667.299999997</c:v>
                </c:pt>
                <c:pt idx="7">
                  <c:v>67301667.299999997</c:v>
                </c:pt>
                <c:pt idx="8">
                  <c:v>67301667.299999997</c:v>
                </c:pt>
                <c:pt idx="9">
                  <c:v>67301667.299999997</c:v>
                </c:pt>
                <c:pt idx="10">
                  <c:v>67301667.299999997</c:v>
                </c:pt>
                <c:pt idx="11">
                  <c:v>67301667.299999997</c:v>
                </c:pt>
                <c:pt idx="12">
                  <c:v>67301667.299999997</c:v>
                </c:pt>
                <c:pt idx="13">
                  <c:v>67301667.299999997</c:v>
                </c:pt>
                <c:pt idx="14">
                  <c:v>67301667.299999997</c:v>
                </c:pt>
                <c:pt idx="15">
                  <c:v>67301667.299999997</c:v>
                </c:pt>
                <c:pt idx="16">
                  <c:v>67301667.299999997</c:v>
                </c:pt>
                <c:pt idx="17">
                  <c:v>67301667.299999997</c:v>
                </c:pt>
                <c:pt idx="18">
                  <c:v>67301667.299999997</c:v>
                </c:pt>
                <c:pt idx="19">
                  <c:v>67301667.299999997</c:v>
                </c:pt>
                <c:pt idx="20">
                  <c:v>67301667.299999997</c:v>
                </c:pt>
                <c:pt idx="21">
                  <c:v>67301667.299999997</c:v>
                </c:pt>
                <c:pt idx="22">
                  <c:v>67301667.299999997</c:v>
                </c:pt>
                <c:pt idx="23">
                  <c:v>67301667.299999997</c:v>
                </c:pt>
                <c:pt idx="24">
                  <c:v>67301667.299999997</c:v>
                </c:pt>
                <c:pt idx="25">
                  <c:v>67301667.299999997</c:v>
                </c:pt>
                <c:pt idx="26">
                  <c:v>67301667.299999997</c:v>
                </c:pt>
                <c:pt idx="27">
                  <c:v>67301667.299999997</c:v>
                </c:pt>
                <c:pt idx="28">
                  <c:v>67301667.299999997</c:v>
                </c:pt>
                <c:pt idx="29">
                  <c:v>67301667.299999997</c:v>
                </c:pt>
                <c:pt idx="30">
                  <c:v>67301667.299999997</c:v>
                </c:pt>
                <c:pt idx="31">
                  <c:v>67301667.299999997</c:v>
                </c:pt>
                <c:pt idx="32">
                  <c:v>67301667.299999997</c:v>
                </c:pt>
                <c:pt idx="33">
                  <c:v>67301667.299999997</c:v>
                </c:pt>
                <c:pt idx="34">
                  <c:v>67301667.299999997</c:v>
                </c:pt>
                <c:pt idx="35">
                  <c:v>67301667.299999997</c:v>
                </c:pt>
                <c:pt idx="36">
                  <c:v>67301667.299999997</c:v>
                </c:pt>
                <c:pt idx="37">
                  <c:v>67301667.299999997</c:v>
                </c:pt>
                <c:pt idx="38">
                  <c:v>67301667.299999997</c:v>
                </c:pt>
                <c:pt idx="39">
                  <c:v>67301667.299999997</c:v>
                </c:pt>
                <c:pt idx="40">
                  <c:v>67301667.299999997</c:v>
                </c:pt>
                <c:pt idx="41">
                  <c:v>67301667.299999997</c:v>
                </c:pt>
                <c:pt idx="42">
                  <c:v>67301667.299999997</c:v>
                </c:pt>
                <c:pt idx="43">
                  <c:v>67301667.299999997</c:v>
                </c:pt>
                <c:pt idx="44">
                  <c:v>67301667.299999997</c:v>
                </c:pt>
                <c:pt idx="45">
                  <c:v>67301667.299999997</c:v>
                </c:pt>
                <c:pt idx="46">
                  <c:v>67301667.299999997</c:v>
                </c:pt>
                <c:pt idx="47">
                  <c:v>67301667.299999997</c:v>
                </c:pt>
                <c:pt idx="48">
                  <c:v>67301667.299999997</c:v>
                </c:pt>
                <c:pt idx="49">
                  <c:v>67301667.299999997</c:v>
                </c:pt>
                <c:pt idx="50">
                  <c:v>67301667.299999997</c:v>
                </c:pt>
                <c:pt idx="51">
                  <c:v>67301667.299999997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B7-42DF-8FF2-C18D32B7E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087535"/>
        <c:axId val="1560082959"/>
      </c:lineChart>
      <c:dateAx>
        <c:axId val="15600875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082959"/>
        <c:crosses val="autoZero"/>
        <c:auto val="1"/>
        <c:lblOffset val="100"/>
        <c:baseTimeUnit val="days"/>
      </c:dateAx>
      <c:valAx>
        <c:axId val="1560082959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08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Instagram - Saturation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'Digital working'!$Y$2</c:f>
              <c:strCache>
                <c:ptCount val="1"/>
                <c:pt idx="0">
                  <c:v>Incremental Volume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'Digital working'!$Z$3:$Z$302</c:f>
              <c:numCache>
                <c:formatCode>General</c:formatCode>
                <c:ptCount val="300"/>
                <c:pt idx="0">
                  <c:v>389512.87857142853</c:v>
                </c:pt>
                <c:pt idx="1">
                  <c:v>779025.75714285707</c:v>
                </c:pt>
                <c:pt idx="2">
                  <c:v>1168538.6357142855</c:v>
                </c:pt>
                <c:pt idx="3">
                  <c:v>1558051.5142857141</c:v>
                </c:pt>
                <c:pt idx="4">
                  <c:v>1947564.392857143</c:v>
                </c:pt>
                <c:pt idx="5">
                  <c:v>2337077.2714285711</c:v>
                </c:pt>
                <c:pt idx="6">
                  <c:v>2726590.15</c:v>
                </c:pt>
                <c:pt idx="7">
                  <c:v>3116103.0285714283</c:v>
                </c:pt>
                <c:pt idx="8">
                  <c:v>3505615.9071428576</c:v>
                </c:pt>
                <c:pt idx="9">
                  <c:v>3895128.7857142859</c:v>
                </c:pt>
                <c:pt idx="10">
                  <c:v>4284641.6642857138</c:v>
                </c:pt>
                <c:pt idx="11">
                  <c:v>4674154.5428571422</c:v>
                </c:pt>
                <c:pt idx="12">
                  <c:v>5063667.4214285715</c:v>
                </c:pt>
                <c:pt idx="13">
                  <c:v>5453180.2999999998</c:v>
                </c:pt>
                <c:pt idx="14">
                  <c:v>5842693.1785714282</c:v>
                </c:pt>
                <c:pt idx="15">
                  <c:v>6232206.0571428565</c:v>
                </c:pt>
                <c:pt idx="16">
                  <c:v>6621718.9357142868</c:v>
                </c:pt>
                <c:pt idx="17">
                  <c:v>7011231.8142857151</c:v>
                </c:pt>
                <c:pt idx="18">
                  <c:v>7400744.6928571435</c:v>
                </c:pt>
                <c:pt idx="19">
                  <c:v>7790257.5714285718</c:v>
                </c:pt>
                <c:pt idx="20">
                  <c:v>8179770.4500000011</c:v>
                </c:pt>
                <c:pt idx="21">
                  <c:v>8569283.3285714276</c:v>
                </c:pt>
                <c:pt idx="22">
                  <c:v>8958796.2071428578</c:v>
                </c:pt>
                <c:pt idx="23">
                  <c:v>9348309.0857142843</c:v>
                </c:pt>
                <c:pt idx="24">
                  <c:v>9737821.9642857146</c:v>
                </c:pt>
                <c:pt idx="25">
                  <c:v>10127334.842857143</c:v>
                </c:pt>
                <c:pt idx="26">
                  <c:v>10516847.721428571</c:v>
                </c:pt>
                <c:pt idx="27">
                  <c:v>10906360.6</c:v>
                </c:pt>
                <c:pt idx="28">
                  <c:v>11295873.478571428</c:v>
                </c:pt>
                <c:pt idx="29">
                  <c:v>11685386.357142856</c:v>
                </c:pt>
                <c:pt idx="30">
                  <c:v>12074899.235714287</c:v>
                </c:pt>
                <c:pt idx="31">
                  <c:v>12464412.114285713</c:v>
                </c:pt>
                <c:pt idx="32">
                  <c:v>12853924.992857141</c:v>
                </c:pt>
                <c:pt idx="33">
                  <c:v>13243437.871428574</c:v>
                </c:pt>
                <c:pt idx="34">
                  <c:v>13632950.749999998</c:v>
                </c:pt>
                <c:pt idx="35">
                  <c:v>14022463.62857143</c:v>
                </c:pt>
                <c:pt idx="36">
                  <c:v>14411976.507142857</c:v>
                </c:pt>
                <c:pt idx="37">
                  <c:v>14801489.385714287</c:v>
                </c:pt>
                <c:pt idx="38">
                  <c:v>15191002.264285713</c:v>
                </c:pt>
                <c:pt idx="39">
                  <c:v>15580515.142857144</c:v>
                </c:pt>
                <c:pt idx="40">
                  <c:v>15970028.02142857</c:v>
                </c:pt>
                <c:pt idx="41">
                  <c:v>16359540.900000002</c:v>
                </c:pt>
                <c:pt idx="42">
                  <c:v>16749053.778571429</c:v>
                </c:pt>
                <c:pt idx="43">
                  <c:v>17138566.657142855</c:v>
                </c:pt>
                <c:pt idx="44">
                  <c:v>17528079.535714287</c:v>
                </c:pt>
                <c:pt idx="45">
                  <c:v>17917592.414285716</c:v>
                </c:pt>
                <c:pt idx="46">
                  <c:v>18307105.292857144</c:v>
                </c:pt>
                <c:pt idx="47">
                  <c:v>18696618.171428569</c:v>
                </c:pt>
                <c:pt idx="48">
                  <c:v>19086131.050000001</c:v>
                </c:pt>
                <c:pt idx="49">
                  <c:v>19475643.928571429</c:v>
                </c:pt>
                <c:pt idx="50">
                  <c:v>19865156.807142857</c:v>
                </c:pt>
                <c:pt idx="51">
                  <c:v>20254669.685714286</c:v>
                </c:pt>
                <c:pt idx="52">
                  <c:v>20644182.564285714</c:v>
                </c:pt>
                <c:pt idx="53">
                  <c:v>21033695.442857143</c:v>
                </c:pt>
                <c:pt idx="54">
                  <c:v>21423208.321428571</c:v>
                </c:pt>
                <c:pt idx="55">
                  <c:v>21812721.199999999</c:v>
                </c:pt>
                <c:pt idx="56">
                  <c:v>22202234.078571431</c:v>
                </c:pt>
                <c:pt idx="57">
                  <c:v>22591746.957142856</c:v>
                </c:pt>
                <c:pt idx="58">
                  <c:v>22981259.835714288</c:v>
                </c:pt>
                <c:pt idx="59">
                  <c:v>23370772.714285713</c:v>
                </c:pt>
                <c:pt idx="60">
                  <c:v>23760285.592857145</c:v>
                </c:pt>
                <c:pt idx="61">
                  <c:v>24149798.471428573</c:v>
                </c:pt>
                <c:pt idx="62">
                  <c:v>24539311.349999998</c:v>
                </c:pt>
                <c:pt idx="63">
                  <c:v>24928824.228571426</c:v>
                </c:pt>
                <c:pt idx="64">
                  <c:v>25318337.107142858</c:v>
                </c:pt>
                <c:pt idx="65">
                  <c:v>25707849.985714283</c:v>
                </c:pt>
                <c:pt idx="66">
                  <c:v>26097362.864285715</c:v>
                </c:pt>
                <c:pt idx="67">
                  <c:v>26486875.742857147</c:v>
                </c:pt>
                <c:pt idx="68">
                  <c:v>26876388.621428575</c:v>
                </c:pt>
                <c:pt idx="69">
                  <c:v>27265901.499999996</c:v>
                </c:pt>
                <c:pt idx="70">
                  <c:v>27655414.378571425</c:v>
                </c:pt>
                <c:pt idx="71">
                  <c:v>28044927.25714286</c:v>
                </c:pt>
                <c:pt idx="72">
                  <c:v>28434440.135714285</c:v>
                </c:pt>
                <c:pt idx="73">
                  <c:v>28823953.014285713</c:v>
                </c:pt>
                <c:pt idx="74">
                  <c:v>29213465.892857142</c:v>
                </c:pt>
                <c:pt idx="75">
                  <c:v>29602978.771428574</c:v>
                </c:pt>
                <c:pt idx="76">
                  <c:v>29992491.650000002</c:v>
                </c:pt>
                <c:pt idx="77">
                  <c:v>30382004.528571427</c:v>
                </c:pt>
                <c:pt idx="78">
                  <c:v>30771517.407142859</c:v>
                </c:pt>
                <c:pt idx="79">
                  <c:v>31161030.285714287</c:v>
                </c:pt>
                <c:pt idx="80">
                  <c:v>31550543.164285712</c:v>
                </c:pt>
                <c:pt idx="81">
                  <c:v>31940056.04285714</c:v>
                </c:pt>
                <c:pt idx="82">
                  <c:v>32329568.921428569</c:v>
                </c:pt>
                <c:pt idx="83">
                  <c:v>32719081.800000004</c:v>
                </c:pt>
                <c:pt idx="84">
                  <c:v>33108594.678571429</c:v>
                </c:pt>
                <c:pt idx="85">
                  <c:v>33498107.557142857</c:v>
                </c:pt>
                <c:pt idx="86">
                  <c:v>33887620.43571429</c:v>
                </c:pt>
                <c:pt idx="87">
                  <c:v>34277133.31428571</c:v>
                </c:pt>
                <c:pt idx="88">
                  <c:v>34666646.192857139</c:v>
                </c:pt>
                <c:pt idx="89">
                  <c:v>35056159.071428575</c:v>
                </c:pt>
                <c:pt idx="90">
                  <c:v>35445671.949999996</c:v>
                </c:pt>
                <c:pt idx="91">
                  <c:v>35835184.828571431</c:v>
                </c:pt>
                <c:pt idx="92">
                  <c:v>36224697.70714286</c:v>
                </c:pt>
                <c:pt idx="93">
                  <c:v>36614210.585714288</c:v>
                </c:pt>
                <c:pt idx="94">
                  <c:v>37003723.464285716</c:v>
                </c:pt>
                <c:pt idx="95">
                  <c:v>37393236.342857137</c:v>
                </c:pt>
                <c:pt idx="96">
                  <c:v>37782749.221428573</c:v>
                </c:pt>
                <c:pt idx="97">
                  <c:v>38172262.100000001</c:v>
                </c:pt>
                <c:pt idx="98">
                  <c:v>38561774.97857143</c:v>
                </c:pt>
                <c:pt idx="99">
                  <c:v>38951287.857142858</c:v>
                </c:pt>
                <c:pt idx="100">
                  <c:v>39340800.735714279</c:v>
                </c:pt>
                <c:pt idx="101">
                  <c:v>39730313.614285715</c:v>
                </c:pt>
                <c:pt idx="102">
                  <c:v>40119826.492857143</c:v>
                </c:pt>
                <c:pt idx="103">
                  <c:v>40509339.371428572</c:v>
                </c:pt>
                <c:pt idx="104">
                  <c:v>40898852.25</c:v>
                </c:pt>
                <c:pt idx="105">
                  <c:v>41288365.128571428</c:v>
                </c:pt>
                <c:pt idx="106">
                  <c:v>41677878.007142849</c:v>
                </c:pt>
                <c:pt idx="107">
                  <c:v>42067390.885714285</c:v>
                </c:pt>
                <c:pt idx="108">
                  <c:v>42456903.764285721</c:v>
                </c:pt>
                <c:pt idx="109">
                  <c:v>42846416.642857142</c:v>
                </c:pt>
                <c:pt idx="110">
                  <c:v>43235929.52142857</c:v>
                </c:pt>
                <c:pt idx="111">
                  <c:v>43625442.399999999</c:v>
                </c:pt>
                <c:pt idx="112">
                  <c:v>44014955.278571427</c:v>
                </c:pt>
                <c:pt idx="113">
                  <c:v>44404468.157142863</c:v>
                </c:pt>
                <c:pt idx="114">
                  <c:v>44793981.035714284</c:v>
                </c:pt>
                <c:pt idx="115">
                  <c:v>45183493.914285712</c:v>
                </c:pt>
                <c:pt idx="116">
                  <c:v>45573006.792857148</c:v>
                </c:pt>
                <c:pt idx="117">
                  <c:v>45962519.671428576</c:v>
                </c:pt>
                <c:pt idx="118">
                  <c:v>46352032.550000004</c:v>
                </c:pt>
                <c:pt idx="119">
                  <c:v>46741545.428571425</c:v>
                </c:pt>
                <c:pt idx="120">
                  <c:v>47131058.307142854</c:v>
                </c:pt>
                <c:pt idx="121">
                  <c:v>47520571.18571429</c:v>
                </c:pt>
                <c:pt idx="122">
                  <c:v>47910084.06428571</c:v>
                </c:pt>
                <c:pt idx="123">
                  <c:v>48299596.942857146</c:v>
                </c:pt>
                <c:pt idx="124">
                  <c:v>48689109.821428575</c:v>
                </c:pt>
                <c:pt idx="125">
                  <c:v>49078622.699999996</c:v>
                </c:pt>
                <c:pt idx="126">
                  <c:v>49468135.578571431</c:v>
                </c:pt>
                <c:pt idx="127">
                  <c:v>49857648.457142852</c:v>
                </c:pt>
                <c:pt idx="128">
                  <c:v>50247161.335714288</c:v>
                </c:pt>
                <c:pt idx="129">
                  <c:v>50636674.214285716</c:v>
                </c:pt>
                <c:pt idx="130">
                  <c:v>51026187.092857137</c:v>
                </c:pt>
                <c:pt idx="131">
                  <c:v>51415699.971428566</c:v>
                </c:pt>
                <c:pt idx="132">
                  <c:v>51805212.850000009</c:v>
                </c:pt>
                <c:pt idx="133">
                  <c:v>52194725.72857143</c:v>
                </c:pt>
                <c:pt idx="134">
                  <c:v>52584238.607142866</c:v>
                </c:pt>
                <c:pt idx="135">
                  <c:v>52973751.485714294</c:v>
                </c:pt>
                <c:pt idx="136">
                  <c:v>53363264.364285707</c:v>
                </c:pt>
                <c:pt idx="137">
                  <c:v>53752777.242857151</c:v>
                </c:pt>
                <c:pt idx="138">
                  <c:v>54142290.121428564</c:v>
                </c:pt>
                <c:pt idx="139">
                  <c:v>54531802.999999993</c:v>
                </c:pt>
                <c:pt idx="140">
                  <c:v>54921315.878571428</c:v>
                </c:pt>
                <c:pt idx="141">
                  <c:v>55310828.757142849</c:v>
                </c:pt>
                <c:pt idx="142">
                  <c:v>55700341.635714293</c:v>
                </c:pt>
                <c:pt idx="143">
                  <c:v>56089854.514285721</c:v>
                </c:pt>
                <c:pt idx="144">
                  <c:v>56479367.392857142</c:v>
                </c:pt>
                <c:pt idx="145">
                  <c:v>56868880.27142857</c:v>
                </c:pt>
                <c:pt idx="146">
                  <c:v>57258393.149999999</c:v>
                </c:pt>
                <c:pt idx="147">
                  <c:v>57647906.028571427</c:v>
                </c:pt>
                <c:pt idx="148">
                  <c:v>58037418.907142863</c:v>
                </c:pt>
                <c:pt idx="149">
                  <c:v>58426931.785714284</c:v>
                </c:pt>
                <c:pt idx="150">
                  <c:v>58816444.664285712</c:v>
                </c:pt>
                <c:pt idx="151">
                  <c:v>59205957.542857148</c:v>
                </c:pt>
                <c:pt idx="152">
                  <c:v>59595470.421428569</c:v>
                </c:pt>
                <c:pt idx="153">
                  <c:v>59984983.300000004</c:v>
                </c:pt>
                <c:pt idx="154">
                  <c:v>60374496.178571425</c:v>
                </c:pt>
                <c:pt idx="155">
                  <c:v>60764009.057142854</c:v>
                </c:pt>
                <c:pt idx="156">
                  <c:v>61153521.935714282</c:v>
                </c:pt>
                <c:pt idx="157">
                  <c:v>61543034.814285718</c:v>
                </c:pt>
                <c:pt idx="158">
                  <c:v>61932547.692857146</c:v>
                </c:pt>
                <c:pt idx="159">
                  <c:v>62322060.571428575</c:v>
                </c:pt>
                <c:pt idx="160">
                  <c:v>62711573.450000003</c:v>
                </c:pt>
                <c:pt idx="161">
                  <c:v>63101086.328571424</c:v>
                </c:pt>
                <c:pt idx="162">
                  <c:v>63490599.207142867</c:v>
                </c:pt>
                <c:pt idx="163">
                  <c:v>63880112.085714281</c:v>
                </c:pt>
                <c:pt idx="164">
                  <c:v>64269624.964285716</c:v>
                </c:pt>
                <c:pt idx="165">
                  <c:v>64659137.842857137</c:v>
                </c:pt>
                <c:pt idx="166">
                  <c:v>65048650.721428566</c:v>
                </c:pt>
                <c:pt idx="167">
                  <c:v>65438163.600000009</c:v>
                </c:pt>
                <c:pt idx="168">
                  <c:v>65827676.47857143</c:v>
                </c:pt>
                <c:pt idx="169">
                  <c:v>66217189.357142858</c:v>
                </c:pt>
                <c:pt idx="170">
                  <c:v>66606702.235714279</c:v>
                </c:pt>
                <c:pt idx="171">
                  <c:v>66996215.114285715</c:v>
                </c:pt>
                <c:pt idx="172">
                  <c:v>67385727.992857143</c:v>
                </c:pt>
                <c:pt idx="173">
                  <c:v>67775240.871428579</c:v>
                </c:pt>
                <c:pt idx="174">
                  <c:v>68164753.75</c:v>
                </c:pt>
                <c:pt idx="175">
                  <c:v>68554266.628571421</c:v>
                </c:pt>
                <c:pt idx="176">
                  <c:v>68943779.507142857</c:v>
                </c:pt>
                <c:pt idx="177">
                  <c:v>69333292.385714278</c:v>
                </c:pt>
                <c:pt idx="178">
                  <c:v>69722805.264285713</c:v>
                </c:pt>
                <c:pt idx="179">
                  <c:v>70112318.142857149</c:v>
                </c:pt>
                <c:pt idx="180">
                  <c:v>70501831.02142857</c:v>
                </c:pt>
                <c:pt idx="181">
                  <c:v>70891343.899999991</c:v>
                </c:pt>
                <c:pt idx="182">
                  <c:v>71280856.778571442</c:v>
                </c:pt>
                <c:pt idx="183">
                  <c:v>71670369.657142863</c:v>
                </c:pt>
                <c:pt idx="184">
                  <c:v>72059882.535714284</c:v>
                </c:pt>
                <c:pt idx="185">
                  <c:v>72449395.414285719</c:v>
                </c:pt>
                <c:pt idx="186">
                  <c:v>72838908.29285714</c:v>
                </c:pt>
                <c:pt idx="187">
                  <c:v>73228421.171428576</c:v>
                </c:pt>
                <c:pt idx="188">
                  <c:v>73617934.049999997</c:v>
                </c:pt>
                <c:pt idx="189">
                  <c:v>74007446.928571433</c:v>
                </c:pt>
                <c:pt idx="190">
                  <c:v>74396959.807142854</c:v>
                </c:pt>
                <c:pt idx="191">
                  <c:v>74786472.685714275</c:v>
                </c:pt>
                <c:pt idx="192">
                  <c:v>75175985.564285725</c:v>
                </c:pt>
                <c:pt idx="193">
                  <c:v>75565498.442857146</c:v>
                </c:pt>
                <c:pt idx="194">
                  <c:v>75955011.321428567</c:v>
                </c:pt>
                <c:pt idx="195">
                  <c:v>76344524.200000003</c:v>
                </c:pt>
                <c:pt idx="196">
                  <c:v>76734037.078571424</c:v>
                </c:pt>
                <c:pt idx="197">
                  <c:v>77123549.95714286</c:v>
                </c:pt>
                <c:pt idx="198">
                  <c:v>77513062.835714296</c:v>
                </c:pt>
                <c:pt idx="199">
                  <c:v>77902575.714285716</c:v>
                </c:pt>
                <c:pt idx="200">
                  <c:v>78292088.592857137</c:v>
                </c:pt>
                <c:pt idx="201">
                  <c:v>78681601.471428558</c:v>
                </c:pt>
                <c:pt idx="202">
                  <c:v>79071114.350000009</c:v>
                </c:pt>
                <c:pt idx="203">
                  <c:v>79460627.22857143</c:v>
                </c:pt>
                <c:pt idx="204">
                  <c:v>79850140.107142851</c:v>
                </c:pt>
                <c:pt idx="205">
                  <c:v>80239652.985714287</c:v>
                </c:pt>
                <c:pt idx="206">
                  <c:v>80629165.864285707</c:v>
                </c:pt>
                <c:pt idx="207">
                  <c:v>81018678.742857143</c:v>
                </c:pt>
                <c:pt idx="208">
                  <c:v>81408191.621428579</c:v>
                </c:pt>
                <c:pt idx="209">
                  <c:v>81797704.5</c:v>
                </c:pt>
                <c:pt idx="210">
                  <c:v>82187217.378571436</c:v>
                </c:pt>
                <c:pt idx="211">
                  <c:v>82576730.257142857</c:v>
                </c:pt>
                <c:pt idx="212">
                  <c:v>82966243.135714293</c:v>
                </c:pt>
                <c:pt idx="213">
                  <c:v>83355756.014285699</c:v>
                </c:pt>
                <c:pt idx="214">
                  <c:v>83745268.892857149</c:v>
                </c:pt>
                <c:pt idx="215">
                  <c:v>84134781.77142857</c:v>
                </c:pt>
                <c:pt idx="216">
                  <c:v>84524294.649999991</c:v>
                </c:pt>
                <c:pt idx="217">
                  <c:v>84913807.528571442</c:v>
                </c:pt>
                <c:pt idx="218">
                  <c:v>85303320.407142863</c:v>
                </c:pt>
                <c:pt idx="219">
                  <c:v>85692833.285714284</c:v>
                </c:pt>
                <c:pt idx="220">
                  <c:v>86082346.164285704</c:v>
                </c:pt>
                <c:pt idx="221">
                  <c:v>86471859.04285714</c:v>
                </c:pt>
                <c:pt idx="222">
                  <c:v>86861371.921428576</c:v>
                </c:pt>
                <c:pt idx="223">
                  <c:v>87250884.799999997</c:v>
                </c:pt>
                <c:pt idx="224">
                  <c:v>87640397.678571433</c:v>
                </c:pt>
                <c:pt idx="225">
                  <c:v>88029910.557142854</c:v>
                </c:pt>
                <c:pt idx="226">
                  <c:v>88419423.435714275</c:v>
                </c:pt>
                <c:pt idx="227">
                  <c:v>88808936.314285725</c:v>
                </c:pt>
                <c:pt idx="228">
                  <c:v>89198449.192857146</c:v>
                </c:pt>
                <c:pt idx="229">
                  <c:v>89587962.071428567</c:v>
                </c:pt>
                <c:pt idx="230">
                  <c:v>89977474.950000003</c:v>
                </c:pt>
                <c:pt idx="231">
                  <c:v>90366987.828571424</c:v>
                </c:pt>
                <c:pt idx="232">
                  <c:v>90756500.70714286</c:v>
                </c:pt>
                <c:pt idx="233">
                  <c:v>91146013.585714296</c:v>
                </c:pt>
                <c:pt idx="234">
                  <c:v>91535526.464285716</c:v>
                </c:pt>
                <c:pt idx="235">
                  <c:v>91925039.342857152</c:v>
                </c:pt>
                <c:pt idx="236">
                  <c:v>92314552.221428558</c:v>
                </c:pt>
                <c:pt idx="237">
                  <c:v>92704065.100000009</c:v>
                </c:pt>
                <c:pt idx="238">
                  <c:v>93093577.978571415</c:v>
                </c:pt>
                <c:pt idx="239">
                  <c:v>93483090.857142851</c:v>
                </c:pt>
                <c:pt idx="240">
                  <c:v>93872603.735714301</c:v>
                </c:pt>
                <c:pt idx="241">
                  <c:v>94262116.614285707</c:v>
                </c:pt>
                <c:pt idx="242">
                  <c:v>94651629.492857143</c:v>
                </c:pt>
                <c:pt idx="243">
                  <c:v>95041142.371428579</c:v>
                </c:pt>
                <c:pt idx="244">
                  <c:v>95430655.250000015</c:v>
                </c:pt>
                <c:pt idx="245">
                  <c:v>95820168.128571421</c:v>
                </c:pt>
                <c:pt idx="246">
                  <c:v>96209681.007142872</c:v>
                </c:pt>
                <c:pt idx="247">
                  <c:v>96599193.885714293</c:v>
                </c:pt>
                <c:pt idx="248">
                  <c:v>96988706.764285699</c:v>
                </c:pt>
                <c:pt idx="249">
                  <c:v>97378219.642857149</c:v>
                </c:pt>
                <c:pt idx="250">
                  <c:v>97767732.521428585</c:v>
                </c:pt>
                <c:pt idx="251">
                  <c:v>98157245.399999991</c:v>
                </c:pt>
                <c:pt idx="252">
                  <c:v>98546758.278571412</c:v>
                </c:pt>
                <c:pt idx="253">
                  <c:v>98936271.157142863</c:v>
                </c:pt>
                <c:pt idx="254">
                  <c:v>99325784.035714269</c:v>
                </c:pt>
                <c:pt idx="255">
                  <c:v>99715296.914285704</c:v>
                </c:pt>
                <c:pt idx="256">
                  <c:v>100104809.79285714</c:v>
                </c:pt>
                <c:pt idx="257">
                  <c:v>100494322.67142858</c:v>
                </c:pt>
                <c:pt idx="258">
                  <c:v>100883835.54999998</c:v>
                </c:pt>
                <c:pt idx="259">
                  <c:v>101273348.42857143</c:v>
                </c:pt>
                <c:pt idx="260">
                  <c:v>101662861.30714287</c:v>
                </c:pt>
                <c:pt idx="261">
                  <c:v>102052374.18571427</c:v>
                </c:pt>
                <c:pt idx="262">
                  <c:v>102441887.06428573</c:v>
                </c:pt>
                <c:pt idx="263">
                  <c:v>102831399.94285713</c:v>
                </c:pt>
                <c:pt idx="264">
                  <c:v>103220912.82142857</c:v>
                </c:pt>
                <c:pt idx="265">
                  <c:v>103610425.70000002</c:v>
                </c:pt>
                <c:pt idx="266">
                  <c:v>103999938.57857142</c:v>
                </c:pt>
                <c:pt idx="267">
                  <c:v>104389451.45714286</c:v>
                </c:pt>
                <c:pt idx="268">
                  <c:v>104778964.3357143</c:v>
                </c:pt>
                <c:pt idx="269">
                  <c:v>105168477.21428573</c:v>
                </c:pt>
                <c:pt idx="270">
                  <c:v>105557990.09285714</c:v>
                </c:pt>
                <c:pt idx="271">
                  <c:v>105947502.97142859</c:v>
                </c:pt>
                <c:pt idx="272">
                  <c:v>106337015.85000001</c:v>
                </c:pt>
                <c:pt idx="273">
                  <c:v>106726528.72857141</c:v>
                </c:pt>
                <c:pt idx="274">
                  <c:v>107116041.60714285</c:v>
                </c:pt>
                <c:pt idx="275">
                  <c:v>107505554.4857143</c:v>
                </c:pt>
                <c:pt idx="276">
                  <c:v>107895067.36428571</c:v>
                </c:pt>
                <c:pt idx="277">
                  <c:v>108284580.24285713</c:v>
                </c:pt>
                <c:pt idx="278">
                  <c:v>108674093.12142858</c:v>
                </c:pt>
                <c:pt idx="279">
                  <c:v>109063605.99999999</c:v>
                </c:pt>
                <c:pt idx="280">
                  <c:v>109453118.87857142</c:v>
                </c:pt>
                <c:pt idx="281">
                  <c:v>109842631.75714286</c:v>
                </c:pt>
                <c:pt idx="282">
                  <c:v>110232144.63571429</c:v>
                </c:pt>
                <c:pt idx="283">
                  <c:v>110621657.5142857</c:v>
                </c:pt>
                <c:pt idx="284">
                  <c:v>111011170.39285715</c:v>
                </c:pt>
                <c:pt idx="285">
                  <c:v>111400683.27142859</c:v>
                </c:pt>
                <c:pt idx="286">
                  <c:v>111790196.14999999</c:v>
                </c:pt>
                <c:pt idx="287">
                  <c:v>112179709.02857144</c:v>
                </c:pt>
                <c:pt idx="288">
                  <c:v>112569221.90714285</c:v>
                </c:pt>
                <c:pt idx="289">
                  <c:v>112958734.78571428</c:v>
                </c:pt>
                <c:pt idx="290">
                  <c:v>113348247.66428573</c:v>
                </c:pt>
                <c:pt idx="291">
                  <c:v>113737760.54285714</c:v>
                </c:pt>
                <c:pt idx="292">
                  <c:v>114127273.42142858</c:v>
                </c:pt>
                <c:pt idx="293">
                  <c:v>114516786.3</c:v>
                </c:pt>
                <c:pt idx="294">
                  <c:v>114906299.17857143</c:v>
                </c:pt>
                <c:pt idx="295">
                  <c:v>115295812.05714285</c:v>
                </c:pt>
                <c:pt idx="296">
                  <c:v>115685324.93571429</c:v>
                </c:pt>
                <c:pt idx="297">
                  <c:v>116074837.81428573</c:v>
                </c:pt>
                <c:pt idx="298">
                  <c:v>116464350.69285713</c:v>
                </c:pt>
                <c:pt idx="299">
                  <c:v>116853863.57142857</c:v>
                </c:pt>
              </c:numCache>
            </c:numRef>
          </c:cat>
          <c:val>
            <c:numRef>
              <c:f>'Digital working'!$Y$3:$Y$302</c:f>
              <c:numCache>
                <c:formatCode>General</c:formatCode>
                <c:ptCount val="300"/>
                <c:pt idx="0">
                  <c:v>1.424080222275284</c:v>
                </c:pt>
                <c:pt idx="1">
                  <c:v>6.4945222261323776</c:v>
                </c:pt>
                <c:pt idx="2">
                  <c:v>15.728865237354027</c:v>
                </c:pt>
                <c:pt idx="3">
                  <c:v>29.397789945411237</c:v>
                </c:pt>
                <c:pt idx="4">
                  <c:v>47.67288578443889</c:v>
                </c:pt>
                <c:pt idx="5">
                  <c:v>70.668777508782242</c:v>
                </c:pt>
                <c:pt idx="6">
                  <c:v>98.462436817585811</c:v>
                </c:pt>
                <c:pt idx="7">
                  <c:v>131.10389666195169</c:v>
                </c:pt>
                <c:pt idx="8">
                  <c:v>168.62290346984128</c:v>
                </c:pt>
                <c:pt idx="9">
                  <c:v>211.03337128610747</c:v>
                </c:pt>
                <c:pt idx="10">
                  <c:v>258.33653128446582</c:v>
                </c:pt>
                <c:pt idx="11">
                  <c:v>310.5232527276371</c:v>
                </c:pt>
                <c:pt idx="12">
                  <c:v>367.57580967571602</c:v>
                </c:pt>
                <c:pt idx="13">
                  <c:v>429.46926132963563</c:v>
                </c:pt>
                <c:pt idx="14">
                  <c:v>496.17255384729413</c:v>
                </c:pt>
                <c:pt idx="15">
                  <c:v>567.64941569177176</c:v>
                </c:pt>
                <c:pt idx="16">
                  <c:v>643.85909627953538</c:v>
                </c:pt>
                <c:pt idx="17">
                  <c:v>724.75698327743578</c:v>
                </c:pt>
                <c:pt idx="18">
                  <c:v>810.29512426794531</c:v>
                </c:pt>
                <c:pt idx="19">
                  <c:v>900.42267189196275</c:v>
                </c:pt>
                <c:pt idx="20">
                  <c:v>995.08626693071415</c:v>
                </c:pt>
                <c:pt idx="21">
                  <c:v>1094.2303704504925</c:v>
                </c:pt>
                <c:pt idx="22">
                  <c:v>1197.7975536916754</c:v>
                </c:pt>
                <c:pt idx="23">
                  <c:v>1305.7287525661129</c:v>
                </c:pt>
                <c:pt idx="24">
                  <c:v>1417.9634922542994</c:v>
                </c:pt>
                <c:pt idx="25">
                  <c:v>1534.440086342569</c:v>
                </c:pt>
                <c:pt idx="26">
                  <c:v>1655.0958141257411</c:v>
                </c:pt>
                <c:pt idx="27">
                  <c:v>1779.867079061612</c:v>
                </c:pt>
                <c:pt idx="28">
                  <c:v>1908.6895508576986</c:v>
                </c:pt>
                <c:pt idx="29">
                  <c:v>2041.498293265664</c:v>
                </c:pt>
                <c:pt idx="30">
                  <c:v>2178.227879332369</c:v>
                </c:pt>
                <c:pt idx="31">
                  <c:v>2318.8124955907083</c:v>
                </c:pt>
                <c:pt idx="32">
                  <c:v>2463.186036455716</c:v>
                </c:pt>
                <c:pt idx="33">
                  <c:v>2611.2821899115952</c:v>
                </c:pt>
                <c:pt idx="34">
                  <c:v>2763.0345154260685</c:v>
                </c:pt>
                <c:pt idx="35">
                  <c:v>2918.3765149035785</c:v>
                </c:pt>
                <c:pt idx="36">
                  <c:v>3077.2416973838613</c:v>
                </c:pt>
                <c:pt idx="37">
                  <c:v>3239.5636381037621</c:v>
                </c:pt>
                <c:pt idx="38">
                  <c:v>3405.2760324646683</c:v>
                </c:pt>
                <c:pt idx="39">
                  <c:v>3574.3127453836496</c:v>
                </c:pt>
                <c:pt idx="40">
                  <c:v>3746.6078564510708</c:v>
                </c:pt>
                <c:pt idx="41">
                  <c:v>3922.0957012700187</c:v>
                </c:pt>
                <c:pt idx="42">
                  <c:v>4100.7109093116132</c:v>
                </c:pt>
                <c:pt idx="43">
                  <c:v>4282.3884385846213</c:v>
                </c:pt>
                <c:pt idx="44">
                  <c:v>4467.0636073866881</c:v>
                </c:pt>
                <c:pt idx="45">
                  <c:v>4654.6721233772032</c:v>
                </c:pt>
                <c:pt idx="46">
                  <c:v>4845.1501101879994</c:v>
                </c:pt>
                <c:pt idx="47">
                  <c:v>5038.4341317670369</c:v>
                </c:pt>
                <c:pt idx="48">
                  <c:v>5234.4612146316622</c:v>
                </c:pt>
                <c:pt idx="49">
                  <c:v>5433.1688681915603</c:v>
                </c:pt>
                <c:pt idx="50">
                  <c:v>5634.4951032869976</c:v>
                </c:pt>
                <c:pt idx="51">
                  <c:v>5838.3784490749558</c:v>
                </c:pt>
                <c:pt idx="52">
                  <c:v>6044.7579683839667</c:v>
                </c:pt>
                <c:pt idx="53">
                  <c:v>6253.5732716484581</c:v>
                </c:pt>
                <c:pt idx="54">
                  <c:v>6464.7645295237353</c:v>
                </c:pt>
                <c:pt idx="55">
                  <c:v>6678.2724842745765</c:v>
                </c:pt>
                <c:pt idx="56">
                  <c:v>6894.0384600228572</c:v>
                </c:pt>
                <c:pt idx="57">
                  <c:v>7112.0043719326968</c:v>
                </c:pt>
                <c:pt idx="58">
                  <c:v>7332.1127344057477</c:v>
                </c:pt>
                <c:pt idx="59">
                  <c:v>7554.3066683532579</c:v>
                </c:pt>
                <c:pt idx="60">
                  <c:v>7778.5299076069023</c:v>
                </c:pt>
                <c:pt idx="61">
                  <c:v>8004.7268045254814</c:v>
                </c:pt>
                <c:pt idx="62">
                  <c:v>8232.8423348505457</c:v>
                </c:pt>
                <c:pt idx="63">
                  <c:v>8462.8221018600943</c:v>
                </c:pt>
                <c:pt idx="64">
                  <c:v>8694.6123398660548</c:v>
                </c:pt>
                <c:pt idx="65">
                  <c:v>8928.1599170980317</c:v>
                </c:pt>
                <c:pt idx="66">
                  <c:v>9163.4123380128694</c:v>
                </c:pt>
                <c:pt idx="67">
                  <c:v>9400.3177450668445</c:v>
                </c:pt>
                <c:pt idx="68">
                  <c:v>9638.8249199849415</c:v>
                </c:pt>
                <c:pt idx="69">
                  <c:v>9878.8832845592569</c:v>
                </c:pt>
                <c:pt idx="70">
                  <c:v>10120.442901006507</c:v>
                </c:pt>
                <c:pt idx="71">
                  <c:v>10363.454471912755</c:v>
                </c:pt>
                <c:pt idx="72">
                  <c:v>10607.86933979153</c:v>
                </c:pt>
                <c:pt idx="73">
                  <c:v>10853.639486280055</c:v>
                </c:pt>
                <c:pt idx="74">
                  <c:v>11100.71753099649</c:v>
                </c:pt>
                <c:pt idx="75">
                  <c:v>11349.056730079985</c:v>
                </c:pt>
                <c:pt idx="76">
                  <c:v>11598.610974433721</c:v>
                </c:pt>
                <c:pt idx="77">
                  <c:v>11849.334787690126</c:v>
                </c:pt>
                <c:pt idx="78">
                  <c:v>12101.183323916137</c:v>
                </c:pt>
                <c:pt idx="79">
                  <c:v>12354.112365075369</c:v>
                </c:pt>
                <c:pt idx="80">
                  <c:v>12608.078318263191</c:v>
                </c:pt>
                <c:pt idx="81">
                  <c:v>12863.038212729465</c:v>
                </c:pt>
                <c:pt idx="82">
                  <c:v>13118.949696703234</c:v>
                </c:pt>
                <c:pt idx="83">
                  <c:v>13375.771034032517</c:v>
                </c:pt>
                <c:pt idx="84">
                  <c:v>13633.46110065175</c:v>
                </c:pt>
                <c:pt idx="85">
                  <c:v>13891.979380888783</c:v>
                </c:pt>
                <c:pt idx="86">
                  <c:v>14151.285963622371</c:v>
                </c:pt>
                <c:pt idx="87">
                  <c:v>14411.341538301042</c:v>
                </c:pt>
                <c:pt idx="88">
                  <c:v>14672.107390832878</c:v>
                </c:pt>
                <c:pt idx="89">
                  <c:v>14933.545399355922</c:v>
                </c:pt>
                <c:pt idx="90">
                  <c:v>15195.618029898027</c:v>
                </c:pt>
                <c:pt idx="91">
                  <c:v>15458.288331934396</c:v>
                </c:pt>
                <c:pt idx="92">
                  <c:v>15721.519933851017</c:v>
                </c:pt>
                <c:pt idx="93">
                  <c:v>15985.277038321261</c:v>
                </c:pt>
                <c:pt idx="94">
                  <c:v>16249.524417602961</c:v>
                </c:pt>
                <c:pt idx="95">
                  <c:v>16514.227408762574</c:v>
                </c:pt>
                <c:pt idx="96">
                  <c:v>16779.351908832898</c:v>
                </c:pt>
                <c:pt idx="97">
                  <c:v>17044.864369910312</c:v>
                </c:pt>
                <c:pt idx="98">
                  <c:v>17310.73179419728</c:v>
                </c:pt>
                <c:pt idx="99">
                  <c:v>17576.92172899557</c:v>
                </c:pt>
                <c:pt idx="100">
                  <c:v>17843.402261655265</c:v>
                </c:pt>
                <c:pt idx="101">
                  <c:v>18110.142014484507</c:v>
                </c:pt>
                <c:pt idx="102">
                  <c:v>18377.110139624452</c:v>
                </c:pt>
                <c:pt idx="103">
                  <c:v>18644.27631389405</c:v>
                </c:pt>
                <c:pt idx="104">
                  <c:v>18911.610733608326</c:v>
                </c:pt>
                <c:pt idx="105">
                  <c:v>19179.084109374733</c:v>
                </c:pt>
                <c:pt idx="106">
                  <c:v>19446.667660870658</c:v>
                </c:pt>
                <c:pt idx="107">
                  <c:v>19714.333111605993</c:v>
                </c:pt>
                <c:pt idx="108">
                  <c:v>19982.052683674046</c:v>
                </c:pt>
                <c:pt idx="109">
                  <c:v>20249.799092493762</c:v>
                </c:pt>
                <c:pt idx="110">
                  <c:v>20517.545541546508</c:v>
                </c:pt>
                <c:pt idx="111">
                  <c:v>20785.265717110091</c:v>
                </c:pt>
                <c:pt idx="112">
                  <c:v>21052.933782992735</c:v>
                </c:pt>
                <c:pt idx="113">
                  <c:v>21320.524375269531</c:v>
                </c:pt>
                <c:pt idx="114">
                  <c:v>21588.012597023928</c:v>
                </c:pt>
                <c:pt idx="115">
                  <c:v>21855.374013096247</c:v>
                </c:pt>
                <c:pt idx="116">
                  <c:v>22122.584644841707</c:v>
                </c:pt>
                <c:pt idx="117">
                  <c:v>22389.620964899692</c:v>
                </c:pt>
                <c:pt idx="118">
                  <c:v>22656.459891976501</c:v>
                </c:pt>
                <c:pt idx="119">
                  <c:v>22923.078785643072</c:v>
                </c:pt>
                <c:pt idx="120">
                  <c:v>23189.455441149712</c:v>
                </c:pt>
                <c:pt idx="121">
                  <c:v>23455.568084259226</c:v>
                </c:pt>
                <c:pt idx="122">
                  <c:v>23721.395366100129</c:v>
                </c:pt>
                <c:pt idx="123">
                  <c:v>23986.916358041301</c:v>
                </c:pt>
                <c:pt idx="124">
                  <c:v>24252.110546589538</c:v>
                </c:pt>
                <c:pt idx="125">
                  <c:v>24516.957828311122</c:v>
                </c:pt>
                <c:pt idx="126">
                  <c:v>24781.438504778911</c:v>
                </c:pt>
                <c:pt idx="127">
                  <c:v>25045.533277545714</c:v>
                </c:pt>
                <c:pt idx="128">
                  <c:v>25309.223243145359</c:v>
                </c:pt>
                <c:pt idx="129">
                  <c:v>25572.489888122316</c:v>
                </c:pt>
                <c:pt idx="130">
                  <c:v>25835.315084090678</c:v>
                </c:pt>
                <c:pt idx="131">
                  <c:v>26097.681082823779</c:v>
                </c:pt>
                <c:pt idx="132">
                  <c:v>26359.570511374823</c:v>
                </c:pt>
                <c:pt idx="133">
                  <c:v>26620.966367229514</c:v>
                </c:pt>
                <c:pt idx="134">
                  <c:v>26881.852013491633</c:v>
                </c:pt>
                <c:pt idx="135">
                  <c:v>27142.211174101689</c:v>
                </c:pt>
                <c:pt idx="136">
                  <c:v>27402.027929089774</c:v>
                </c:pt>
                <c:pt idx="137">
                  <c:v>27661.286709863023</c:v>
                </c:pt>
                <c:pt idx="138">
                  <c:v>27919.972294528092</c:v>
                </c:pt>
                <c:pt idx="139">
                  <c:v>28178.069803249386</c:v>
                </c:pt>
                <c:pt idx="140">
                  <c:v>28435.564693643355</c:v>
                </c:pt>
                <c:pt idx="141">
                  <c:v>28692.442756209231</c:v>
                </c:pt>
                <c:pt idx="142">
                  <c:v>28948.69010979672</c:v>
                </c:pt>
                <c:pt idx="143">
                  <c:v>29204.293197111045</c:v>
                </c:pt>
                <c:pt idx="144">
                  <c:v>29459.238780255291</c:v>
                </c:pt>
                <c:pt idx="145">
                  <c:v>29713.513936311028</c:v>
                </c:pt>
                <c:pt idx="146">
                  <c:v>29967.106052956555</c:v>
                </c:pt>
                <c:pt idx="147">
                  <c:v>30220.002824123974</c:v>
                </c:pt>
                <c:pt idx="148">
                  <c:v>30472.192245694445</c:v>
                </c:pt>
                <c:pt idx="149">
                  <c:v>30723.662611232445</c:v>
                </c:pt>
                <c:pt idx="150">
                  <c:v>30974.402507758776</c:v>
                </c:pt>
                <c:pt idx="151">
                  <c:v>31224.400811562573</c:v>
                </c:pt>
                <c:pt idx="152">
                  <c:v>31473.646684052583</c:v>
                </c:pt>
                <c:pt idx="153">
                  <c:v>31722.129567647553</c:v>
                </c:pt>
                <c:pt idx="154">
                  <c:v>31969.839181705858</c:v>
                </c:pt>
                <c:pt idx="155">
                  <c:v>32216.765518494569</c:v>
                </c:pt>
                <c:pt idx="156">
                  <c:v>32462.898839197882</c:v>
                </c:pt>
                <c:pt idx="157">
                  <c:v>32708.229669964792</c:v>
                </c:pt>
                <c:pt idx="158">
                  <c:v>32952.748797996253</c:v>
                </c:pt>
                <c:pt idx="159">
                  <c:v>33196.447267671683</c:v>
                </c:pt>
                <c:pt idx="160">
                  <c:v>33439.316376714654</c:v>
                </c:pt>
                <c:pt idx="161">
                  <c:v>33681.347672398013</c:v>
                </c:pt>
                <c:pt idx="162">
                  <c:v>33922.532947788066</c:v>
                </c:pt>
                <c:pt idx="163">
                  <c:v>34162.864238027949</c:v>
                </c:pt>
                <c:pt idx="164">
                  <c:v>34402.333816659921</c:v>
                </c:pt>
                <c:pt idx="165">
                  <c:v>34640.934191986817</c:v>
                </c:pt>
                <c:pt idx="166">
                  <c:v>34878.658103471957</c:v>
                </c:pt>
                <c:pt idx="167">
                  <c:v>35115.498518178152</c:v>
                </c:pt>
                <c:pt idx="168">
                  <c:v>35351.448627244848</c:v>
                </c:pt>
                <c:pt idx="169">
                  <c:v>35586.501842403944</c:v>
                </c:pt>
                <c:pt idx="170">
                  <c:v>35820.651792533921</c:v>
                </c:pt>
                <c:pt idx="171">
                  <c:v>36053.892320251696</c:v>
                </c:pt>
                <c:pt idx="172">
                  <c:v>36286.21747854288</c:v>
                </c:pt>
                <c:pt idx="173">
                  <c:v>36517.621527429408</c:v>
                </c:pt>
                <c:pt idx="174">
                  <c:v>36748.098930674903</c:v>
                </c:pt>
                <c:pt idx="175">
                  <c:v>36977.644352527321</c:v>
                </c:pt>
                <c:pt idx="176">
                  <c:v>37206.252654498916</c:v>
                </c:pt>
                <c:pt idx="177">
                  <c:v>37433.918892182999</c:v>
                </c:pt>
                <c:pt idx="178">
                  <c:v>37660.63831210752</c:v>
                </c:pt>
                <c:pt idx="179">
                  <c:v>37886.406348625133</c:v>
                </c:pt>
                <c:pt idx="180">
                  <c:v>38111.218620839776</c:v>
                </c:pt>
                <c:pt idx="181">
                  <c:v>38335.070929569054</c:v>
                </c:pt>
                <c:pt idx="182">
                  <c:v>38557.959254342633</c:v>
                </c:pt>
                <c:pt idx="183">
                  <c:v>38779.879750436252</c:v>
                </c:pt>
                <c:pt idx="184">
                  <c:v>39000.828745941224</c:v>
                </c:pt>
                <c:pt idx="185">
                  <c:v>39220.80273886877</c:v>
                </c:pt>
                <c:pt idx="186">
                  <c:v>39439.798394289523</c:v>
                </c:pt>
                <c:pt idx="187">
                  <c:v>39657.812541507672</c:v>
                </c:pt>
                <c:pt idx="188">
                  <c:v>39874.842171269178</c:v>
                </c:pt>
                <c:pt idx="189">
                  <c:v>40090.884433004707</c:v>
                </c:pt>
                <c:pt idx="190">
                  <c:v>40305.936632105797</c:v>
                </c:pt>
                <c:pt idx="191">
                  <c:v>40519.996227235097</c:v>
                </c:pt>
                <c:pt idx="192">
                  <c:v>40733.060827669709</c:v>
                </c:pt>
                <c:pt idx="193">
                  <c:v>40945.128190677926</c:v>
                </c:pt>
                <c:pt idx="194">
                  <c:v>41156.196218928242</c:v>
                </c:pt>
                <c:pt idx="195">
                  <c:v>41366.262957931605</c:v>
                </c:pt>
                <c:pt idx="196">
                  <c:v>41575.326593515485</c:v>
                </c:pt>
                <c:pt idx="197">
                  <c:v>41783.385449330017</c:v>
                </c:pt>
                <c:pt idx="198">
                  <c:v>41990.437984386015</c:v>
                </c:pt>
                <c:pt idx="199">
                  <c:v>42196.482790624454</c:v>
                </c:pt>
                <c:pt idx="200">
                  <c:v>42401.518590517095</c:v>
                </c:pt>
                <c:pt idx="201">
                  <c:v>42605.544234697918</c:v>
                </c:pt>
                <c:pt idx="202">
                  <c:v>42808.558699625566</c:v>
                </c:pt>
                <c:pt idx="203">
                  <c:v>43010.561085275694</c:v>
                </c:pt>
                <c:pt idx="204">
                  <c:v>43211.550612863794</c:v>
                </c:pt>
                <c:pt idx="205">
                  <c:v>43411.526622597594</c:v>
                </c:pt>
                <c:pt idx="206">
                  <c:v>43610.488571459224</c:v>
                </c:pt>
                <c:pt idx="207">
                  <c:v>43808.436031016347</c:v>
                </c:pt>
                <c:pt idx="208">
                  <c:v>44005.368685262874</c:v>
                </c:pt>
                <c:pt idx="209">
                  <c:v>44201.286328487571</c:v>
                </c:pt>
                <c:pt idx="210">
                  <c:v>44396.188863171767</c:v>
                </c:pt>
                <c:pt idx="211">
                  <c:v>44590.07629791509</c:v>
                </c:pt>
                <c:pt idx="212">
                  <c:v>44782.948745388727</c:v>
                </c:pt>
                <c:pt idx="213">
                  <c:v>44974.806420316898</c:v>
                </c:pt>
                <c:pt idx="214">
                  <c:v>45165.64963748533</c:v>
                </c:pt>
                <c:pt idx="215">
                  <c:v>45355.478809776811</c:v>
                </c:pt>
                <c:pt idx="216">
                  <c:v>45544.294446233565</c:v>
                </c:pt>
                <c:pt idx="217">
                  <c:v>45732.097150146379</c:v>
                </c:pt>
                <c:pt idx="218">
                  <c:v>45918.887617169537</c:v>
                </c:pt>
                <c:pt idx="219">
                  <c:v>46104.666633462322</c:v>
                </c:pt>
                <c:pt idx="220">
                  <c:v>46289.435073855901</c:v>
                </c:pt>
                <c:pt idx="221">
                  <c:v>46473.19390004551</c:v>
                </c:pt>
                <c:pt idx="222">
                  <c:v>46655.944158808408</c:v>
                </c:pt>
                <c:pt idx="223">
                  <c:v>46837.68698024597</c:v>
                </c:pt>
                <c:pt idx="224">
                  <c:v>47018.423576051573</c:v>
                </c:pt>
                <c:pt idx="225">
                  <c:v>47198.155237801417</c:v>
                </c:pt>
                <c:pt idx="226">
                  <c:v>47376.88333527081</c:v>
                </c:pt>
                <c:pt idx="227">
                  <c:v>47554.609314773734</c:v>
                </c:pt>
                <c:pt idx="228">
                  <c:v>47731.334697525934</c:v>
                </c:pt>
                <c:pt idx="229">
                  <c:v>47907.061078031722</c:v>
                </c:pt>
                <c:pt idx="230">
                  <c:v>48081.790122493774</c:v>
                </c:pt>
                <c:pt idx="231">
                  <c:v>48255.523567245626</c:v>
                </c:pt>
                <c:pt idx="232">
                  <c:v>48428.263217207103</c:v>
                </c:pt>
                <c:pt idx="233">
                  <c:v>48600.010944361718</c:v>
                </c:pt>
                <c:pt idx="234">
                  <c:v>48770.768686256481</c:v>
                </c:pt>
                <c:pt idx="235">
                  <c:v>48940.538444523561</c:v>
                </c:pt>
                <c:pt idx="236">
                  <c:v>49109.322283423433</c:v>
                </c:pt>
                <c:pt idx="237">
                  <c:v>49277.12232840935</c:v>
                </c:pt>
                <c:pt idx="238">
                  <c:v>49443.940764713203</c:v>
                </c:pt>
                <c:pt idx="239">
                  <c:v>49609.779835952126</c:v>
                </c:pt>
                <c:pt idx="240">
                  <c:v>49774.641842755707</c:v>
                </c:pt>
                <c:pt idx="241">
                  <c:v>49938.529141413572</c:v>
                </c:pt>
                <c:pt idx="242">
                  <c:v>50101.444142543456</c:v>
                </c:pt>
                <c:pt idx="243">
                  <c:v>50263.38930977886</c:v>
                </c:pt>
                <c:pt idx="244">
                  <c:v>50424.367158476474</c:v>
                </c:pt>
                <c:pt idx="245">
                  <c:v>50584.380254443568</c:v>
                </c:pt>
                <c:pt idx="246">
                  <c:v>50743.43121268387</c:v>
                </c:pt>
                <c:pt idx="247">
                  <c:v>50901.522696162945</c:v>
                </c:pt>
                <c:pt idx="248">
                  <c:v>51058.65741459241</c:v>
                </c:pt>
                <c:pt idx="249">
                  <c:v>51214.83812323257</c:v>
                </c:pt>
                <c:pt idx="250">
                  <c:v>51370.067621713351</c:v>
                </c:pt>
                <c:pt idx="251">
                  <c:v>51524.348752873644</c:v>
                </c:pt>
                <c:pt idx="252">
                  <c:v>51677.684401618353</c:v>
                </c:pt>
                <c:pt idx="253">
                  <c:v>51830.077493793084</c:v>
                </c:pt>
                <c:pt idx="254">
                  <c:v>51981.530995076675</c:v>
                </c:pt>
                <c:pt idx="255">
                  <c:v>52132.047909890658</c:v>
                </c:pt>
                <c:pt idx="256">
                  <c:v>52281.631280325921</c:v>
                </c:pt>
                <c:pt idx="257">
                  <c:v>52430.284185086246</c:v>
                </c:pt>
                <c:pt idx="258">
                  <c:v>52578.00973844852</c:v>
                </c:pt>
                <c:pt idx="259">
                  <c:v>52724.811089239389</c:v>
                </c:pt>
                <c:pt idx="260">
                  <c:v>52870.691419828028</c:v>
                </c:pt>
                <c:pt idx="261">
                  <c:v>53015.65394513528</c:v>
                </c:pt>
                <c:pt idx="262">
                  <c:v>53159.701911658187</c:v>
                </c:pt>
                <c:pt idx="263">
                  <c:v>53302.838596510665</c:v>
                </c:pt>
                <c:pt idx="264">
                  <c:v>53445.067306479228</c:v>
                </c:pt>
                <c:pt idx="265">
                  <c:v>53586.391377094216</c:v>
                </c:pt>
                <c:pt idx="266">
                  <c:v>53726.814171716003</c:v>
                </c:pt>
                <c:pt idx="267">
                  <c:v>53866.339080636084</c:v>
                </c:pt>
                <c:pt idx="268">
                  <c:v>54004.969520192884</c:v>
                </c:pt>
                <c:pt idx="269">
                  <c:v>54142.70893190214</c:v>
                </c:pt>
                <c:pt idx="270">
                  <c:v>54279.560781601409</c:v>
                </c:pt>
                <c:pt idx="271">
                  <c:v>54415.528558608807</c:v>
                </c:pt>
                <c:pt idx="272">
                  <c:v>54550.615774895909</c:v>
                </c:pt>
                <c:pt idx="273">
                  <c:v>54684.825964274023</c:v>
                </c:pt>
                <c:pt idx="274">
                  <c:v>54818.162681594527</c:v>
                </c:pt>
                <c:pt idx="275">
                  <c:v>54950.629501962183</c:v>
                </c:pt>
                <c:pt idx="276">
                  <c:v>55082.230019961979</c:v>
                </c:pt>
                <c:pt idx="277">
                  <c:v>55212.96784889901</c:v>
                </c:pt>
                <c:pt idx="278">
                  <c:v>55342.846620051263</c:v>
                </c:pt>
                <c:pt idx="279">
                  <c:v>55471.869981935051</c:v>
                </c:pt>
                <c:pt idx="280">
                  <c:v>55600.041599583106</c:v>
                </c:pt>
                <c:pt idx="281">
                  <c:v>55727.365153835039</c:v>
                </c:pt>
                <c:pt idx="282">
                  <c:v>55853.844340640157</c:v>
                </c:pt>
                <c:pt idx="283">
                  <c:v>55979.482870372151</c:v>
                </c:pt>
                <c:pt idx="284">
                  <c:v>56104.284467155892</c:v>
                </c:pt>
                <c:pt idx="285">
                  <c:v>56228.252868205898</c:v>
                </c:pt>
                <c:pt idx="286">
                  <c:v>56351.391823176367</c:v>
                </c:pt>
                <c:pt idx="287">
                  <c:v>56473.70509352292</c:v>
                </c:pt>
                <c:pt idx="288">
                  <c:v>56595.196451875272</c:v>
                </c:pt>
                <c:pt idx="289">
                  <c:v>56715.869681421173</c:v>
                </c:pt>
                <c:pt idx="290">
                  <c:v>56835.728575301589</c:v>
                </c:pt>
                <c:pt idx="291">
                  <c:v>56954.776936016431</c:v>
                </c:pt>
                <c:pt idx="292">
                  <c:v>57073.018574841008</c:v>
                </c:pt>
                <c:pt idx="293">
                  <c:v>57190.457311253333</c:v>
                </c:pt>
                <c:pt idx="294">
                  <c:v>57307.096972371379</c:v>
                </c:pt>
                <c:pt idx="295">
                  <c:v>57422.941392400986</c:v>
                </c:pt>
                <c:pt idx="296">
                  <c:v>57537.994412093736</c:v>
                </c:pt>
                <c:pt idx="297">
                  <c:v>57652.259878214856</c:v>
                </c:pt>
                <c:pt idx="298">
                  <c:v>57765.741643020825</c:v>
                </c:pt>
                <c:pt idx="299">
                  <c:v>57878.443563747067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0-46DD-887C-4A3799B10284}"/>
            </c:ext>
          </c:extLst>
        </c:ser>
        <c:ser>
          <c:idx val="2"/>
          <c:order val="1"/>
          <c:tx>
            <c:strRef>
              <c:f>'Digital working'!$R$2</c:f>
              <c:strCache>
                <c:ptCount val="1"/>
                <c:pt idx="0">
                  <c:v>Marginal Peak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60"/>
            <c:marker>
              <c:symbol val="circle"/>
              <c:size val="5"/>
              <c:spPr>
                <a:solidFill>
                  <a:schemeClr val="tx1"/>
                </a:solidFill>
                <a:ln w="9525" cap="sq">
                  <a:noFill/>
                  <a:beve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440-46DD-887C-4A3799B10284}"/>
              </c:ext>
            </c:extLst>
          </c:dPt>
          <c:cat>
            <c:numRef>
              <c:f>'Digital working'!$Z$3:$Z$302</c:f>
              <c:numCache>
                <c:formatCode>General</c:formatCode>
                <c:ptCount val="300"/>
                <c:pt idx="0">
                  <c:v>389512.87857142853</c:v>
                </c:pt>
                <c:pt idx="1">
                  <c:v>779025.75714285707</c:v>
                </c:pt>
                <c:pt idx="2">
                  <c:v>1168538.6357142855</c:v>
                </c:pt>
                <c:pt idx="3">
                  <c:v>1558051.5142857141</c:v>
                </c:pt>
                <c:pt idx="4">
                  <c:v>1947564.392857143</c:v>
                </c:pt>
                <c:pt idx="5">
                  <c:v>2337077.2714285711</c:v>
                </c:pt>
                <c:pt idx="6">
                  <c:v>2726590.15</c:v>
                </c:pt>
                <c:pt idx="7">
                  <c:v>3116103.0285714283</c:v>
                </c:pt>
                <c:pt idx="8">
                  <c:v>3505615.9071428576</c:v>
                </c:pt>
                <c:pt idx="9">
                  <c:v>3895128.7857142859</c:v>
                </c:pt>
                <c:pt idx="10">
                  <c:v>4284641.6642857138</c:v>
                </c:pt>
                <c:pt idx="11">
                  <c:v>4674154.5428571422</c:v>
                </c:pt>
                <c:pt idx="12">
                  <c:v>5063667.4214285715</c:v>
                </c:pt>
                <c:pt idx="13">
                  <c:v>5453180.2999999998</c:v>
                </c:pt>
                <c:pt idx="14">
                  <c:v>5842693.1785714282</c:v>
                </c:pt>
                <c:pt idx="15">
                  <c:v>6232206.0571428565</c:v>
                </c:pt>
                <c:pt idx="16">
                  <c:v>6621718.9357142868</c:v>
                </c:pt>
                <c:pt idx="17">
                  <c:v>7011231.8142857151</c:v>
                </c:pt>
                <c:pt idx="18">
                  <c:v>7400744.6928571435</c:v>
                </c:pt>
                <c:pt idx="19">
                  <c:v>7790257.5714285718</c:v>
                </c:pt>
                <c:pt idx="20">
                  <c:v>8179770.4500000011</c:v>
                </c:pt>
                <c:pt idx="21">
                  <c:v>8569283.3285714276</c:v>
                </c:pt>
                <c:pt idx="22">
                  <c:v>8958796.2071428578</c:v>
                </c:pt>
                <c:pt idx="23">
                  <c:v>9348309.0857142843</c:v>
                </c:pt>
                <c:pt idx="24">
                  <c:v>9737821.9642857146</c:v>
                </c:pt>
                <c:pt idx="25">
                  <c:v>10127334.842857143</c:v>
                </c:pt>
                <c:pt idx="26">
                  <c:v>10516847.721428571</c:v>
                </c:pt>
                <c:pt idx="27">
                  <c:v>10906360.6</c:v>
                </c:pt>
                <c:pt idx="28">
                  <c:v>11295873.478571428</c:v>
                </c:pt>
                <c:pt idx="29">
                  <c:v>11685386.357142856</c:v>
                </c:pt>
                <c:pt idx="30">
                  <c:v>12074899.235714287</c:v>
                </c:pt>
                <c:pt idx="31">
                  <c:v>12464412.114285713</c:v>
                </c:pt>
                <c:pt idx="32">
                  <c:v>12853924.992857141</c:v>
                </c:pt>
                <c:pt idx="33">
                  <c:v>13243437.871428574</c:v>
                </c:pt>
                <c:pt idx="34">
                  <c:v>13632950.749999998</c:v>
                </c:pt>
                <c:pt idx="35">
                  <c:v>14022463.62857143</c:v>
                </c:pt>
                <c:pt idx="36">
                  <c:v>14411976.507142857</c:v>
                </c:pt>
                <c:pt idx="37">
                  <c:v>14801489.385714287</c:v>
                </c:pt>
                <c:pt idx="38">
                  <c:v>15191002.264285713</c:v>
                </c:pt>
                <c:pt idx="39">
                  <c:v>15580515.142857144</c:v>
                </c:pt>
                <c:pt idx="40">
                  <c:v>15970028.02142857</c:v>
                </c:pt>
                <c:pt idx="41">
                  <c:v>16359540.900000002</c:v>
                </c:pt>
                <c:pt idx="42">
                  <c:v>16749053.778571429</c:v>
                </c:pt>
                <c:pt idx="43">
                  <c:v>17138566.657142855</c:v>
                </c:pt>
                <c:pt idx="44">
                  <c:v>17528079.535714287</c:v>
                </c:pt>
                <c:pt idx="45">
                  <c:v>17917592.414285716</c:v>
                </c:pt>
                <c:pt idx="46">
                  <c:v>18307105.292857144</c:v>
                </c:pt>
                <c:pt idx="47">
                  <c:v>18696618.171428569</c:v>
                </c:pt>
                <c:pt idx="48">
                  <c:v>19086131.050000001</c:v>
                </c:pt>
                <c:pt idx="49">
                  <c:v>19475643.928571429</c:v>
                </c:pt>
                <c:pt idx="50">
                  <c:v>19865156.807142857</c:v>
                </c:pt>
                <c:pt idx="51">
                  <c:v>20254669.685714286</c:v>
                </c:pt>
                <c:pt idx="52">
                  <c:v>20644182.564285714</c:v>
                </c:pt>
                <c:pt idx="53">
                  <c:v>21033695.442857143</c:v>
                </c:pt>
                <c:pt idx="54">
                  <c:v>21423208.321428571</c:v>
                </c:pt>
                <c:pt idx="55">
                  <c:v>21812721.199999999</c:v>
                </c:pt>
                <c:pt idx="56">
                  <c:v>22202234.078571431</c:v>
                </c:pt>
                <c:pt idx="57">
                  <c:v>22591746.957142856</c:v>
                </c:pt>
                <c:pt idx="58">
                  <c:v>22981259.835714288</c:v>
                </c:pt>
                <c:pt idx="59">
                  <c:v>23370772.714285713</c:v>
                </c:pt>
                <c:pt idx="60">
                  <c:v>23760285.592857145</c:v>
                </c:pt>
                <c:pt idx="61">
                  <c:v>24149798.471428573</c:v>
                </c:pt>
                <c:pt idx="62">
                  <c:v>24539311.349999998</c:v>
                </c:pt>
                <c:pt idx="63">
                  <c:v>24928824.228571426</c:v>
                </c:pt>
                <c:pt idx="64">
                  <c:v>25318337.107142858</c:v>
                </c:pt>
                <c:pt idx="65">
                  <c:v>25707849.985714283</c:v>
                </c:pt>
                <c:pt idx="66">
                  <c:v>26097362.864285715</c:v>
                </c:pt>
                <c:pt idx="67">
                  <c:v>26486875.742857147</c:v>
                </c:pt>
                <c:pt idx="68">
                  <c:v>26876388.621428575</c:v>
                </c:pt>
                <c:pt idx="69">
                  <c:v>27265901.499999996</c:v>
                </c:pt>
                <c:pt idx="70">
                  <c:v>27655414.378571425</c:v>
                </c:pt>
                <c:pt idx="71">
                  <c:v>28044927.25714286</c:v>
                </c:pt>
                <c:pt idx="72">
                  <c:v>28434440.135714285</c:v>
                </c:pt>
                <c:pt idx="73">
                  <c:v>28823953.014285713</c:v>
                </c:pt>
                <c:pt idx="74">
                  <c:v>29213465.892857142</c:v>
                </c:pt>
                <c:pt idx="75">
                  <c:v>29602978.771428574</c:v>
                </c:pt>
                <c:pt idx="76">
                  <c:v>29992491.650000002</c:v>
                </c:pt>
                <c:pt idx="77">
                  <c:v>30382004.528571427</c:v>
                </c:pt>
                <c:pt idx="78">
                  <c:v>30771517.407142859</c:v>
                </c:pt>
                <c:pt idx="79">
                  <c:v>31161030.285714287</c:v>
                </c:pt>
                <c:pt idx="80">
                  <c:v>31550543.164285712</c:v>
                </c:pt>
                <c:pt idx="81">
                  <c:v>31940056.04285714</c:v>
                </c:pt>
                <c:pt idx="82">
                  <c:v>32329568.921428569</c:v>
                </c:pt>
                <c:pt idx="83">
                  <c:v>32719081.800000004</c:v>
                </c:pt>
                <c:pt idx="84">
                  <c:v>33108594.678571429</c:v>
                </c:pt>
                <c:pt idx="85">
                  <c:v>33498107.557142857</c:v>
                </c:pt>
                <c:pt idx="86">
                  <c:v>33887620.43571429</c:v>
                </c:pt>
                <c:pt idx="87">
                  <c:v>34277133.31428571</c:v>
                </c:pt>
                <c:pt idx="88">
                  <c:v>34666646.192857139</c:v>
                </c:pt>
                <c:pt idx="89">
                  <c:v>35056159.071428575</c:v>
                </c:pt>
                <c:pt idx="90">
                  <c:v>35445671.949999996</c:v>
                </c:pt>
                <c:pt idx="91">
                  <c:v>35835184.828571431</c:v>
                </c:pt>
                <c:pt idx="92">
                  <c:v>36224697.70714286</c:v>
                </c:pt>
                <c:pt idx="93">
                  <c:v>36614210.585714288</c:v>
                </c:pt>
                <c:pt idx="94">
                  <c:v>37003723.464285716</c:v>
                </c:pt>
                <c:pt idx="95">
                  <c:v>37393236.342857137</c:v>
                </c:pt>
                <c:pt idx="96">
                  <c:v>37782749.221428573</c:v>
                </c:pt>
                <c:pt idx="97">
                  <c:v>38172262.100000001</c:v>
                </c:pt>
                <c:pt idx="98">
                  <c:v>38561774.97857143</c:v>
                </c:pt>
                <c:pt idx="99">
                  <c:v>38951287.857142858</c:v>
                </c:pt>
                <c:pt idx="100">
                  <c:v>39340800.735714279</c:v>
                </c:pt>
                <c:pt idx="101">
                  <c:v>39730313.614285715</c:v>
                </c:pt>
                <c:pt idx="102">
                  <c:v>40119826.492857143</c:v>
                </c:pt>
                <c:pt idx="103">
                  <c:v>40509339.371428572</c:v>
                </c:pt>
                <c:pt idx="104">
                  <c:v>40898852.25</c:v>
                </c:pt>
                <c:pt idx="105">
                  <c:v>41288365.128571428</c:v>
                </c:pt>
                <c:pt idx="106">
                  <c:v>41677878.007142849</c:v>
                </c:pt>
                <c:pt idx="107">
                  <c:v>42067390.885714285</c:v>
                </c:pt>
                <c:pt idx="108">
                  <c:v>42456903.764285721</c:v>
                </c:pt>
                <c:pt idx="109">
                  <c:v>42846416.642857142</c:v>
                </c:pt>
                <c:pt idx="110">
                  <c:v>43235929.52142857</c:v>
                </c:pt>
                <c:pt idx="111">
                  <c:v>43625442.399999999</c:v>
                </c:pt>
                <c:pt idx="112">
                  <c:v>44014955.278571427</c:v>
                </c:pt>
                <c:pt idx="113">
                  <c:v>44404468.157142863</c:v>
                </c:pt>
                <c:pt idx="114">
                  <c:v>44793981.035714284</c:v>
                </c:pt>
                <c:pt idx="115">
                  <c:v>45183493.914285712</c:v>
                </c:pt>
                <c:pt idx="116">
                  <c:v>45573006.792857148</c:v>
                </c:pt>
                <c:pt idx="117">
                  <c:v>45962519.671428576</c:v>
                </c:pt>
                <c:pt idx="118">
                  <c:v>46352032.550000004</c:v>
                </c:pt>
                <c:pt idx="119">
                  <c:v>46741545.428571425</c:v>
                </c:pt>
                <c:pt idx="120">
                  <c:v>47131058.307142854</c:v>
                </c:pt>
                <c:pt idx="121">
                  <c:v>47520571.18571429</c:v>
                </c:pt>
                <c:pt idx="122">
                  <c:v>47910084.06428571</c:v>
                </c:pt>
                <c:pt idx="123">
                  <c:v>48299596.942857146</c:v>
                </c:pt>
                <c:pt idx="124">
                  <c:v>48689109.821428575</c:v>
                </c:pt>
                <c:pt idx="125">
                  <c:v>49078622.699999996</c:v>
                </c:pt>
                <c:pt idx="126">
                  <c:v>49468135.578571431</c:v>
                </c:pt>
                <c:pt idx="127">
                  <c:v>49857648.457142852</c:v>
                </c:pt>
                <c:pt idx="128">
                  <c:v>50247161.335714288</c:v>
                </c:pt>
                <c:pt idx="129">
                  <c:v>50636674.214285716</c:v>
                </c:pt>
                <c:pt idx="130">
                  <c:v>51026187.092857137</c:v>
                </c:pt>
                <c:pt idx="131">
                  <c:v>51415699.971428566</c:v>
                </c:pt>
                <c:pt idx="132">
                  <c:v>51805212.850000009</c:v>
                </c:pt>
                <c:pt idx="133">
                  <c:v>52194725.72857143</c:v>
                </c:pt>
                <c:pt idx="134">
                  <c:v>52584238.607142866</c:v>
                </c:pt>
                <c:pt idx="135">
                  <c:v>52973751.485714294</c:v>
                </c:pt>
                <c:pt idx="136">
                  <c:v>53363264.364285707</c:v>
                </c:pt>
                <c:pt idx="137">
                  <c:v>53752777.242857151</c:v>
                </c:pt>
                <c:pt idx="138">
                  <c:v>54142290.121428564</c:v>
                </c:pt>
                <c:pt idx="139">
                  <c:v>54531802.999999993</c:v>
                </c:pt>
                <c:pt idx="140">
                  <c:v>54921315.878571428</c:v>
                </c:pt>
                <c:pt idx="141">
                  <c:v>55310828.757142849</c:v>
                </c:pt>
                <c:pt idx="142">
                  <c:v>55700341.635714293</c:v>
                </c:pt>
                <c:pt idx="143">
                  <c:v>56089854.514285721</c:v>
                </c:pt>
                <c:pt idx="144">
                  <c:v>56479367.392857142</c:v>
                </c:pt>
                <c:pt idx="145">
                  <c:v>56868880.27142857</c:v>
                </c:pt>
                <c:pt idx="146">
                  <c:v>57258393.149999999</c:v>
                </c:pt>
                <c:pt idx="147">
                  <c:v>57647906.028571427</c:v>
                </c:pt>
                <c:pt idx="148">
                  <c:v>58037418.907142863</c:v>
                </c:pt>
                <c:pt idx="149">
                  <c:v>58426931.785714284</c:v>
                </c:pt>
                <c:pt idx="150">
                  <c:v>58816444.664285712</c:v>
                </c:pt>
                <c:pt idx="151">
                  <c:v>59205957.542857148</c:v>
                </c:pt>
                <c:pt idx="152">
                  <c:v>59595470.421428569</c:v>
                </c:pt>
                <c:pt idx="153">
                  <c:v>59984983.300000004</c:v>
                </c:pt>
                <c:pt idx="154">
                  <c:v>60374496.178571425</c:v>
                </c:pt>
                <c:pt idx="155">
                  <c:v>60764009.057142854</c:v>
                </c:pt>
                <c:pt idx="156">
                  <c:v>61153521.935714282</c:v>
                </c:pt>
                <c:pt idx="157">
                  <c:v>61543034.814285718</c:v>
                </c:pt>
                <c:pt idx="158">
                  <c:v>61932547.692857146</c:v>
                </c:pt>
                <c:pt idx="159">
                  <c:v>62322060.571428575</c:v>
                </c:pt>
                <c:pt idx="160">
                  <c:v>62711573.450000003</c:v>
                </c:pt>
                <c:pt idx="161">
                  <c:v>63101086.328571424</c:v>
                </c:pt>
                <c:pt idx="162">
                  <c:v>63490599.207142867</c:v>
                </c:pt>
                <c:pt idx="163">
                  <c:v>63880112.085714281</c:v>
                </c:pt>
                <c:pt idx="164">
                  <c:v>64269624.964285716</c:v>
                </c:pt>
                <c:pt idx="165">
                  <c:v>64659137.842857137</c:v>
                </c:pt>
                <c:pt idx="166">
                  <c:v>65048650.721428566</c:v>
                </c:pt>
                <c:pt idx="167">
                  <c:v>65438163.600000009</c:v>
                </c:pt>
                <c:pt idx="168">
                  <c:v>65827676.47857143</c:v>
                </c:pt>
                <c:pt idx="169">
                  <c:v>66217189.357142858</c:v>
                </c:pt>
                <c:pt idx="170">
                  <c:v>66606702.235714279</c:v>
                </c:pt>
                <c:pt idx="171">
                  <c:v>66996215.114285715</c:v>
                </c:pt>
                <c:pt idx="172">
                  <c:v>67385727.992857143</c:v>
                </c:pt>
                <c:pt idx="173">
                  <c:v>67775240.871428579</c:v>
                </c:pt>
                <c:pt idx="174">
                  <c:v>68164753.75</c:v>
                </c:pt>
                <c:pt idx="175">
                  <c:v>68554266.628571421</c:v>
                </c:pt>
                <c:pt idx="176">
                  <c:v>68943779.507142857</c:v>
                </c:pt>
                <c:pt idx="177">
                  <c:v>69333292.385714278</c:v>
                </c:pt>
                <c:pt idx="178">
                  <c:v>69722805.264285713</c:v>
                </c:pt>
                <c:pt idx="179">
                  <c:v>70112318.142857149</c:v>
                </c:pt>
                <c:pt idx="180">
                  <c:v>70501831.02142857</c:v>
                </c:pt>
                <c:pt idx="181">
                  <c:v>70891343.899999991</c:v>
                </c:pt>
                <c:pt idx="182">
                  <c:v>71280856.778571442</c:v>
                </c:pt>
                <c:pt idx="183">
                  <c:v>71670369.657142863</c:v>
                </c:pt>
                <c:pt idx="184">
                  <c:v>72059882.535714284</c:v>
                </c:pt>
                <c:pt idx="185">
                  <c:v>72449395.414285719</c:v>
                </c:pt>
                <c:pt idx="186">
                  <c:v>72838908.29285714</c:v>
                </c:pt>
                <c:pt idx="187">
                  <c:v>73228421.171428576</c:v>
                </c:pt>
                <c:pt idx="188">
                  <c:v>73617934.049999997</c:v>
                </c:pt>
                <c:pt idx="189">
                  <c:v>74007446.928571433</c:v>
                </c:pt>
                <c:pt idx="190">
                  <c:v>74396959.807142854</c:v>
                </c:pt>
                <c:pt idx="191">
                  <c:v>74786472.685714275</c:v>
                </c:pt>
                <c:pt idx="192">
                  <c:v>75175985.564285725</c:v>
                </c:pt>
                <c:pt idx="193">
                  <c:v>75565498.442857146</c:v>
                </c:pt>
                <c:pt idx="194">
                  <c:v>75955011.321428567</c:v>
                </c:pt>
                <c:pt idx="195">
                  <c:v>76344524.200000003</c:v>
                </c:pt>
                <c:pt idx="196">
                  <c:v>76734037.078571424</c:v>
                </c:pt>
                <c:pt idx="197">
                  <c:v>77123549.95714286</c:v>
                </c:pt>
                <c:pt idx="198">
                  <c:v>77513062.835714296</c:v>
                </c:pt>
                <c:pt idx="199">
                  <c:v>77902575.714285716</c:v>
                </c:pt>
                <c:pt idx="200">
                  <c:v>78292088.592857137</c:v>
                </c:pt>
                <c:pt idx="201">
                  <c:v>78681601.471428558</c:v>
                </c:pt>
                <c:pt idx="202">
                  <c:v>79071114.350000009</c:v>
                </c:pt>
                <c:pt idx="203">
                  <c:v>79460627.22857143</c:v>
                </c:pt>
                <c:pt idx="204">
                  <c:v>79850140.107142851</c:v>
                </c:pt>
                <c:pt idx="205">
                  <c:v>80239652.985714287</c:v>
                </c:pt>
                <c:pt idx="206">
                  <c:v>80629165.864285707</c:v>
                </c:pt>
                <c:pt idx="207">
                  <c:v>81018678.742857143</c:v>
                </c:pt>
                <c:pt idx="208">
                  <c:v>81408191.621428579</c:v>
                </c:pt>
                <c:pt idx="209">
                  <c:v>81797704.5</c:v>
                </c:pt>
                <c:pt idx="210">
                  <c:v>82187217.378571436</c:v>
                </c:pt>
                <c:pt idx="211">
                  <c:v>82576730.257142857</c:v>
                </c:pt>
                <c:pt idx="212">
                  <c:v>82966243.135714293</c:v>
                </c:pt>
                <c:pt idx="213">
                  <c:v>83355756.014285699</c:v>
                </c:pt>
                <c:pt idx="214">
                  <c:v>83745268.892857149</c:v>
                </c:pt>
                <c:pt idx="215">
                  <c:v>84134781.77142857</c:v>
                </c:pt>
                <c:pt idx="216">
                  <c:v>84524294.649999991</c:v>
                </c:pt>
                <c:pt idx="217">
                  <c:v>84913807.528571442</c:v>
                </c:pt>
                <c:pt idx="218">
                  <c:v>85303320.407142863</c:v>
                </c:pt>
                <c:pt idx="219">
                  <c:v>85692833.285714284</c:v>
                </c:pt>
                <c:pt idx="220">
                  <c:v>86082346.164285704</c:v>
                </c:pt>
                <c:pt idx="221">
                  <c:v>86471859.04285714</c:v>
                </c:pt>
                <c:pt idx="222">
                  <c:v>86861371.921428576</c:v>
                </c:pt>
                <c:pt idx="223">
                  <c:v>87250884.799999997</c:v>
                </c:pt>
                <c:pt idx="224">
                  <c:v>87640397.678571433</c:v>
                </c:pt>
                <c:pt idx="225">
                  <c:v>88029910.557142854</c:v>
                </c:pt>
                <c:pt idx="226">
                  <c:v>88419423.435714275</c:v>
                </c:pt>
                <c:pt idx="227">
                  <c:v>88808936.314285725</c:v>
                </c:pt>
                <c:pt idx="228">
                  <c:v>89198449.192857146</c:v>
                </c:pt>
                <c:pt idx="229">
                  <c:v>89587962.071428567</c:v>
                </c:pt>
                <c:pt idx="230">
                  <c:v>89977474.950000003</c:v>
                </c:pt>
                <c:pt idx="231">
                  <c:v>90366987.828571424</c:v>
                </c:pt>
                <c:pt idx="232">
                  <c:v>90756500.70714286</c:v>
                </c:pt>
                <c:pt idx="233">
                  <c:v>91146013.585714296</c:v>
                </c:pt>
                <c:pt idx="234">
                  <c:v>91535526.464285716</c:v>
                </c:pt>
                <c:pt idx="235">
                  <c:v>91925039.342857152</c:v>
                </c:pt>
                <c:pt idx="236">
                  <c:v>92314552.221428558</c:v>
                </c:pt>
                <c:pt idx="237">
                  <c:v>92704065.100000009</c:v>
                </c:pt>
                <c:pt idx="238">
                  <c:v>93093577.978571415</c:v>
                </c:pt>
                <c:pt idx="239">
                  <c:v>93483090.857142851</c:v>
                </c:pt>
                <c:pt idx="240">
                  <c:v>93872603.735714301</c:v>
                </c:pt>
                <c:pt idx="241">
                  <c:v>94262116.614285707</c:v>
                </c:pt>
                <c:pt idx="242">
                  <c:v>94651629.492857143</c:v>
                </c:pt>
                <c:pt idx="243">
                  <c:v>95041142.371428579</c:v>
                </c:pt>
                <c:pt idx="244">
                  <c:v>95430655.250000015</c:v>
                </c:pt>
                <c:pt idx="245">
                  <c:v>95820168.128571421</c:v>
                </c:pt>
                <c:pt idx="246">
                  <c:v>96209681.007142872</c:v>
                </c:pt>
                <c:pt idx="247">
                  <c:v>96599193.885714293</c:v>
                </c:pt>
                <c:pt idx="248">
                  <c:v>96988706.764285699</c:v>
                </c:pt>
                <c:pt idx="249">
                  <c:v>97378219.642857149</c:v>
                </c:pt>
                <c:pt idx="250">
                  <c:v>97767732.521428585</c:v>
                </c:pt>
                <c:pt idx="251">
                  <c:v>98157245.399999991</c:v>
                </c:pt>
                <c:pt idx="252">
                  <c:v>98546758.278571412</c:v>
                </c:pt>
                <c:pt idx="253">
                  <c:v>98936271.157142863</c:v>
                </c:pt>
                <c:pt idx="254">
                  <c:v>99325784.035714269</c:v>
                </c:pt>
                <c:pt idx="255">
                  <c:v>99715296.914285704</c:v>
                </c:pt>
                <c:pt idx="256">
                  <c:v>100104809.79285714</c:v>
                </c:pt>
                <c:pt idx="257">
                  <c:v>100494322.67142858</c:v>
                </c:pt>
                <c:pt idx="258">
                  <c:v>100883835.54999998</c:v>
                </c:pt>
                <c:pt idx="259">
                  <c:v>101273348.42857143</c:v>
                </c:pt>
                <c:pt idx="260">
                  <c:v>101662861.30714287</c:v>
                </c:pt>
                <c:pt idx="261">
                  <c:v>102052374.18571427</c:v>
                </c:pt>
                <c:pt idx="262">
                  <c:v>102441887.06428573</c:v>
                </c:pt>
                <c:pt idx="263">
                  <c:v>102831399.94285713</c:v>
                </c:pt>
                <c:pt idx="264">
                  <c:v>103220912.82142857</c:v>
                </c:pt>
                <c:pt idx="265">
                  <c:v>103610425.70000002</c:v>
                </c:pt>
                <c:pt idx="266">
                  <c:v>103999938.57857142</c:v>
                </c:pt>
                <c:pt idx="267">
                  <c:v>104389451.45714286</c:v>
                </c:pt>
                <c:pt idx="268">
                  <c:v>104778964.3357143</c:v>
                </c:pt>
                <c:pt idx="269">
                  <c:v>105168477.21428573</c:v>
                </c:pt>
                <c:pt idx="270">
                  <c:v>105557990.09285714</c:v>
                </c:pt>
                <c:pt idx="271">
                  <c:v>105947502.97142859</c:v>
                </c:pt>
                <c:pt idx="272">
                  <c:v>106337015.85000001</c:v>
                </c:pt>
                <c:pt idx="273">
                  <c:v>106726528.72857141</c:v>
                </c:pt>
                <c:pt idx="274">
                  <c:v>107116041.60714285</c:v>
                </c:pt>
                <c:pt idx="275">
                  <c:v>107505554.4857143</c:v>
                </c:pt>
                <c:pt idx="276">
                  <c:v>107895067.36428571</c:v>
                </c:pt>
                <c:pt idx="277">
                  <c:v>108284580.24285713</c:v>
                </c:pt>
                <c:pt idx="278">
                  <c:v>108674093.12142858</c:v>
                </c:pt>
                <c:pt idx="279">
                  <c:v>109063605.99999999</c:v>
                </c:pt>
                <c:pt idx="280">
                  <c:v>109453118.87857142</c:v>
                </c:pt>
                <c:pt idx="281">
                  <c:v>109842631.75714286</c:v>
                </c:pt>
                <c:pt idx="282">
                  <c:v>110232144.63571429</c:v>
                </c:pt>
                <c:pt idx="283">
                  <c:v>110621657.5142857</c:v>
                </c:pt>
                <c:pt idx="284">
                  <c:v>111011170.39285715</c:v>
                </c:pt>
                <c:pt idx="285">
                  <c:v>111400683.27142859</c:v>
                </c:pt>
                <c:pt idx="286">
                  <c:v>111790196.14999999</c:v>
                </c:pt>
                <c:pt idx="287">
                  <c:v>112179709.02857144</c:v>
                </c:pt>
                <c:pt idx="288">
                  <c:v>112569221.90714285</c:v>
                </c:pt>
                <c:pt idx="289">
                  <c:v>112958734.78571428</c:v>
                </c:pt>
                <c:pt idx="290">
                  <c:v>113348247.66428573</c:v>
                </c:pt>
                <c:pt idx="291">
                  <c:v>113737760.54285714</c:v>
                </c:pt>
                <c:pt idx="292">
                  <c:v>114127273.42142858</c:v>
                </c:pt>
                <c:pt idx="293">
                  <c:v>114516786.3</c:v>
                </c:pt>
                <c:pt idx="294">
                  <c:v>114906299.17857143</c:v>
                </c:pt>
                <c:pt idx="295">
                  <c:v>115295812.05714285</c:v>
                </c:pt>
                <c:pt idx="296">
                  <c:v>115685324.93571429</c:v>
                </c:pt>
                <c:pt idx="297">
                  <c:v>116074837.81428573</c:v>
                </c:pt>
                <c:pt idx="298">
                  <c:v>116464350.69285713</c:v>
                </c:pt>
                <c:pt idx="299">
                  <c:v>116853863.57142857</c:v>
                </c:pt>
              </c:numCache>
            </c:numRef>
          </c:cat>
          <c:val>
            <c:numRef>
              <c:f>'Digital working'!$AA$3:$AA$302</c:f>
              <c:numCache>
                <c:formatCode>General</c:formatCode>
                <c:ptCount val="300"/>
                <c:pt idx="110">
                  <c:v>20517.545541546508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40-46DD-887C-4A3799B10284}"/>
            </c:ext>
          </c:extLst>
        </c:ser>
        <c:ser>
          <c:idx val="3"/>
          <c:order val="2"/>
          <c:tx>
            <c:strRef>
              <c:f>'Digital working'!$S$2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cat>
            <c:numRef>
              <c:f>'Digital working'!$Z$3:$Z$302</c:f>
              <c:numCache>
                <c:formatCode>General</c:formatCode>
                <c:ptCount val="300"/>
                <c:pt idx="0">
                  <c:v>389512.87857142853</c:v>
                </c:pt>
                <c:pt idx="1">
                  <c:v>779025.75714285707</c:v>
                </c:pt>
                <c:pt idx="2">
                  <c:v>1168538.6357142855</c:v>
                </c:pt>
                <c:pt idx="3">
                  <c:v>1558051.5142857141</c:v>
                </c:pt>
                <c:pt idx="4">
                  <c:v>1947564.392857143</c:v>
                </c:pt>
                <c:pt idx="5">
                  <c:v>2337077.2714285711</c:v>
                </c:pt>
                <c:pt idx="6">
                  <c:v>2726590.15</c:v>
                </c:pt>
                <c:pt idx="7">
                  <c:v>3116103.0285714283</c:v>
                </c:pt>
                <c:pt idx="8">
                  <c:v>3505615.9071428576</c:v>
                </c:pt>
                <c:pt idx="9">
                  <c:v>3895128.7857142859</c:v>
                </c:pt>
                <c:pt idx="10">
                  <c:v>4284641.6642857138</c:v>
                </c:pt>
                <c:pt idx="11">
                  <c:v>4674154.5428571422</c:v>
                </c:pt>
                <c:pt idx="12">
                  <c:v>5063667.4214285715</c:v>
                </c:pt>
                <c:pt idx="13">
                  <c:v>5453180.2999999998</c:v>
                </c:pt>
                <c:pt idx="14">
                  <c:v>5842693.1785714282</c:v>
                </c:pt>
                <c:pt idx="15">
                  <c:v>6232206.0571428565</c:v>
                </c:pt>
                <c:pt idx="16">
                  <c:v>6621718.9357142868</c:v>
                </c:pt>
                <c:pt idx="17">
                  <c:v>7011231.8142857151</c:v>
                </c:pt>
                <c:pt idx="18">
                  <c:v>7400744.6928571435</c:v>
                </c:pt>
                <c:pt idx="19">
                  <c:v>7790257.5714285718</c:v>
                </c:pt>
                <c:pt idx="20">
                  <c:v>8179770.4500000011</c:v>
                </c:pt>
                <c:pt idx="21">
                  <c:v>8569283.3285714276</c:v>
                </c:pt>
                <c:pt idx="22">
                  <c:v>8958796.2071428578</c:v>
                </c:pt>
                <c:pt idx="23">
                  <c:v>9348309.0857142843</c:v>
                </c:pt>
                <c:pt idx="24">
                  <c:v>9737821.9642857146</c:v>
                </c:pt>
                <c:pt idx="25">
                  <c:v>10127334.842857143</c:v>
                </c:pt>
                <c:pt idx="26">
                  <c:v>10516847.721428571</c:v>
                </c:pt>
                <c:pt idx="27">
                  <c:v>10906360.6</c:v>
                </c:pt>
                <c:pt idx="28">
                  <c:v>11295873.478571428</c:v>
                </c:pt>
                <c:pt idx="29">
                  <c:v>11685386.357142856</c:v>
                </c:pt>
                <c:pt idx="30">
                  <c:v>12074899.235714287</c:v>
                </c:pt>
                <c:pt idx="31">
                  <c:v>12464412.114285713</c:v>
                </c:pt>
                <c:pt idx="32">
                  <c:v>12853924.992857141</c:v>
                </c:pt>
                <c:pt idx="33">
                  <c:v>13243437.871428574</c:v>
                </c:pt>
                <c:pt idx="34">
                  <c:v>13632950.749999998</c:v>
                </c:pt>
                <c:pt idx="35">
                  <c:v>14022463.62857143</c:v>
                </c:pt>
                <c:pt idx="36">
                  <c:v>14411976.507142857</c:v>
                </c:pt>
                <c:pt idx="37">
                  <c:v>14801489.385714287</c:v>
                </c:pt>
                <c:pt idx="38">
                  <c:v>15191002.264285713</c:v>
                </c:pt>
                <c:pt idx="39">
                  <c:v>15580515.142857144</c:v>
                </c:pt>
                <c:pt idx="40">
                  <c:v>15970028.02142857</c:v>
                </c:pt>
                <c:pt idx="41">
                  <c:v>16359540.900000002</c:v>
                </c:pt>
                <c:pt idx="42">
                  <c:v>16749053.778571429</c:v>
                </c:pt>
                <c:pt idx="43">
                  <c:v>17138566.657142855</c:v>
                </c:pt>
                <c:pt idx="44">
                  <c:v>17528079.535714287</c:v>
                </c:pt>
                <c:pt idx="45">
                  <c:v>17917592.414285716</c:v>
                </c:pt>
                <c:pt idx="46">
                  <c:v>18307105.292857144</c:v>
                </c:pt>
                <c:pt idx="47">
                  <c:v>18696618.171428569</c:v>
                </c:pt>
                <c:pt idx="48">
                  <c:v>19086131.050000001</c:v>
                </c:pt>
                <c:pt idx="49">
                  <c:v>19475643.928571429</c:v>
                </c:pt>
                <c:pt idx="50">
                  <c:v>19865156.807142857</c:v>
                </c:pt>
                <c:pt idx="51">
                  <c:v>20254669.685714286</c:v>
                </c:pt>
                <c:pt idx="52">
                  <c:v>20644182.564285714</c:v>
                </c:pt>
                <c:pt idx="53">
                  <c:v>21033695.442857143</c:v>
                </c:pt>
                <c:pt idx="54">
                  <c:v>21423208.321428571</c:v>
                </c:pt>
                <c:pt idx="55">
                  <c:v>21812721.199999999</c:v>
                </c:pt>
                <c:pt idx="56">
                  <c:v>22202234.078571431</c:v>
                </c:pt>
                <c:pt idx="57">
                  <c:v>22591746.957142856</c:v>
                </c:pt>
                <c:pt idx="58">
                  <c:v>22981259.835714288</c:v>
                </c:pt>
                <c:pt idx="59">
                  <c:v>23370772.714285713</c:v>
                </c:pt>
                <c:pt idx="60">
                  <c:v>23760285.592857145</c:v>
                </c:pt>
                <c:pt idx="61">
                  <c:v>24149798.471428573</c:v>
                </c:pt>
                <c:pt idx="62">
                  <c:v>24539311.349999998</c:v>
                </c:pt>
                <c:pt idx="63">
                  <c:v>24928824.228571426</c:v>
                </c:pt>
                <c:pt idx="64">
                  <c:v>25318337.107142858</c:v>
                </c:pt>
                <c:pt idx="65">
                  <c:v>25707849.985714283</c:v>
                </c:pt>
                <c:pt idx="66">
                  <c:v>26097362.864285715</c:v>
                </c:pt>
                <c:pt idx="67">
                  <c:v>26486875.742857147</c:v>
                </c:pt>
                <c:pt idx="68">
                  <c:v>26876388.621428575</c:v>
                </c:pt>
                <c:pt idx="69">
                  <c:v>27265901.499999996</c:v>
                </c:pt>
                <c:pt idx="70">
                  <c:v>27655414.378571425</c:v>
                </c:pt>
                <c:pt idx="71">
                  <c:v>28044927.25714286</c:v>
                </c:pt>
                <c:pt idx="72">
                  <c:v>28434440.135714285</c:v>
                </c:pt>
                <c:pt idx="73">
                  <c:v>28823953.014285713</c:v>
                </c:pt>
                <c:pt idx="74">
                  <c:v>29213465.892857142</c:v>
                </c:pt>
                <c:pt idx="75">
                  <c:v>29602978.771428574</c:v>
                </c:pt>
                <c:pt idx="76">
                  <c:v>29992491.650000002</c:v>
                </c:pt>
                <c:pt idx="77">
                  <c:v>30382004.528571427</c:v>
                </c:pt>
                <c:pt idx="78">
                  <c:v>30771517.407142859</c:v>
                </c:pt>
                <c:pt idx="79">
                  <c:v>31161030.285714287</c:v>
                </c:pt>
                <c:pt idx="80">
                  <c:v>31550543.164285712</c:v>
                </c:pt>
                <c:pt idx="81">
                  <c:v>31940056.04285714</c:v>
                </c:pt>
                <c:pt idx="82">
                  <c:v>32329568.921428569</c:v>
                </c:pt>
                <c:pt idx="83">
                  <c:v>32719081.800000004</c:v>
                </c:pt>
                <c:pt idx="84">
                  <c:v>33108594.678571429</c:v>
                </c:pt>
                <c:pt idx="85">
                  <c:v>33498107.557142857</c:v>
                </c:pt>
                <c:pt idx="86">
                  <c:v>33887620.43571429</c:v>
                </c:pt>
                <c:pt idx="87">
                  <c:v>34277133.31428571</c:v>
                </c:pt>
                <c:pt idx="88">
                  <c:v>34666646.192857139</c:v>
                </c:pt>
                <c:pt idx="89">
                  <c:v>35056159.071428575</c:v>
                </c:pt>
                <c:pt idx="90">
                  <c:v>35445671.949999996</c:v>
                </c:pt>
                <c:pt idx="91">
                  <c:v>35835184.828571431</c:v>
                </c:pt>
                <c:pt idx="92">
                  <c:v>36224697.70714286</c:v>
                </c:pt>
                <c:pt idx="93">
                  <c:v>36614210.585714288</c:v>
                </c:pt>
                <c:pt idx="94">
                  <c:v>37003723.464285716</c:v>
                </c:pt>
                <c:pt idx="95">
                  <c:v>37393236.342857137</c:v>
                </c:pt>
                <c:pt idx="96">
                  <c:v>37782749.221428573</c:v>
                </c:pt>
                <c:pt idx="97">
                  <c:v>38172262.100000001</c:v>
                </c:pt>
                <c:pt idx="98">
                  <c:v>38561774.97857143</c:v>
                </c:pt>
                <c:pt idx="99">
                  <c:v>38951287.857142858</c:v>
                </c:pt>
                <c:pt idx="100">
                  <c:v>39340800.735714279</c:v>
                </c:pt>
                <c:pt idx="101">
                  <c:v>39730313.614285715</c:v>
                </c:pt>
                <c:pt idx="102">
                  <c:v>40119826.492857143</c:v>
                </c:pt>
                <c:pt idx="103">
                  <c:v>40509339.371428572</c:v>
                </c:pt>
                <c:pt idx="104">
                  <c:v>40898852.25</c:v>
                </c:pt>
                <c:pt idx="105">
                  <c:v>41288365.128571428</c:v>
                </c:pt>
                <c:pt idx="106">
                  <c:v>41677878.007142849</c:v>
                </c:pt>
                <c:pt idx="107">
                  <c:v>42067390.885714285</c:v>
                </c:pt>
                <c:pt idx="108">
                  <c:v>42456903.764285721</c:v>
                </c:pt>
                <c:pt idx="109">
                  <c:v>42846416.642857142</c:v>
                </c:pt>
                <c:pt idx="110">
                  <c:v>43235929.52142857</c:v>
                </c:pt>
                <c:pt idx="111">
                  <c:v>43625442.399999999</c:v>
                </c:pt>
                <c:pt idx="112">
                  <c:v>44014955.278571427</c:v>
                </c:pt>
                <c:pt idx="113">
                  <c:v>44404468.157142863</c:v>
                </c:pt>
                <c:pt idx="114">
                  <c:v>44793981.035714284</c:v>
                </c:pt>
                <c:pt idx="115">
                  <c:v>45183493.914285712</c:v>
                </c:pt>
                <c:pt idx="116">
                  <c:v>45573006.792857148</c:v>
                </c:pt>
                <c:pt idx="117">
                  <c:v>45962519.671428576</c:v>
                </c:pt>
                <c:pt idx="118">
                  <c:v>46352032.550000004</c:v>
                </c:pt>
                <c:pt idx="119">
                  <c:v>46741545.428571425</c:v>
                </c:pt>
                <c:pt idx="120">
                  <c:v>47131058.307142854</c:v>
                </c:pt>
                <c:pt idx="121">
                  <c:v>47520571.18571429</c:v>
                </c:pt>
                <c:pt idx="122">
                  <c:v>47910084.06428571</c:v>
                </c:pt>
                <c:pt idx="123">
                  <c:v>48299596.942857146</c:v>
                </c:pt>
                <c:pt idx="124">
                  <c:v>48689109.821428575</c:v>
                </c:pt>
                <c:pt idx="125">
                  <c:v>49078622.699999996</c:v>
                </c:pt>
                <c:pt idx="126">
                  <c:v>49468135.578571431</c:v>
                </c:pt>
                <c:pt idx="127">
                  <c:v>49857648.457142852</c:v>
                </c:pt>
                <c:pt idx="128">
                  <c:v>50247161.335714288</c:v>
                </c:pt>
                <c:pt idx="129">
                  <c:v>50636674.214285716</c:v>
                </c:pt>
                <c:pt idx="130">
                  <c:v>51026187.092857137</c:v>
                </c:pt>
                <c:pt idx="131">
                  <c:v>51415699.971428566</c:v>
                </c:pt>
                <c:pt idx="132">
                  <c:v>51805212.850000009</c:v>
                </c:pt>
                <c:pt idx="133">
                  <c:v>52194725.72857143</c:v>
                </c:pt>
                <c:pt idx="134">
                  <c:v>52584238.607142866</c:v>
                </c:pt>
                <c:pt idx="135">
                  <c:v>52973751.485714294</c:v>
                </c:pt>
                <c:pt idx="136">
                  <c:v>53363264.364285707</c:v>
                </c:pt>
                <c:pt idx="137">
                  <c:v>53752777.242857151</c:v>
                </c:pt>
                <c:pt idx="138">
                  <c:v>54142290.121428564</c:v>
                </c:pt>
                <c:pt idx="139">
                  <c:v>54531802.999999993</c:v>
                </c:pt>
                <c:pt idx="140">
                  <c:v>54921315.878571428</c:v>
                </c:pt>
                <c:pt idx="141">
                  <c:v>55310828.757142849</c:v>
                </c:pt>
                <c:pt idx="142">
                  <c:v>55700341.635714293</c:v>
                </c:pt>
                <c:pt idx="143">
                  <c:v>56089854.514285721</c:v>
                </c:pt>
                <c:pt idx="144">
                  <c:v>56479367.392857142</c:v>
                </c:pt>
                <c:pt idx="145">
                  <c:v>56868880.27142857</c:v>
                </c:pt>
                <c:pt idx="146">
                  <c:v>57258393.149999999</c:v>
                </c:pt>
                <c:pt idx="147">
                  <c:v>57647906.028571427</c:v>
                </c:pt>
                <c:pt idx="148">
                  <c:v>58037418.907142863</c:v>
                </c:pt>
                <c:pt idx="149">
                  <c:v>58426931.785714284</c:v>
                </c:pt>
                <c:pt idx="150">
                  <c:v>58816444.664285712</c:v>
                </c:pt>
                <c:pt idx="151">
                  <c:v>59205957.542857148</c:v>
                </c:pt>
                <c:pt idx="152">
                  <c:v>59595470.421428569</c:v>
                </c:pt>
                <c:pt idx="153">
                  <c:v>59984983.300000004</c:v>
                </c:pt>
                <c:pt idx="154">
                  <c:v>60374496.178571425</c:v>
                </c:pt>
                <c:pt idx="155">
                  <c:v>60764009.057142854</c:v>
                </c:pt>
                <c:pt idx="156">
                  <c:v>61153521.935714282</c:v>
                </c:pt>
                <c:pt idx="157">
                  <c:v>61543034.814285718</c:v>
                </c:pt>
                <c:pt idx="158">
                  <c:v>61932547.692857146</c:v>
                </c:pt>
                <c:pt idx="159">
                  <c:v>62322060.571428575</c:v>
                </c:pt>
                <c:pt idx="160">
                  <c:v>62711573.450000003</c:v>
                </c:pt>
                <c:pt idx="161">
                  <c:v>63101086.328571424</c:v>
                </c:pt>
                <c:pt idx="162">
                  <c:v>63490599.207142867</c:v>
                </c:pt>
                <c:pt idx="163">
                  <c:v>63880112.085714281</c:v>
                </c:pt>
                <c:pt idx="164">
                  <c:v>64269624.964285716</c:v>
                </c:pt>
                <c:pt idx="165">
                  <c:v>64659137.842857137</c:v>
                </c:pt>
                <c:pt idx="166">
                  <c:v>65048650.721428566</c:v>
                </c:pt>
                <c:pt idx="167">
                  <c:v>65438163.600000009</c:v>
                </c:pt>
                <c:pt idx="168">
                  <c:v>65827676.47857143</c:v>
                </c:pt>
                <c:pt idx="169">
                  <c:v>66217189.357142858</c:v>
                </c:pt>
                <c:pt idx="170">
                  <c:v>66606702.235714279</c:v>
                </c:pt>
                <c:pt idx="171">
                  <c:v>66996215.114285715</c:v>
                </c:pt>
                <c:pt idx="172">
                  <c:v>67385727.992857143</c:v>
                </c:pt>
                <c:pt idx="173">
                  <c:v>67775240.871428579</c:v>
                </c:pt>
                <c:pt idx="174">
                  <c:v>68164753.75</c:v>
                </c:pt>
                <c:pt idx="175">
                  <c:v>68554266.628571421</c:v>
                </c:pt>
                <c:pt idx="176">
                  <c:v>68943779.507142857</c:v>
                </c:pt>
                <c:pt idx="177">
                  <c:v>69333292.385714278</c:v>
                </c:pt>
                <c:pt idx="178">
                  <c:v>69722805.264285713</c:v>
                </c:pt>
                <c:pt idx="179">
                  <c:v>70112318.142857149</c:v>
                </c:pt>
                <c:pt idx="180">
                  <c:v>70501831.02142857</c:v>
                </c:pt>
                <c:pt idx="181">
                  <c:v>70891343.899999991</c:v>
                </c:pt>
                <c:pt idx="182">
                  <c:v>71280856.778571442</c:v>
                </c:pt>
                <c:pt idx="183">
                  <c:v>71670369.657142863</c:v>
                </c:pt>
                <c:pt idx="184">
                  <c:v>72059882.535714284</c:v>
                </c:pt>
                <c:pt idx="185">
                  <c:v>72449395.414285719</c:v>
                </c:pt>
                <c:pt idx="186">
                  <c:v>72838908.29285714</c:v>
                </c:pt>
                <c:pt idx="187">
                  <c:v>73228421.171428576</c:v>
                </c:pt>
                <c:pt idx="188">
                  <c:v>73617934.049999997</c:v>
                </c:pt>
                <c:pt idx="189">
                  <c:v>74007446.928571433</c:v>
                </c:pt>
                <c:pt idx="190">
                  <c:v>74396959.807142854</c:v>
                </c:pt>
                <c:pt idx="191">
                  <c:v>74786472.685714275</c:v>
                </c:pt>
                <c:pt idx="192">
                  <c:v>75175985.564285725</c:v>
                </c:pt>
                <c:pt idx="193">
                  <c:v>75565498.442857146</c:v>
                </c:pt>
                <c:pt idx="194">
                  <c:v>75955011.321428567</c:v>
                </c:pt>
                <c:pt idx="195">
                  <c:v>76344524.200000003</c:v>
                </c:pt>
                <c:pt idx="196">
                  <c:v>76734037.078571424</c:v>
                </c:pt>
                <c:pt idx="197">
                  <c:v>77123549.95714286</c:v>
                </c:pt>
                <c:pt idx="198">
                  <c:v>77513062.835714296</c:v>
                </c:pt>
                <c:pt idx="199">
                  <c:v>77902575.714285716</c:v>
                </c:pt>
                <c:pt idx="200">
                  <c:v>78292088.592857137</c:v>
                </c:pt>
                <c:pt idx="201">
                  <c:v>78681601.471428558</c:v>
                </c:pt>
                <c:pt idx="202">
                  <c:v>79071114.350000009</c:v>
                </c:pt>
                <c:pt idx="203">
                  <c:v>79460627.22857143</c:v>
                </c:pt>
                <c:pt idx="204">
                  <c:v>79850140.107142851</c:v>
                </c:pt>
                <c:pt idx="205">
                  <c:v>80239652.985714287</c:v>
                </c:pt>
                <c:pt idx="206">
                  <c:v>80629165.864285707</c:v>
                </c:pt>
                <c:pt idx="207">
                  <c:v>81018678.742857143</c:v>
                </c:pt>
                <c:pt idx="208">
                  <c:v>81408191.621428579</c:v>
                </c:pt>
                <c:pt idx="209">
                  <c:v>81797704.5</c:v>
                </c:pt>
                <c:pt idx="210">
                  <c:v>82187217.378571436</c:v>
                </c:pt>
                <c:pt idx="211">
                  <c:v>82576730.257142857</c:v>
                </c:pt>
                <c:pt idx="212">
                  <c:v>82966243.135714293</c:v>
                </c:pt>
                <c:pt idx="213">
                  <c:v>83355756.014285699</c:v>
                </c:pt>
                <c:pt idx="214">
                  <c:v>83745268.892857149</c:v>
                </c:pt>
                <c:pt idx="215">
                  <c:v>84134781.77142857</c:v>
                </c:pt>
                <c:pt idx="216">
                  <c:v>84524294.649999991</c:v>
                </c:pt>
                <c:pt idx="217">
                  <c:v>84913807.528571442</c:v>
                </c:pt>
                <c:pt idx="218">
                  <c:v>85303320.407142863</c:v>
                </c:pt>
                <c:pt idx="219">
                  <c:v>85692833.285714284</c:v>
                </c:pt>
                <c:pt idx="220">
                  <c:v>86082346.164285704</c:v>
                </c:pt>
                <c:pt idx="221">
                  <c:v>86471859.04285714</c:v>
                </c:pt>
                <c:pt idx="222">
                  <c:v>86861371.921428576</c:v>
                </c:pt>
                <c:pt idx="223">
                  <c:v>87250884.799999997</c:v>
                </c:pt>
                <c:pt idx="224">
                  <c:v>87640397.678571433</c:v>
                </c:pt>
                <c:pt idx="225">
                  <c:v>88029910.557142854</c:v>
                </c:pt>
                <c:pt idx="226">
                  <c:v>88419423.435714275</c:v>
                </c:pt>
                <c:pt idx="227">
                  <c:v>88808936.314285725</c:v>
                </c:pt>
                <c:pt idx="228">
                  <c:v>89198449.192857146</c:v>
                </c:pt>
                <c:pt idx="229">
                  <c:v>89587962.071428567</c:v>
                </c:pt>
                <c:pt idx="230">
                  <c:v>89977474.950000003</c:v>
                </c:pt>
                <c:pt idx="231">
                  <c:v>90366987.828571424</c:v>
                </c:pt>
                <c:pt idx="232">
                  <c:v>90756500.70714286</c:v>
                </c:pt>
                <c:pt idx="233">
                  <c:v>91146013.585714296</c:v>
                </c:pt>
                <c:pt idx="234">
                  <c:v>91535526.464285716</c:v>
                </c:pt>
                <c:pt idx="235">
                  <c:v>91925039.342857152</c:v>
                </c:pt>
                <c:pt idx="236">
                  <c:v>92314552.221428558</c:v>
                </c:pt>
                <c:pt idx="237">
                  <c:v>92704065.100000009</c:v>
                </c:pt>
                <c:pt idx="238">
                  <c:v>93093577.978571415</c:v>
                </c:pt>
                <c:pt idx="239">
                  <c:v>93483090.857142851</c:v>
                </c:pt>
                <c:pt idx="240">
                  <c:v>93872603.735714301</c:v>
                </c:pt>
                <c:pt idx="241">
                  <c:v>94262116.614285707</c:v>
                </c:pt>
                <c:pt idx="242">
                  <c:v>94651629.492857143</c:v>
                </c:pt>
                <c:pt idx="243">
                  <c:v>95041142.371428579</c:v>
                </c:pt>
                <c:pt idx="244">
                  <c:v>95430655.250000015</c:v>
                </c:pt>
                <c:pt idx="245">
                  <c:v>95820168.128571421</c:v>
                </c:pt>
                <c:pt idx="246">
                  <c:v>96209681.007142872</c:v>
                </c:pt>
                <c:pt idx="247">
                  <c:v>96599193.885714293</c:v>
                </c:pt>
                <c:pt idx="248">
                  <c:v>96988706.764285699</c:v>
                </c:pt>
                <c:pt idx="249">
                  <c:v>97378219.642857149</c:v>
                </c:pt>
                <c:pt idx="250">
                  <c:v>97767732.521428585</c:v>
                </c:pt>
                <c:pt idx="251">
                  <c:v>98157245.399999991</c:v>
                </c:pt>
                <c:pt idx="252">
                  <c:v>98546758.278571412</c:v>
                </c:pt>
                <c:pt idx="253">
                  <c:v>98936271.157142863</c:v>
                </c:pt>
                <c:pt idx="254">
                  <c:v>99325784.035714269</c:v>
                </c:pt>
                <c:pt idx="255">
                  <c:v>99715296.914285704</c:v>
                </c:pt>
                <c:pt idx="256">
                  <c:v>100104809.79285714</c:v>
                </c:pt>
                <c:pt idx="257">
                  <c:v>100494322.67142858</c:v>
                </c:pt>
                <c:pt idx="258">
                  <c:v>100883835.54999998</c:v>
                </c:pt>
                <c:pt idx="259">
                  <c:v>101273348.42857143</c:v>
                </c:pt>
                <c:pt idx="260">
                  <c:v>101662861.30714287</c:v>
                </c:pt>
                <c:pt idx="261">
                  <c:v>102052374.18571427</c:v>
                </c:pt>
                <c:pt idx="262">
                  <c:v>102441887.06428573</c:v>
                </c:pt>
                <c:pt idx="263">
                  <c:v>102831399.94285713</c:v>
                </c:pt>
                <c:pt idx="264">
                  <c:v>103220912.82142857</c:v>
                </c:pt>
                <c:pt idx="265">
                  <c:v>103610425.70000002</c:v>
                </c:pt>
                <c:pt idx="266">
                  <c:v>103999938.57857142</c:v>
                </c:pt>
                <c:pt idx="267">
                  <c:v>104389451.45714286</c:v>
                </c:pt>
                <c:pt idx="268">
                  <c:v>104778964.3357143</c:v>
                </c:pt>
                <c:pt idx="269">
                  <c:v>105168477.21428573</c:v>
                </c:pt>
                <c:pt idx="270">
                  <c:v>105557990.09285714</c:v>
                </c:pt>
                <c:pt idx="271">
                  <c:v>105947502.97142859</c:v>
                </c:pt>
                <c:pt idx="272">
                  <c:v>106337015.85000001</c:v>
                </c:pt>
                <c:pt idx="273">
                  <c:v>106726528.72857141</c:v>
                </c:pt>
                <c:pt idx="274">
                  <c:v>107116041.60714285</c:v>
                </c:pt>
                <c:pt idx="275">
                  <c:v>107505554.4857143</c:v>
                </c:pt>
                <c:pt idx="276">
                  <c:v>107895067.36428571</c:v>
                </c:pt>
                <c:pt idx="277">
                  <c:v>108284580.24285713</c:v>
                </c:pt>
                <c:pt idx="278">
                  <c:v>108674093.12142858</c:v>
                </c:pt>
                <c:pt idx="279">
                  <c:v>109063605.99999999</c:v>
                </c:pt>
                <c:pt idx="280">
                  <c:v>109453118.87857142</c:v>
                </c:pt>
                <c:pt idx="281">
                  <c:v>109842631.75714286</c:v>
                </c:pt>
                <c:pt idx="282">
                  <c:v>110232144.63571429</c:v>
                </c:pt>
                <c:pt idx="283">
                  <c:v>110621657.5142857</c:v>
                </c:pt>
                <c:pt idx="284">
                  <c:v>111011170.39285715</c:v>
                </c:pt>
                <c:pt idx="285">
                  <c:v>111400683.27142859</c:v>
                </c:pt>
                <c:pt idx="286">
                  <c:v>111790196.14999999</c:v>
                </c:pt>
                <c:pt idx="287">
                  <c:v>112179709.02857144</c:v>
                </c:pt>
                <c:pt idx="288">
                  <c:v>112569221.90714285</c:v>
                </c:pt>
                <c:pt idx="289">
                  <c:v>112958734.78571428</c:v>
                </c:pt>
                <c:pt idx="290">
                  <c:v>113348247.66428573</c:v>
                </c:pt>
                <c:pt idx="291">
                  <c:v>113737760.54285714</c:v>
                </c:pt>
                <c:pt idx="292">
                  <c:v>114127273.42142858</c:v>
                </c:pt>
                <c:pt idx="293">
                  <c:v>114516786.3</c:v>
                </c:pt>
                <c:pt idx="294">
                  <c:v>114906299.17857143</c:v>
                </c:pt>
                <c:pt idx="295">
                  <c:v>115295812.05714285</c:v>
                </c:pt>
                <c:pt idx="296">
                  <c:v>115685324.93571429</c:v>
                </c:pt>
                <c:pt idx="297">
                  <c:v>116074837.81428573</c:v>
                </c:pt>
                <c:pt idx="298">
                  <c:v>116464350.69285713</c:v>
                </c:pt>
                <c:pt idx="299">
                  <c:v>116853863.57142857</c:v>
                </c:pt>
              </c:numCache>
            </c:numRef>
          </c:cat>
          <c:val>
            <c:numRef>
              <c:f>'Digital working'!$AB$3:$AB$302</c:f>
              <c:numCache>
                <c:formatCode>General</c:formatCode>
                <c:ptCount val="300"/>
                <c:pt idx="99">
                  <c:v>17576.92172899557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40-46DD-887C-4A3799B10284}"/>
            </c:ext>
          </c:extLst>
        </c:ser>
        <c:ser>
          <c:idx val="4"/>
          <c:order val="3"/>
          <c:tx>
            <c:strRef>
              <c:f>'Digital working'!$T$2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Pt>
            <c:idx val="118"/>
            <c:marker>
              <c:symbol val="circle"/>
              <c:size val="5"/>
              <c:spPr>
                <a:solidFill>
                  <a:srgbClr val="C0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440-46DD-887C-4A3799B10284}"/>
              </c:ext>
            </c:extLst>
          </c:dPt>
          <c:cat>
            <c:numRef>
              <c:f>'Digital working'!$Z$3:$Z$302</c:f>
              <c:numCache>
                <c:formatCode>General</c:formatCode>
                <c:ptCount val="300"/>
                <c:pt idx="0">
                  <c:v>389512.87857142853</c:v>
                </c:pt>
                <c:pt idx="1">
                  <c:v>779025.75714285707</c:v>
                </c:pt>
                <c:pt idx="2">
                  <c:v>1168538.6357142855</c:v>
                </c:pt>
                <c:pt idx="3">
                  <c:v>1558051.5142857141</c:v>
                </c:pt>
                <c:pt idx="4">
                  <c:v>1947564.392857143</c:v>
                </c:pt>
                <c:pt idx="5">
                  <c:v>2337077.2714285711</c:v>
                </c:pt>
                <c:pt idx="6">
                  <c:v>2726590.15</c:v>
                </c:pt>
                <c:pt idx="7">
                  <c:v>3116103.0285714283</c:v>
                </c:pt>
                <c:pt idx="8">
                  <c:v>3505615.9071428576</c:v>
                </c:pt>
                <c:pt idx="9">
                  <c:v>3895128.7857142859</c:v>
                </c:pt>
                <c:pt idx="10">
                  <c:v>4284641.6642857138</c:v>
                </c:pt>
                <c:pt idx="11">
                  <c:v>4674154.5428571422</c:v>
                </c:pt>
                <c:pt idx="12">
                  <c:v>5063667.4214285715</c:v>
                </c:pt>
                <c:pt idx="13">
                  <c:v>5453180.2999999998</c:v>
                </c:pt>
                <c:pt idx="14">
                  <c:v>5842693.1785714282</c:v>
                </c:pt>
                <c:pt idx="15">
                  <c:v>6232206.0571428565</c:v>
                </c:pt>
                <c:pt idx="16">
                  <c:v>6621718.9357142868</c:v>
                </c:pt>
                <c:pt idx="17">
                  <c:v>7011231.8142857151</c:v>
                </c:pt>
                <c:pt idx="18">
                  <c:v>7400744.6928571435</c:v>
                </c:pt>
                <c:pt idx="19">
                  <c:v>7790257.5714285718</c:v>
                </c:pt>
                <c:pt idx="20">
                  <c:v>8179770.4500000011</c:v>
                </c:pt>
                <c:pt idx="21">
                  <c:v>8569283.3285714276</c:v>
                </c:pt>
                <c:pt idx="22">
                  <c:v>8958796.2071428578</c:v>
                </c:pt>
                <c:pt idx="23">
                  <c:v>9348309.0857142843</c:v>
                </c:pt>
                <c:pt idx="24">
                  <c:v>9737821.9642857146</c:v>
                </c:pt>
                <c:pt idx="25">
                  <c:v>10127334.842857143</c:v>
                </c:pt>
                <c:pt idx="26">
                  <c:v>10516847.721428571</c:v>
                </c:pt>
                <c:pt idx="27">
                  <c:v>10906360.6</c:v>
                </c:pt>
                <c:pt idx="28">
                  <c:v>11295873.478571428</c:v>
                </c:pt>
                <c:pt idx="29">
                  <c:v>11685386.357142856</c:v>
                </c:pt>
                <c:pt idx="30">
                  <c:v>12074899.235714287</c:v>
                </c:pt>
                <c:pt idx="31">
                  <c:v>12464412.114285713</c:v>
                </c:pt>
                <c:pt idx="32">
                  <c:v>12853924.992857141</c:v>
                </c:pt>
                <c:pt idx="33">
                  <c:v>13243437.871428574</c:v>
                </c:pt>
                <c:pt idx="34">
                  <c:v>13632950.749999998</c:v>
                </c:pt>
                <c:pt idx="35">
                  <c:v>14022463.62857143</c:v>
                </c:pt>
                <c:pt idx="36">
                  <c:v>14411976.507142857</c:v>
                </c:pt>
                <c:pt idx="37">
                  <c:v>14801489.385714287</c:v>
                </c:pt>
                <c:pt idx="38">
                  <c:v>15191002.264285713</c:v>
                </c:pt>
                <c:pt idx="39">
                  <c:v>15580515.142857144</c:v>
                </c:pt>
                <c:pt idx="40">
                  <c:v>15970028.02142857</c:v>
                </c:pt>
                <c:pt idx="41">
                  <c:v>16359540.900000002</c:v>
                </c:pt>
                <c:pt idx="42">
                  <c:v>16749053.778571429</c:v>
                </c:pt>
                <c:pt idx="43">
                  <c:v>17138566.657142855</c:v>
                </c:pt>
                <c:pt idx="44">
                  <c:v>17528079.535714287</c:v>
                </c:pt>
                <c:pt idx="45">
                  <c:v>17917592.414285716</c:v>
                </c:pt>
                <c:pt idx="46">
                  <c:v>18307105.292857144</c:v>
                </c:pt>
                <c:pt idx="47">
                  <c:v>18696618.171428569</c:v>
                </c:pt>
                <c:pt idx="48">
                  <c:v>19086131.050000001</c:v>
                </c:pt>
                <c:pt idx="49">
                  <c:v>19475643.928571429</c:v>
                </c:pt>
                <c:pt idx="50">
                  <c:v>19865156.807142857</c:v>
                </c:pt>
                <c:pt idx="51">
                  <c:v>20254669.685714286</c:v>
                </c:pt>
                <c:pt idx="52">
                  <c:v>20644182.564285714</c:v>
                </c:pt>
                <c:pt idx="53">
                  <c:v>21033695.442857143</c:v>
                </c:pt>
                <c:pt idx="54">
                  <c:v>21423208.321428571</c:v>
                </c:pt>
                <c:pt idx="55">
                  <c:v>21812721.199999999</c:v>
                </c:pt>
                <c:pt idx="56">
                  <c:v>22202234.078571431</c:v>
                </c:pt>
                <c:pt idx="57">
                  <c:v>22591746.957142856</c:v>
                </c:pt>
                <c:pt idx="58">
                  <c:v>22981259.835714288</c:v>
                </c:pt>
                <c:pt idx="59">
                  <c:v>23370772.714285713</c:v>
                </c:pt>
                <c:pt idx="60">
                  <c:v>23760285.592857145</c:v>
                </c:pt>
                <c:pt idx="61">
                  <c:v>24149798.471428573</c:v>
                </c:pt>
                <c:pt idx="62">
                  <c:v>24539311.349999998</c:v>
                </c:pt>
                <c:pt idx="63">
                  <c:v>24928824.228571426</c:v>
                </c:pt>
                <c:pt idx="64">
                  <c:v>25318337.107142858</c:v>
                </c:pt>
                <c:pt idx="65">
                  <c:v>25707849.985714283</c:v>
                </c:pt>
                <c:pt idx="66">
                  <c:v>26097362.864285715</c:v>
                </c:pt>
                <c:pt idx="67">
                  <c:v>26486875.742857147</c:v>
                </c:pt>
                <c:pt idx="68">
                  <c:v>26876388.621428575</c:v>
                </c:pt>
                <c:pt idx="69">
                  <c:v>27265901.499999996</c:v>
                </c:pt>
                <c:pt idx="70">
                  <c:v>27655414.378571425</c:v>
                </c:pt>
                <c:pt idx="71">
                  <c:v>28044927.25714286</c:v>
                </c:pt>
                <c:pt idx="72">
                  <c:v>28434440.135714285</c:v>
                </c:pt>
                <c:pt idx="73">
                  <c:v>28823953.014285713</c:v>
                </c:pt>
                <c:pt idx="74">
                  <c:v>29213465.892857142</c:v>
                </c:pt>
                <c:pt idx="75">
                  <c:v>29602978.771428574</c:v>
                </c:pt>
                <c:pt idx="76">
                  <c:v>29992491.650000002</c:v>
                </c:pt>
                <c:pt idx="77">
                  <c:v>30382004.528571427</c:v>
                </c:pt>
                <c:pt idx="78">
                  <c:v>30771517.407142859</c:v>
                </c:pt>
                <c:pt idx="79">
                  <c:v>31161030.285714287</c:v>
                </c:pt>
                <c:pt idx="80">
                  <c:v>31550543.164285712</c:v>
                </c:pt>
                <c:pt idx="81">
                  <c:v>31940056.04285714</c:v>
                </c:pt>
                <c:pt idx="82">
                  <c:v>32329568.921428569</c:v>
                </c:pt>
                <c:pt idx="83">
                  <c:v>32719081.800000004</c:v>
                </c:pt>
                <c:pt idx="84">
                  <c:v>33108594.678571429</c:v>
                </c:pt>
                <c:pt idx="85">
                  <c:v>33498107.557142857</c:v>
                </c:pt>
                <c:pt idx="86">
                  <c:v>33887620.43571429</c:v>
                </c:pt>
                <c:pt idx="87">
                  <c:v>34277133.31428571</c:v>
                </c:pt>
                <c:pt idx="88">
                  <c:v>34666646.192857139</c:v>
                </c:pt>
                <c:pt idx="89">
                  <c:v>35056159.071428575</c:v>
                </c:pt>
                <c:pt idx="90">
                  <c:v>35445671.949999996</c:v>
                </c:pt>
                <c:pt idx="91">
                  <c:v>35835184.828571431</c:v>
                </c:pt>
                <c:pt idx="92">
                  <c:v>36224697.70714286</c:v>
                </c:pt>
                <c:pt idx="93">
                  <c:v>36614210.585714288</c:v>
                </c:pt>
                <c:pt idx="94">
                  <c:v>37003723.464285716</c:v>
                </c:pt>
                <c:pt idx="95">
                  <c:v>37393236.342857137</c:v>
                </c:pt>
                <c:pt idx="96">
                  <c:v>37782749.221428573</c:v>
                </c:pt>
                <c:pt idx="97">
                  <c:v>38172262.100000001</c:v>
                </c:pt>
                <c:pt idx="98">
                  <c:v>38561774.97857143</c:v>
                </c:pt>
                <c:pt idx="99">
                  <c:v>38951287.857142858</c:v>
                </c:pt>
                <c:pt idx="100">
                  <c:v>39340800.735714279</c:v>
                </c:pt>
                <c:pt idx="101">
                  <c:v>39730313.614285715</c:v>
                </c:pt>
                <c:pt idx="102">
                  <c:v>40119826.492857143</c:v>
                </c:pt>
                <c:pt idx="103">
                  <c:v>40509339.371428572</c:v>
                </c:pt>
                <c:pt idx="104">
                  <c:v>40898852.25</c:v>
                </c:pt>
                <c:pt idx="105">
                  <c:v>41288365.128571428</c:v>
                </c:pt>
                <c:pt idx="106">
                  <c:v>41677878.007142849</c:v>
                </c:pt>
                <c:pt idx="107">
                  <c:v>42067390.885714285</c:v>
                </c:pt>
                <c:pt idx="108">
                  <c:v>42456903.764285721</c:v>
                </c:pt>
                <c:pt idx="109">
                  <c:v>42846416.642857142</c:v>
                </c:pt>
                <c:pt idx="110">
                  <c:v>43235929.52142857</c:v>
                </c:pt>
                <c:pt idx="111">
                  <c:v>43625442.399999999</c:v>
                </c:pt>
                <c:pt idx="112">
                  <c:v>44014955.278571427</c:v>
                </c:pt>
                <c:pt idx="113">
                  <c:v>44404468.157142863</c:v>
                </c:pt>
                <c:pt idx="114">
                  <c:v>44793981.035714284</c:v>
                </c:pt>
                <c:pt idx="115">
                  <c:v>45183493.914285712</c:v>
                </c:pt>
                <c:pt idx="116">
                  <c:v>45573006.792857148</c:v>
                </c:pt>
                <c:pt idx="117">
                  <c:v>45962519.671428576</c:v>
                </c:pt>
                <c:pt idx="118">
                  <c:v>46352032.550000004</c:v>
                </c:pt>
                <c:pt idx="119">
                  <c:v>46741545.428571425</c:v>
                </c:pt>
                <c:pt idx="120">
                  <c:v>47131058.307142854</c:v>
                </c:pt>
                <c:pt idx="121">
                  <c:v>47520571.18571429</c:v>
                </c:pt>
                <c:pt idx="122">
                  <c:v>47910084.06428571</c:v>
                </c:pt>
                <c:pt idx="123">
                  <c:v>48299596.942857146</c:v>
                </c:pt>
                <c:pt idx="124">
                  <c:v>48689109.821428575</c:v>
                </c:pt>
                <c:pt idx="125">
                  <c:v>49078622.699999996</c:v>
                </c:pt>
                <c:pt idx="126">
                  <c:v>49468135.578571431</c:v>
                </c:pt>
                <c:pt idx="127">
                  <c:v>49857648.457142852</c:v>
                </c:pt>
                <c:pt idx="128">
                  <c:v>50247161.335714288</c:v>
                </c:pt>
                <c:pt idx="129">
                  <c:v>50636674.214285716</c:v>
                </c:pt>
                <c:pt idx="130">
                  <c:v>51026187.092857137</c:v>
                </c:pt>
                <c:pt idx="131">
                  <c:v>51415699.971428566</c:v>
                </c:pt>
                <c:pt idx="132">
                  <c:v>51805212.850000009</c:v>
                </c:pt>
                <c:pt idx="133">
                  <c:v>52194725.72857143</c:v>
                </c:pt>
                <c:pt idx="134">
                  <c:v>52584238.607142866</c:v>
                </c:pt>
                <c:pt idx="135">
                  <c:v>52973751.485714294</c:v>
                </c:pt>
                <c:pt idx="136">
                  <c:v>53363264.364285707</c:v>
                </c:pt>
                <c:pt idx="137">
                  <c:v>53752777.242857151</c:v>
                </c:pt>
                <c:pt idx="138">
                  <c:v>54142290.121428564</c:v>
                </c:pt>
                <c:pt idx="139">
                  <c:v>54531802.999999993</c:v>
                </c:pt>
                <c:pt idx="140">
                  <c:v>54921315.878571428</c:v>
                </c:pt>
                <c:pt idx="141">
                  <c:v>55310828.757142849</c:v>
                </c:pt>
                <c:pt idx="142">
                  <c:v>55700341.635714293</c:v>
                </c:pt>
                <c:pt idx="143">
                  <c:v>56089854.514285721</c:v>
                </c:pt>
                <c:pt idx="144">
                  <c:v>56479367.392857142</c:v>
                </c:pt>
                <c:pt idx="145">
                  <c:v>56868880.27142857</c:v>
                </c:pt>
                <c:pt idx="146">
                  <c:v>57258393.149999999</c:v>
                </c:pt>
                <c:pt idx="147">
                  <c:v>57647906.028571427</c:v>
                </c:pt>
                <c:pt idx="148">
                  <c:v>58037418.907142863</c:v>
                </c:pt>
                <c:pt idx="149">
                  <c:v>58426931.785714284</c:v>
                </c:pt>
                <c:pt idx="150">
                  <c:v>58816444.664285712</c:v>
                </c:pt>
                <c:pt idx="151">
                  <c:v>59205957.542857148</c:v>
                </c:pt>
                <c:pt idx="152">
                  <c:v>59595470.421428569</c:v>
                </c:pt>
                <c:pt idx="153">
                  <c:v>59984983.300000004</c:v>
                </c:pt>
                <c:pt idx="154">
                  <c:v>60374496.178571425</c:v>
                </c:pt>
                <c:pt idx="155">
                  <c:v>60764009.057142854</c:v>
                </c:pt>
                <c:pt idx="156">
                  <c:v>61153521.935714282</c:v>
                </c:pt>
                <c:pt idx="157">
                  <c:v>61543034.814285718</c:v>
                </c:pt>
                <c:pt idx="158">
                  <c:v>61932547.692857146</c:v>
                </c:pt>
                <c:pt idx="159">
                  <c:v>62322060.571428575</c:v>
                </c:pt>
                <c:pt idx="160">
                  <c:v>62711573.450000003</c:v>
                </c:pt>
                <c:pt idx="161">
                  <c:v>63101086.328571424</c:v>
                </c:pt>
                <c:pt idx="162">
                  <c:v>63490599.207142867</c:v>
                </c:pt>
                <c:pt idx="163">
                  <c:v>63880112.085714281</c:v>
                </c:pt>
                <c:pt idx="164">
                  <c:v>64269624.964285716</c:v>
                </c:pt>
                <c:pt idx="165">
                  <c:v>64659137.842857137</c:v>
                </c:pt>
                <c:pt idx="166">
                  <c:v>65048650.721428566</c:v>
                </c:pt>
                <c:pt idx="167">
                  <c:v>65438163.600000009</c:v>
                </c:pt>
                <c:pt idx="168">
                  <c:v>65827676.47857143</c:v>
                </c:pt>
                <c:pt idx="169">
                  <c:v>66217189.357142858</c:v>
                </c:pt>
                <c:pt idx="170">
                  <c:v>66606702.235714279</c:v>
                </c:pt>
                <c:pt idx="171">
                  <c:v>66996215.114285715</c:v>
                </c:pt>
                <c:pt idx="172">
                  <c:v>67385727.992857143</c:v>
                </c:pt>
                <c:pt idx="173">
                  <c:v>67775240.871428579</c:v>
                </c:pt>
                <c:pt idx="174">
                  <c:v>68164753.75</c:v>
                </c:pt>
                <c:pt idx="175">
                  <c:v>68554266.628571421</c:v>
                </c:pt>
                <c:pt idx="176">
                  <c:v>68943779.507142857</c:v>
                </c:pt>
                <c:pt idx="177">
                  <c:v>69333292.385714278</c:v>
                </c:pt>
                <c:pt idx="178">
                  <c:v>69722805.264285713</c:v>
                </c:pt>
                <c:pt idx="179">
                  <c:v>70112318.142857149</c:v>
                </c:pt>
                <c:pt idx="180">
                  <c:v>70501831.02142857</c:v>
                </c:pt>
                <c:pt idx="181">
                  <c:v>70891343.899999991</c:v>
                </c:pt>
                <c:pt idx="182">
                  <c:v>71280856.778571442</c:v>
                </c:pt>
                <c:pt idx="183">
                  <c:v>71670369.657142863</c:v>
                </c:pt>
                <c:pt idx="184">
                  <c:v>72059882.535714284</c:v>
                </c:pt>
                <c:pt idx="185">
                  <c:v>72449395.414285719</c:v>
                </c:pt>
                <c:pt idx="186">
                  <c:v>72838908.29285714</c:v>
                </c:pt>
                <c:pt idx="187">
                  <c:v>73228421.171428576</c:v>
                </c:pt>
                <c:pt idx="188">
                  <c:v>73617934.049999997</c:v>
                </c:pt>
                <c:pt idx="189">
                  <c:v>74007446.928571433</c:v>
                </c:pt>
                <c:pt idx="190">
                  <c:v>74396959.807142854</c:v>
                </c:pt>
                <c:pt idx="191">
                  <c:v>74786472.685714275</c:v>
                </c:pt>
                <c:pt idx="192">
                  <c:v>75175985.564285725</c:v>
                </c:pt>
                <c:pt idx="193">
                  <c:v>75565498.442857146</c:v>
                </c:pt>
                <c:pt idx="194">
                  <c:v>75955011.321428567</c:v>
                </c:pt>
                <c:pt idx="195">
                  <c:v>76344524.200000003</c:v>
                </c:pt>
                <c:pt idx="196">
                  <c:v>76734037.078571424</c:v>
                </c:pt>
                <c:pt idx="197">
                  <c:v>77123549.95714286</c:v>
                </c:pt>
                <c:pt idx="198">
                  <c:v>77513062.835714296</c:v>
                </c:pt>
                <c:pt idx="199">
                  <c:v>77902575.714285716</c:v>
                </c:pt>
                <c:pt idx="200">
                  <c:v>78292088.592857137</c:v>
                </c:pt>
                <c:pt idx="201">
                  <c:v>78681601.471428558</c:v>
                </c:pt>
                <c:pt idx="202">
                  <c:v>79071114.350000009</c:v>
                </c:pt>
                <c:pt idx="203">
                  <c:v>79460627.22857143</c:v>
                </c:pt>
                <c:pt idx="204">
                  <c:v>79850140.107142851</c:v>
                </c:pt>
                <c:pt idx="205">
                  <c:v>80239652.985714287</c:v>
                </c:pt>
                <c:pt idx="206">
                  <c:v>80629165.864285707</c:v>
                </c:pt>
                <c:pt idx="207">
                  <c:v>81018678.742857143</c:v>
                </c:pt>
                <c:pt idx="208">
                  <c:v>81408191.621428579</c:v>
                </c:pt>
                <c:pt idx="209">
                  <c:v>81797704.5</c:v>
                </c:pt>
                <c:pt idx="210">
                  <c:v>82187217.378571436</c:v>
                </c:pt>
                <c:pt idx="211">
                  <c:v>82576730.257142857</c:v>
                </c:pt>
                <c:pt idx="212">
                  <c:v>82966243.135714293</c:v>
                </c:pt>
                <c:pt idx="213">
                  <c:v>83355756.014285699</c:v>
                </c:pt>
                <c:pt idx="214">
                  <c:v>83745268.892857149</c:v>
                </c:pt>
                <c:pt idx="215">
                  <c:v>84134781.77142857</c:v>
                </c:pt>
                <c:pt idx="216">
                  <c:v>84524294.649999991</c:v>
                </c:pt>
                <c:pt idx="217">
                  <c:v>84913807.528571442</c:v>
                </c:pt>
                <c:pt idx="218">
                  <c:v>85303320.407142863</c:v>
                </c:pt>
                <c:pt idx="219">
                  <c:v>85692833.285714284</c:v>
                </c:pt>
                <c:pt idx="220">
                  <c:v>86082346.164285704</c:v>
                </c:pt>
                <c:pt idx="221">
                  <c:v>86471859.04285714</c:v>
                </c:pt>
                <c:pt idx="222">
                  <c:v>86861371.921428576</c:v>
                </c:pt>
                <c:pt idx="223">
                  <c:v>87250884.799999997</c:v>
                </c:pt>
                <c:pt idx="224">
                  <c:v>87640397.678571433</c:v>
                </c:pt>
                <c:pt idx="225">
                  <c:v>88029910.557142854</c:v>
                </c:pt>
                <c:pt idx="226">
                  <c:v>88419423.435714275</c:v>
                </c:pt>
                <c:pt idx="227">
                  <c:v>88808936.314285725</c:v>
                </c:pt>
                <c:pt idx="228">
                  <c:v>89198449.192857146</c:v>
                </c:pt>
                <c:pt idx="229">
                  <c:v>89587962.071428567</c:v>
                </c:pt>
                <c:pt idx="230">
                  <c:v>89977474.950000003</c:v>
                </c:pt>
                <c:pt idx="231">
                  <c:v>90366987.828571424</c:v>
                </c:pt>
                <c:pt idx="232">
                  <c:v>90756500.70714286</c:v>
                </c:pt>
                <c:pt idx="233">
                  <c:v>91146013.585714296</c:v>
                </c:pt>
                <c:pt idx="234">
                  <c:v>91535526.464285716</c:v>
                </c:pt>
                <c:pt idx="235">
                  <c:v>91925039.342857152</c:v>
                </c:pt>
                <c:pt idx="236">
                  <c:v>92314552.221428558</c:v>
                </c:pt>
                <c:pt idx="237">
                  <c:v>92704065.100000009</c:v>
                </c:pt>
                <c:pt idx="238">
                  <c:v>93093577.978571415</c:v>
                </c:pt>
                <c:pt idx="239">
                  <c:v>93483090.857142851</c:v>
                </c:pt>
                <c:pt idx="240">
                  <c:v>93872603.735714301</c:v>
                </c:pt>
                <c:pt idx="241">
                  <c:v>94262116.614285707</c:v>
                </c:pt>
                <c:pt idx="242">
                  <c:v>94651629.492857143</c:v>
                </c:pt>
                <c:pt idx="243">
                  <c:v>95041142.371428579</c:v>
                </c:pt>
                <c:pt idx="244">
                  <c:v>95430655.250000015</c:v>
                </c:pt>
                <c:pt idx="245">
                  <c:v>95820168.128571421</c:v>
                </c:pt>
                <c:pt idx="246">
                  <c:v>96209681.007142872</c:v>
                </c:pt>
                <c:pt idx="247">
                  <c:v>96599193.885714293</c:v>
                </c:pt>
                <c:pt idx="248">
                  <c:v>96988706.764285699</c:v>
                </c:pt>
                <c:pt idx="249">
                  <c:v>97378219.642857149</c:v>
                </c:pt>
                <c:pt idx="250">
                  <c:v>97767732.521428585</c:v>
                </c:pt>
                <c:pt idx="251">
                  <c:v>98157245.399999991</c:v>
                </c:pt>
                <c:pt idx="252">
                  <c:v>98546758.278571412</c:v>
                </c:pt>
                <c:pt idx="253">
                  <c:v>98936271.157142863</c:v>
                </c:pt>
                <c:pt idx="254">
                  <c:v>99325784.035714269</c:v>
                </c:pt>
                <c:pt idx="255">
                  <c:v>99715296.914285704</c:v>
                </c:pt>
                <c:pt idx="256">
                  <c:v>100104809.79285714</c:v>
                </c:pt>
                <c:pt idx="257">
                  <c:v>100494322.67142858</c:v>
                </c:pt>
                <c:pt idx="258">
                  <c:v>100883835.54999998</c:v>
                </c:pt>
                <c:pt idx="259">
                  <c:v>101273348.42857143</c:v>
                </c:pt>
                <c:pt idx="260">
                  <c:v>101662861.30714287</c:v>
                </c:pt>
                <c:pt idx="261">
                  <c:v>102052374.18571427</c:v>
                </c:pt>
                <c:pt idx="262">
                  <c:v>102441887.06428573</c:v>
                </c:pt>
                <c:pt idx="263">
                  <c:v>102831399.94285713</c:v>
                </c:pt>
                <c:pt idx="264">
                  <c:v>103220912.82142857</c:v>
                </c:pt>
                <c:pt idx="265">
                  <c:v>103610425.70000002</c:v>
                </c:pt>
                <c:pt idx="266">
                  <c:v>103999938.57857142</c:v>
                </c:pt>
                <c:pt idx="267">
                  <c:v>104389451.45714286</c:v>
                </c:pt>
                <c:pt idx="268">
                  <c:v>104778964.3357143</c:v>
                </c:pt>
                <c:pt idx="269">
                  <c:v>105168477.21428573</c:v>
                </c:pt>
                <c:pt idx="270">
                  <c:v>105557990.09285714</c:v>
                </c:pt>
                <c:pt idx="271">
                  <c:v>105947502.97142859</c:v>
                </c:pt>
                <c:pt idx="272">
                  <c:v>106337015.85000001</c:v>
                </c:pt>
                <c:pt idx="273">
                  <c:v>106726528.72857141</c:v>
                </c:pt>
                <c:pt idx="274">
                  <c:v>107116041.60714285</c:v>
                </c:pt>
                <c:pt idx="275">
                  <c:v>107505554.4857143</c:v>
                </c:pt>
                <c:pt idx="276">
                  <c:v>107895067.36428571</c:v>
                </c:pt>
                <c:pt idx="277">
                  <c:v>108284580.24285713</c:v>
                </c:pt>
                <c:pt idx="278">
                  <c:v>108674093.12142858</c:v>
                </c:pt>
                <c:pt idx="279">
                  <c:v>109063605.99999999</c:v>
                </c:pt>
                <c:pt idx="280">
                  <c:v>109453118.87857142</c:v>
                </c:pt>
                <c:pt idx="281">
                  <c:v>109842631.75714286</c:v>
                </c:pt>
                <c:pt idx="282">
                  <c:v>110232144.63571429</c:v>
                </c:pt>
                <c:pt idx="283">
                  <c:v>110621657.5142857</c:v>
                </c:pt>
                <c:pt idx="284">
                  <c:v>111011170.39285715</c:v>
                </c:pt>
                <c:pt idx="285">
                  <c:v>111400683.27142859</c:v>
                </c:pt>
                <c:pt idx="286">
                  <c:v>111790196.14999999</c:v>
                </c:pt>
                <c:pt idx="287">
                  <c:v>112179709.02857144</c:v>
                </c:pt>
                <c:pt idx="288">
                  <c:v>112569221.90714285</c:v>
                </c:pt>
                <c:pt idx="289">
                  <c:v>112958734.78571428</c:v>
                </c:pt>
                <c:pt idx="290">
                  <c:v>113348247.66428573</c:v>
                </c:pt>
                <c:pt idx="291">
                  <c:v>113737760.54285714</c:v>
                </c:pt>
                <c:pt idx="292">
                  <c:v>114127273.42142858</c:v>
                </c:pt>
                <c:pt idx="293">
                  <c:v>114516786.3</c:v>
                </c:pt>
                <c:pt idx="294">
                  <c:v>114906299.17857143</c:v>
                </c:pt>
                <c:pt idx="295">
                  <c:v>115295812.05714285</c:v>
                </c:pt>
                <c:pt idx="296">
                  <c:v>115685324.93571429</c:v>
                </c:pt>
                <c:pt idx="297">
                  <c:v>116074837.81428573</c:v>
                </c:pt>
                <c:pt idx="298">
                  <c:v>116464350.69285713</c:v>
                </c:pt>
                <c:pt idx="299">
                  <c:v>116853863.57142857</c:v>
                </c:pt>
              </c:numCache>
            </c:numRef>
          </c:cat>
          <c:val>
            <c:numRef>
              <c:f>'Digital working'!$AC$3:$AC$302</c:f>
              <c:numCache>
                <c:formatCode>General</c:formatCode>
                <c:ptCount val="300"/>
                <c:pt idx="194">
                  <c:v>41156.196218928242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40-46DD-887C-4A3799B10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677023"/>
        <c:axId val="1974668703"/>
      </c:lineChart>
      <c:catAx>
        <c:axId val="1974677023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68703"/>
        <c:crosses val="autoZero"/>
        <c:auto val="1"/>
        <c:lblAlgn val="ctr"/>
        <c:lblOffset val="100"/>
        <c:noMultiLvlLbl val="0"/>
      </c:catAx>
      <c:valAx>
        <c:axId val="1974668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7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1666666666666664E-2"/>
          <c:y val="0.88020778652668419"/>
          <c:w val="0.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Instagram Flighting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[8]Milka!$AR$1</c:f>
              <c:strCache>
                <c:ptCount val="1"/>
                <c:pt idx="0">
                  <c:v>Instagram</c:v>
                </c:pt>
              </c:strCache>
            </c:strRef>
          </c:tx>
          <c:spPr>
            <a:solidFill>
              <a:srgbClr val="0070C0"/>
            </a:solidFill>
            <a:ln w="1905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invertIfNegative val="0"/>
          <c:cat>
            <c:numRef>
              <c:f>[8]Milka!$O$2:$O$53</c:f>
              <c:numCache>
                <c:formatCode>m/d/yyyy</c:formatCode>
                <c:ptCount val="52"/>
                <c:pt idx="0">
                  <c:v>43472</c:v>
                </c:pt>
                <c:pt idx="1">
                  <c:v>43479</c:v>
                </c:pt>
                <c:pt idx="2">
                  <c:v>43486</c:v>
                </c:pt>
                <c:pt idx="3">
                  <c:v>43493</c:v>
                </c:pt>
                <c:pt idx="4">
                  <c:v>43500</c:v>
                </c:pt>
                <c:pt idx="5">
                  <c:v>43507</c:v>
                </c:pt>
                <c:pt idx="6">
                  <c:v>43514</c:v>
                </c:pt>
                <c:pt idx="7">
                  <c:v>43521</c:v>
                </c:pt>
                <c:pt idx="8">
                  <c:v>43528</c:v>
                </c:pt>
                <c:pt idx="9">
                  <c:v>43535</c:v>
                </c:pt>
                <c:pt idx="10">
                  <c:v>43542</c:v>
                </c:pt>
                <c:pt idx="11">
                  <c:v>43549</c:v>
                </c:pt>
                <c:pt idx="12">
                  <c:v>43556</c:v>
                </c:pt>
                <c:pt idx="13">
                  <c:v>43563</c:v>
                </c:pt>
                <c:pt idx="14">
                  <c:v>43570</c:v>
                </c:pt>
                <c:pt idx="15">
                  <c:v>43577</c:v>
                </c:pt>
                <c:pt idx="16">
                  <c:v>43584</c:v>
                </c:pt>
                <c:pt idx="17">
                  <c:v>43591</c:v>
                </c:pt>
                <c:pt idx="18">
                  <c:v>43598</c:v>
                </c:pt>
                <c:pt idx="19">
                  <c:v>43605</c:v>
                </c:pt>
                <c:pt idx="20">
                  <c:v>43612</c:v>
                </c:pt>
                <c:pt idx="21">
                  <c:v>43619</c:v>
                </c:pt>
                <c:pt idx="22">
                  <c:v>43626</c:v>
                </c:pt>
                <c:pt idx="23">
                  <c:v>43633</c:v>
                </c:pt>
                <c:pt idx="24">
                  <c:v>43640</c:v>
                </c:pt>
                <c:pt idx="25">
                  <c:v>43647</c:v>
                </c:pt>
                <c:pt idx="26">
                  <c:v>43654</c:v>
                </c:pt>
                <c:pt idx="27">
                  <c:v>43661</c:v>
                </c:pt>
                <c:pt idx="28">
                  <c:v>43668</c:v>
                </c:pt>
                <c:pt idx="29">
                  <c:v>43675</c:v>
                </c:pt>
                <c:pt idx="30">
                  <c:v>43682</c:v>
                </c:pt>
                <c:pt idx="31">
                  <c:v>43689</c:v>
                </c:pt>
                <c:pt idx="32">
                  <c:v>43696</c:v>
                </c:pt>
                <c:pt idx="33">
                  <c:v>43703</c:v>
                </c:pt>
                <c:pt idx="34">
                  <c:v>43710</c:v>
                </c:pt>
                <c:pt idx="35">
                  <c:v>43717</c:v>
                </c:pt>
                <c:pt idx="36">
                  <c:v>43724</c:v>
                </c:pt>
                <c:pt idx="37">
                  <c:v>43731</c:v>
                </c:pt>
                <c:pt idx="38">
                  <c:v>43738</c:v>
                </c:pt>
                <c:pt idx="39">
                  <c:v>43745</c:v>
                </c:pt>
                <c:pt idx="40">
                  <c:v>43752</c:v>
                </c:pt>
                <c:pt idx="41">
                  <c:v>43759</c:v>
                </c:pt>
                <c:pt idx="42">
                  <c:v>43766</c:v>
                </c:pt>
                <c:pt idx="43">
                  <c:v>43773</c:v>
                </c:pt>
                <c:pt idx="44">
                  <c:v>43780</c:v>
                </c:pt>
                <c:pt idx="45">
                  <c:v>43787</c:v>
                </c:pt>
                <c:pt idx="46">
                  <c:v>43794</c:v>
                </c:pt>
                <c:pt idx="47">
                  <c:v>43801</c:v>
                </c:pt>
                <c:pt idx="48">
                  <c:v>43808</c:v>
                </c:pt>
                <c:pt idx="49">
                  <c:v>43815</c:v>
                </c:pt>
                <c:pt idx="50">
                  <c:v>43822</c:v>
                </c:pt>
                <c:pt idx="51">
                  <c:v>43829</c:v>
                </c:pt>
              </c:numCache>
            </c:numRef>
          </c:cat>
          <c:val>
            <c:numRef>
              <c:f>[8]Milka!$AR$2:$AR$53</c:f>
              <c:numCache>
                <c:formatCode>_(* #,##0_);_(* \(#,##0\);_(* "-"??_);_(@_)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13634737</c:v>
                </c:pt>
                <c:pt idx="12">
                  <c:v>32341712</c:v>
                </c:pt>
                <c:pt idx="13">
                  <c:v>2753313</c:v>
                </c:pt>
                <c:pt idx="14">
                  <c:v>0</c:v>
                </c:pt>
                <c:pt idx="15">
                  <c:v>0</c:v>
                </c:pt>
                <c:pt idx="16">
                  <c:v>92545667</c:v>
                </c:pt>
                <c:pt idx="17">
                  <c:v>0</c:v>
                </c:pt>
                <c:pt idx="18">
                  <c:v>38114784</c:v>
                </c:pt>
                <c:pt idx="19">
                  <c:v>0</c:v>
                </c:pt>
                <c:pt idx="20">
                  <c:v>46367881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46900921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E-4A23-A9DA-67B403E58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0087535"/>
        <c:axId val="1560082959"/>
      </c:barChart>
      <c:lineChart>
        <c:grouping val="standard"/>
        <c:varyColors val="0"/>
        <c:ser>
          <c:idx val="1"/>
          <c:order val="1"/>
          <c:tx>
            <c:strRef>
              <c:f>[8]Milka!$Q$1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[8]Milka!$O$2:$O$53</c:f>
              <c:numCache>
                <c:formatCode>m/d/yyyy</c:formatCode>
                <c:ptCount val="52"/>
                <c:pt idx="0">
                  <c:v>43472</c:v>
                </c:pt>
                <c:pt idx="1">
                  <c:v>43479</c:v>
                </c:pt>
                <c:pt idx="2">
                  <c:v>43486</c:v>
                </c:pt>
                <c:pt idx="3">
                  <c:v>43493</c:v>
                </c:pt>
                <c:pt idx="4">
                  <c:v>43500</c:v>
                </c:pt>
                <c:pt idx="5">
                  <c:v>43507</c:v>
                </c:pt>
                <c:pt idx="6">
                  <c:v>43514</c:v>
                </c:pt>
                <c:pt idx="7">
                  <c:v>43521</c:v>
                </c:pt>
                <c:pt idx="8">
                  <c:v>43528</c:v>
                </c:pt>
                <c:pt idx="9">
                  <c:v>43535</c:v>
                </c:pt>
                <c:pt idx="10">
                  <c:v>43542</c:v>
                </c:pt>
                <c:pt idx="11">
                  <c:v>43549</c:v>
                </c:pt>
                <c:pt idx="12">
                  <c:v>43556</c:v>
                </c:pt>
                <c:pt idx="13">
                  <c:v>43563</c:v>
                </c:pt>
                <c:pt idx="14">
                  <c:v>43570</c:v>
                </c:pt>
                <c:pt idx="15">
                  <c:v>43577</c:v>
                </c:pt>
                <c:pt idx="16">
                  <c:v>43584</c:v>
                </c:pt>
                <c:pt idx="17">
                  <c:v>43591</c:v>
                </c:pt>
                <c:pt idx="18">
                  <c:v>43598</c:v>
                </c:pt>
                <c:pt idx="19">
                  <c:v>43605</c:v>
                </c:pt>
                <c:pt idx="20">
                  <c:v>43612</c:v>
                </c:pt>
                <c:pt idx="21">
                  <c:v>43619</c:v>
                </c:pt>
                <c:pt idx="22">
                  <c:v>43626</c:v>
                </c:pt>
                <c:pt idx="23">
                  <c:v>43633</c:v>
                </c:pt>
                <c:pt idx="24">
                  <c:v>43640</c:v>
                </c:pt>
                <c:pt idx="25">
                  <c:v>43647</c:v>
                </c:pt>
                <c:pt idx="26">
                  <c:v>43654</c:v>
                </c:pt>
                <c:pt idx="27">
                  <c:v>43661</c:v>
                </c:pt>
                <c:pt idx="28">
                  <c:v>43668</c:v>
                </c:pt>
                <c:pt idx="29">
                  <c:v>43675</c:v>
                </c:pt>
                <c:pt idx="30">
                  <c:v>43682</c:v>
                </c:pt>
                <c:pt idx="31">
                  <c:v>43689</c:v>
                </c:pt>
                <c:pt idx="32">
                  <c:v>43696</c:v>
                </c:pt>
                <c:pt idx="33">
                  <c:v>43703</c:v>
                </c:pt>
                <c:pt idx="34">
                  <c:v>43710</c:v>
                </c:pt>
                <c:pt idx="35">
                  <c:v>43717</c:v>
                </c:pt>
                <c:pt idx="36">
                  <c:v>43724</c:v>
                </c:pt>
                <c:pt idx="37">
                  <c:v>43731</c:v>
                </c:pt>
                <c:pt idx="38">
                  <c:v>43738</c:v>
                </c:pt>
                <c:pt idx="39">
                  <c:v>43745</c:v>
                </c:pt>
                <c:pt idx="40">
                  <c:v>43752</c:v>
                </c:pt>
                <c:pt idx="41">
                  <c:v>43759</c:v>
                </c:pt>
                <c:pt idx="42">
                  <c:v>43766</c:v>
                </c:pt>
                <c:pt idx="43">
                  <c:v>43773</c:v>
                </c:pt>
                <c:pt idx="44">
                  <c:v>43780</c:v>
                </c:pt>
                <c:pt idx="45">
                  <c:v>43787</c:v>
                </c:pt>
                <c:pt idx="46">
                  <c:v>43794</c:v>
                </c:pt>
                <c:pt idx="47">
                  <c:v>43801</c:v>
                </c:pt>
                <c:pt idx="48">
                  <c:v>43808</c:v>
                </c:pt>
                <c:pt idx="49">
                  <c:v>43815</c:v>
                </c:pt>
                <c:pt idx="50">
                  <c:v>43822</c:v>
                </c:pt>
                <c:pt idx="51">
                  <c:v>43829</c:v>
                </c:pt>
              </c:numCache>
            </c:numRef>
          </c:cat>
          <c:val>
            <c:numRef>
              <c:f>[8]Milka!$AS$2:$AS$53</c:f>
              <c:numCache>
                <c:formatCode>_(* #,##0_);_(* \(#,##0\);_(* "-"??_);_(@_)</c:formatCode>
                <c:ptCount val="52"/>
                <c:pt idx="0">
                  <c:v>38951287.857142858</c:v>
                </c:pt>
                <c:pt idx="1">
                  <c:v>38951287.857142858</c:v>
                </c:pt>
                <c:pt idx="2">
                  <c:v>38951287.857142858</c:v>
                </c:pt>
                <c:pt idx="3">
                  <c:v>38951287.857142858</c:v>
                </c:pt>
                <c:pt idx="4">
                  <c:v>38951287.857142858</c:v>
                </c:pt>
                <c:pt idx="5">
                  <c:v>38951287.857142858</c:v>
                </c:pt>
                <c:pt idx="6">
                  <c:v>38951287.857142858</c:v>
                </c:pt>
                <c:pt idx="7">
                  <c:v>38951287.857142858</c:v>
                </c:pt>
                <c:pt idx="8">
                  <c:v>38951287.857142858</c:v>
                </c:pt>
                <c:pt idx="9">
                  <c:v>38951287.857142858</c:v>
                </c:pt>
                <c:pt idx="10">
                  <c:v>38951287.857142858</c:v>
                </c:pt>
                <c:pt idx="11">
                  <c:v>38951287.857142858</c:v>
                </c:pt>
                <c:pt idx="12">
                  <c:v>38951287.857142858</c:v>
                </c:pt>
                <c:pt idx="13">
                  <c:v>38951287.857142858</c:v>
                </c:pt>
                <c:pt idx="14">
                  <c:v>38951287.857142858</c:v>
                </c:pt>
                <c:pt idx="15">
                  <c:v>38951287.857142858</c:v>
                </c:pt>
                <c:pt idx="16">
                  <c:v>38951287.857142858</c:v>
                </c:pt>
                <c:pt idx="17">
                  <c:v>38951287.857142858</c:v>
                </c:pt>
                <c:pt idx="18">
                  <c:v>38951287.857142858</c:v>
                </c:pt>
                <c:pt idx="19">
                  <c:v>38951287.857142858</c:v>
                </c:pt>
                <c:pt idx="20">
                  <c:v>38951287.857142858</c:v>
                </c:pt>
                <c:pt idx="21">
                  <c:v>38951287.857142858</c:v>
                </c:pt>
                <c:pt idx="22">
                  <c:v>38951287.857142858</c:v>
                </c:pt>
                <c:pt idx="23">
                  <c:v>38951287.857142858</c:v>
                </c:pt>
                <c:pt idx="24">
                  <c:v>38951287.857142858</c:v>
                </c:pt>
                <c:pt idx="25">
                  <c:v>38951287.857142858</c:v>
                </c:pt>
                <c:pt idx="26">
                  <c:v>38951287.857142858</c:v>
                </c:pt>
                <c:pt idx="27">
                  <c:v>38951287.857142858</c:v>
                </c:pt>
                <c:pt idx="28">
                  <c:v>38951287.857142858</c:v>
                </c:pt>
                <c:pt idx="29">
                  <c:v>38951287.857142858</c:v>
                </c:pt>
                <c:pt idx="30">
                  <c:v>38951287.857142858</c:v>
                </c:pt>
                <c:pt idx="31">
                  <c:v>38951287.857142858</c:v>
                </c:pt>
                <c:pt idx="32">
                  <c:v>38951287.857142858</c:v>
                </c:pt>
                <c:pt idx="33">
                  <c:v>38951287.857142858</c:v>
                </c:pt>
                <c:pt idx="34">
                  <c:v>38951287.857142858</c:v>
                </c:pt>
                <c:pt idx="35">
                  <c:v>38951287.857142858</c:v>
                </c:pt>
                <c:pt idx="36">
                  <c:v>38951287.857142858</c:v>
                </c:pt>
                <c:pt idx="37">
                  <c:v>38951287.857142858</c:v>
                </c:pt>
                <c:pt idx="38">
                  <c:v>38951287.857142858</c:v>
                </c:pt>
                <c:pt idx="39">
                  <c:v>38951287.857142858</c:v>
                </c:pt>
                <c:pt idx="40">
                  <c:v>38951287.857142858</c:v>
                </c:pt>
                <c:pt idx="41">
                  <c:v>38951287.857142858</c:v>
                </c:pt>
                <c:pt idx="42">
                  <c:v>38951287.857142858</c:v>
                </c:pt>
                <c:pt idx="43">
                  <c:v>38951287.857142858</c:v>
                </c:pt>
                <c:pt idx="44">
                  <c:v>38951287.857142858</c:v>
                </c:pt>
                <c:pt idx="45">
                  <c:v>38951287.857142858</c:v>
                </c:pt>
                <c:pt idx="46">
                  <c:v>38951287.857142858</c:v>
                </c:pt>
                <c:pt idx="47">
                  <c:v>38951287.857142858</c:v>
                </c:pt>
                <c:pt idx="48">
                  <c:v>38951287.857142858</c:v>
                </c:pt>
                <c:pt idx="49">
                  <c:v>38951287.857142858</c:v>
                </c:pt>
                <c:pt idx="50">
                  <c:v>38951287.857142858</c:v>
                </c:pt>
                <c:pt idx="51">
                  <c:v>38951287.857142858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E-4A23-A9DA-67B403E584F0}"/>
            </c:ext>
          </c:extLst>
        </c:ser>
        <c:ser>
          <c:idx val="2"/>
          <c:order val="2"/>
          <c:tx>
            <c:strRef>
              <c:f>[8]Milka!$R$1</c:f>
              <c:strCache>
                <c:ptCount val="1"/>
                <c:pt idx="0">
                  <c:v>Marginal Peak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[8]Milka!$O$2:$O$53</c:f>
              <c:numCache>
                <c:formatCode>m/d/yyyy</c:formatCode>
                <c:ptCount val="52"/>
                <c:pt idx="0">
                  <c:v>43472</c:v>
                </c:pt>
                <c:pt idx="1">
                  <c:v>43479</c:v>
                </c:pt>
                <c:pt idx="2">
                  <c:v>43486</c:v>
                </c:pt>
                <c:pt idx="3">
                  <c:v>43493</c:v>
                </c:pt>
                <c:pt idx="4">
                  <c:v>43500</c:v>
                </c:pt>
                <c:pt idx="5">
                  <c:v>43507</c:v>
                </c:pt>
                <c:pt idx="6">
                  <c:v>43514</c:v>
                </c:pt>
                <c:pt idx="7">
                  <c:v>43521</c:v>
                </c:pt>
                <c:pt idx="8">
                  <c:v>43528</c:v>
                </c:pt>
                <c:pt idx="9">
                  <c:v>43535</c:v>
                </c:pt>
                <c:pt idx="10">
                  <c:v>43542</c:v>
                </c:pt>
                <c:pt idx="11">
                  <c:v>43549</c:v>
                </c:pt>
                <c:pt idx="12">
                  <c:v>43556</c:v>
                </c:pt>
                <c:pt idx="13">
                  <c:v>43563</c:v>
                </c:pt>
                <c:pt idx="14">
                  <c:v>43570</c:v>
                </c:pt>
                <c:pt idx="15">
                  <c:v>43577</c:v>
                </c:pt>
                <c:pt idx="16">
                  <c:v>43584</c:v>
                </c:pt>
                <c:pt idx="17">
                  <c:v>43591</c:v>
                </c:pt>
                <c:pt idx="18">
                  <c:v>43598</c:v>
                </c:pt>
                <c:pt idx="19">
                  <c:v>43605</c:v>
                </c:pt>
                <c:pt idx="20">
                  <c:v>43612</c:v>
                </c:pt>
                <c:pt idx="21">
                  <c:v>43619</c:v>
                </c:pt>
                <c:pt idx="22">
                  <c:v>43626</c:v>
                </c:pt>
                <c:pt idx="23">
                  <c:v>43633</c:v>
                </c:pt>
                <c:pt idx="24">
                  <c:v>43640</c:v>
                </c:pt>
                <c:pt idx="25">
                  <c:v>43647</c:v>
                </c:pt>
                <c:pt idx="26">
                  <c:v>43654</c:v>
                </c:pt>
                <c:pt idx="27">
                  <c:v>43661</c:v>
                </c:pt>
                <c:pt idx="28">
                  <c:v>43668</c:v>
                </c:pt>
                <c:pt idx="29">
                  <c:v>43675</c:v>
                </c:pt>
                <c:pt idx="30">
                  <c:v>43682</c:v>
                </c:pt>
                <c:pt idx="31">
                  <c:v>43689</c:v>
                </c:pt>
                <c:pt idx="32">
                  <c:v>43696</c:v>
                </c:pt>
                <c:pt idx="33">
                  <c:v>43703</c:v>
                </c:pt>
                <c:pt idx="34">
                  <c:v>43710</c:v>
                </c:pt>
                <c:pt idx="35">
                  <c:v>43717</c:v>
                </c:pt>
                <c:pt idx="36">
                  <c:v>43724</c:v>
                </c:pt>
                <c:pt idx="37">
                  <c:v>43731</c:v>
                </c:pt>
                <c:pt idx="38">
                  <c:v>43738</c:v>
                </c:pt>
                <c:pt idx="39">
                  <c:v>43745</c:v>
                </c:pt>
                <c:pt idx="40">
                  <c:v>43752</c:v>
                </c:pt>
                <c:pt idx="41">
                  <c:v>43759</c:v>
                </c:pt>
                <c:pt idx="42">
                  <c:v>43766</c:v>
                </c:pt>
                <c:pt idx="43">
                  <c:v>43773</c:v>
                </c:pt>
                <c:pt idx="44">
                  <c:v>43780</c:v>
                </c:pt>
                <c:pt idx="45">
                  <c:v>43787</c:v>
                </c:pt>
                <c:pt idx="46">
                  <c:v>43794</c:v>
                </c:pt>
                <c:pt idx="47">
                  <c:v>43801</c:v>
                </c:pt>
                <c:pt idx="48">
                  <c:v>43808</c:v>
                </c:pt>
                <c:pt idx="49">
                  <c:v>43815</c:v>
                </c:pt>
                <c:pt idx="50">
                  <c:v>43822</c:v>
                </c:pt>
                <c:pt idx="51">
                  <c:v>43829</c:v>
                </c:pt>
              </c:numCache>
            </c:numRef>
          </c:cat>
          <c:val>
            <c:numRef>
              <c:f>[8]Milka!$AT$2:$AT$53</c:f>
              <c:numCache>
                <c:formatCode>_(* #,##0_);_(* \(#,##0\);_(* "-"??_);_(@_)</c:formatCode>
                <c:ptCount val="52"/>
                <c:pt idx="0">
                  <c:v>43235929.52142857</c:v>
                </c:pt>
                <c:pt idx="1">
                  <c:v>43235929.52142857</c:v>
                </c:pt>
                <c:pt idx="2">
                  <c:v>43235929.52142857</c:v>
                </c:pt>
                <c:pt idx="3">
                  <c:v>43235929.52142857</c:v>
                </c:pt>
                <c:pt idx="4">
                  <c:v>43235929.52142857</c:v>
                </c:pt>
                <c:pt idx="5">
                  <c:v>43235929.52142857</c:v>
                </c:pt>
                <c:pt idx="6">
                  <c:v>43235929.52142857</c:v>
                </c:pt>
                <c:pt idx="7">
                  <c:v>43235929.52142857</c:v>
                </c:pt>
                <c:pt idx="8">
                  <c:v>43235929.52142857</c:v>
                </c:pt>
                <c:pt idx="9">
                  <c:v>43235929.52142857</c:v>
                </c:pt>
                <c:pt idx="10">
                  <c:v>43235929.52142857</c:v>
                </c:pt>
                <c:pt idx="11">
                  <c:v>43235929.52142857</c:v>
                </c:pt>
                <c:pt idx="12">
                  <c:v>43235929.52142857</c:v>
                </c:pt>
                <c:pt idx="13">
                  <c:v>43235929.52142857</c:v>
                </c:pt>
                <c:pt idx="14">
                  <c:v>43235929.52142857</c:v>
                </c:pt>
                <c:pt idx="15">
                  <c:v>43235929.52142857</c:v>
                </c:pt>
                <c:pt idx="16">
                  <c:v>43235929.52142857</c:v>
                </c:pt>
                <c:pt idx="17">
                  <c:v>43235929.52142857</c:v>
                </c:pt>
                <c:pt idx="18">
                  <c:v>43235929.52142857</c:v>
                </c:pt>
                <c:pt idx="19">
                  <c:v>43235929.52142857</c:v>
                </c:pt>
                <c:pt idx="20">
                  <c:v>43235929.52142857</c:v>
                </c:pt>
                <c:pt idx="21">
                  <c:v>43235929.52142857</c:v>
                </c:pt>
                <c:pt idx="22">
                  <c:v>43235929.52142857</c:v>
                </c:pt>
                <c:pt idx="23">
                  <c:v>43235929.52142857</c:v>
                </c:pt>
                <c:pt idx="24">
                  <c:v>43235929.52142857</c:v>
                </c:pt>
                <c:pt idx="25">
                  <c:v>43235929.52142857</c:v>
                </c:pt>
                <c:pt idx="26">
                  <c:v>43235929.52142857</c:v>
                </c:pt>
                <c:pt idx="27">
                  <c:v>43235929.52142857</c:v>
                </c:pt>
                <c:pt idx="28">
                  <c:v>43235929.52142857</c:v>
                </c:pt>
                <c:pt idx="29">
                  <c:v>43235929.52142857</c:v>
                </c:pt>
                <c:pt idx="30">
                  <c:v>43235929.52142857</c:v>
                </c:pt>
                <c:pt idx="31">
                  <c:v>43235929.52142857</c:v>
                </c:pt>
                <c:pt idx="32">
                  <c:v>43235929.52142857</c:v>
                </c:pt>
                <c:pt idx="33">
                  <c:v>43235929.52142857</c:v>
                </c:pt>
                <c:pt idx="34">
                  <c:v>43235929.52142857</c:v>
                </c:pt>
                <c:pt idx="35">
                  <c:v>43235929.52142857</c:v>
                </c:pt>
                <c:pt idx="36">
                  <c:v>43235929.52142857</c:v>
                </c:pt>
                <c:pt idx="37">
                  <c:v>43235929.52142857</c:v>
                </c:pt>
                <c:pt idx="38">
                  <c:v>43235929.52142857</c:v>
                </c:pt>
                <c:pt idx="39">
                  <c:v>43235929.52142857</c:v>
                </c:pt>
                <c:pt idx="40">
                  <c:v>43235929.52142857</c:v>
                </c:pt>
                <c:pt idx="41">
                  <c:v>43235929.52142857</c:v>
                </c:pt>
                <c:pt idx="42">
                  <c:v>43235929.52142857</c:v>
                </c:pt>
                <c:pt idx="43">
                  <c:v>43235929.52142857</c:v>
                </c:pt>
                <c:pt idx="44">
                  <c:v>43235929.52142857</c:v>
                </c:pt>
                <c:pt idx="45">
                  <c:v>43235929.52142857</c:v>
                </c:pt>
                <c:pt idx="46">
                  <c:v>43235929.52142857</c:v>
                </c:pt>
                <c:pt idx="47">
                  <c:v>43235929.52142857</c:v>
                </c:pt>
                <c:pt idx="48">
                  <c:v>43235929.52142857</c:v>
                </c:pt>
                <c:pt idx="49">
                  <c:v>43235929.52142857</c:v>
                </c:pt>
                <c:pt idx="50">
                  <c:v>43235929.52142857</c:v>
                </c:pt>
                <c:pt idx="51">
                  <c:v>43235929.52142857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BE-4A23-A9DA-67B403E584F0}"/>
            </c:ext>
          </c:extLst>
        </c:ser>
        <c:ser>
          <c:idx val="3"/>
          <c:order val="3"/>
          <c:tx>
            <c:strRef>
              <c:f>[8]Milka!$S$1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[8]Milka!$O$2:$O$53</c:f>
              <c:numCache>
                <c:formatCode>m/d/yyyy</c:formatCode>
                <c:ptCount val="52"/>
                <c:pt idx="0">
                  <c:v>43472</c:v>
                </c:pt>
                <c:pt idx="1">
                  <c:v>43479</c:v>
                </c:pt>
                <c:pt idx="2">
                  <c:v>43486</c:v>
                </c:pt>
                <c:pt idx="3">
                  <c:v>43493</c:v>
                </c:pt>
                <c:pt idx="4">
                  <c:v>43500</c:v>
                </c:pt>
                <c:pt idx="5">
                  <c:v>43507</c:v>
                </c:pt>
                <c:pt idx="6">
                  <c:v>43514</c:v>
                </c:pt>
                <c:pt idx="7">
                  <c:v>43521</c:v>
                </c:pt>
                <c:pt idx="8">
                  <c:v>43528</c:v>
                </c:pt>
                <c:pt idx="9">
                  <c:v>43535</c:v>
                </c:pt>
                <c:pt idx="10">
                  <c:v>43542</c:v>
                </c:pt>
                <c:pt idx="11">
                  <c:v>43549</c:v>
                </c:pt>
                <c:pt idx="12">
                  <c:v>43556</c:v>
                </c:pt>
                <c:pt idx="13">
                  <c:v>43563</c:v>
                </c:pt>
                <c:pt idx="14">
                  <c:v>43570</c:v>
                </c:pt>
                <c:pt idx="15">
                  <c:v>43577</c:v>
                </c:pt>
                <c:pt idx="16">
                  <c:v>43584</c:v>
                </c:pt>
                <c:pt idx="17">
                  <c:v>43591</c:v>
                </c:pt>
                <c:pt idx="18">
                  <c:v>43598</c:v>
                </c:pt>
                <c:pt idx="19">
                  <c:v>43605</c:v>
                </c:pt>
                <c:pt idx="20">
                  <c:v>43612</c:v>
                </c:pt>
                <c:pt idx="21">
                  <c:v>43619</c:v>
                </c:pt>
                <c:pt idx="22">
                  <c:v>43626</c:v>
                </c:pt>
                <c:pt idx="23">
                  <c:v>43633</c:v>
                </c:pt>
                <c:pt idx="24">
                  <c:v>43640</c:v>
                </c:pt>
                <c:pt idx="25">
                  <c:v>43647</c:v>
                </c:pt>
                <c:pt idx="26">
                  <c:v>43654</c:v>
                </c:pt>
                <c:pt idx="27">
                  <c:v>43661</c:v>
                </c:pt>
                <c:pt idx="28">
                  <c:v>43668</c:v>
                </c:pt>
                <c:pt idx="29">
                  <c:v>43675</c:v>
                </c:pt>
                <c:pt idx="30">
                  <c:v>43682</c:v>
                </c:pt>
                <c:pt idx="31">
                  <c:v>43689</c:v>
                </c:pt>
                <c:pt idx="32">
                  <c:v>43696</c:v>
                </c:pt>
                <c:pt idx="33">
                  <c:v>43703</c:v>
                </c:pt>
                <c:pt idx="34">
                  <c:v>43710</c:v>
                </c:pt>
                <c:pt idx="35">
                  <c:v>43717</c:v>
                </c:pt>
                <c:pt idx="36">
                  <c:v>43724</c:v>
                </c:pt>
                <c:pt idx="37">
                  <c:v>43731</c:v>
                </c:pt>
                <c:pt idx="38">
                  <c:v>43738</c:v>
                </c:pt>
                <c:pt idx="39">
                  <c:v>43745</c:v>
                </c:pt>
                <c:pt idx="40">
                  <c:v>43752</c:v>
                </c:pt>
                <c:pt idx="41">
                  <c:v>43759</c:v>
                </c:pt>
                <c:pt idx="42">
                  <c:v>43766</c:v>
                </c:pt>
                <c:pt idx="43">
                  <c:v>43773</c:v>
                </c:pt>
                <c:pt idx="44">
                  <c:v>43780</c:v>
                </c:pt>
                <c:pt idx="45">
                  <c:v>43787</c:v>
                </c:pt>
                <c:pt idx="46">
                  <c:v>43794</c:v>
                </c:pt>
                <c:pt idx="47">
                  <c:v>43801</c:v>
                </c:pt>
                <c:pt idx="48">
                  <c:v>43808</c:v>
                </c:pt>
                <c:pt idx="49">
                  <c:v>43815</c:v>
                </c:pt>
                <c:pt idx="50">
                  <c:v>43822</c:v>
                </c:pt>
                <c:pt idx="51">
                  <c:v>43829</c:v>
                </c:pt>
              </c:numCache>
            </c:numRef>
          </c:cat>
          <c:val>
            <c:numRef>
              <c:f>[8]Milka!$AU$2:$AU$53</c:f>
              <c:numCache>
                <c:formatCode>_(* #,##0_);_(* \(#,##0\);_(* "-"??_);_(@_)</c:formatCode>
                <c:ptCount val="52"/>
                <c:pt idx="0">
                  <c:v>75955011.321428567</c:v>
                </c:pt>
                <c:pt idx="1">
                  <c:v>75955011.321428567</c:v>
                </c:pt>
                <c:pt idx="2">
                  <c:v>75955011.321428567</c:v>
                </c:pt>
                <c:pt idx="3">
                  <c:v>75955011.321428567</c:v>
                </c:pt>
                <c:pt idx="4">
                  <c:v>75955011.321428567</c:v>
                </c:pt>
                <c:pt idx="5">
                  <c:v>75955011.321428567</c:v>
                </c:pt>
                <c:pt idx="6">
                  <c:v>75955011.321428567</c:v>
                </c:pt>
                <c:pt idx="7">
                  <c:v>75955011.321428567</c:v>
                </c:pt>
                <c:pt idx="8">
                  <c:v>75955011.321428567</c:v>
                </c:pt>
                <c:pt idx="9">
                  <c:v>75955011.321428567</c:v>
                </c:pt>
                <c:pt idx="10">
                  <c:v>75955011.321428567</c:v>
                </c:pt>
                <c:pt idx="11">
                  <c:v>75955011.321428567</c:v>
                </c:pt>
                <c:pt idx="12">
                  <c:v>75955011.321428567</c:v>
                </c:pt>
                <c:pt idx="13">
                  <c:v>75955011.321428567</c:v>
                </c:pt>
                <c:pt idx="14">
                  <c:v>75955011.321428567</c:v>
                </c:pt>
                <c:pt idx="15">
                  <c:v>75955011.321428567</c:v>
                </c:pt>
                <c:pt idx="16">
                  <c:v>75955011.321428567</c:v>
                </c:pt>
                <c:pt idx="17">
                  <c:v>75955011.321428567</c:v>
                </c:pt>
                <c:pt idx="18">
                  <c:v>75955011.321428567</c:v>
                </c:pt>
                <c:pt idx="19">
                  <c:v>75955011.321428567</c:v>
                </c:pt>
                <c:pt idx="20">
                  <c:v>75955011.321428567</c:v>
                </c:pt>
                <c:pt idx="21">
                  <c:v>75955011.321428567</c:v>
                </c:pt>
                <c:pt idx="22">
                  <c:v>75955011.321428567</c:v>
                </c:pt>
                <c:pt idx="23">
                  <c:v>75955011.321428567</c:v>
                </c:pt>
                <c:pt idx="24">
                  <c:v>75955011.321428567</c:v>
                </c:pt>
                <c:pt idx="25">
                  <c:v>75955011.321428567</c:v>
                </c:pt>
                <c:pt idx="26">
                  <c:v>75955011.321428567</c:v>
                </c:pt>
                <c:pt idx="27">
                  <c:v>75955011.321428567</c:v>
                </c:pt>
                <c:pt idx="28">
                  <c:v>75955011.321428567</c:v>
                </c:pt>
                <c:pt idx="29">
                  <c:v>75955011.321428567</c:v>
                </c:pt>
                <c:pt idx="30">
                  <c:v>75955011.321428567</c:v>
                </c:pt>
                <c:pt idx="31">
                  <c:v>75955011.321428567</c:v>
                </c:pt>
                <c:pt idx="32">
                  <c:v>75955011.321428567</c:v>
                </c:pt>
                <c:pt idx="33">
                  <c:v>75955011.321428567</c:v>
                </c:pt>
                <c:pt idx="34">
                  <c:v>75955011.321428567</c:v>
                </c:pt>
                <c:pt idx="35">
                  <c:v>75955011.321428567</c:v>
                </c:pt>
                <c:pt idx="36">
                  <c:v>75955011.321428567</c:v>
                </c:pt>
                <c:pt idx="37">
                  <c:v>75955011.321428567</c:v>
                </c:pt>
                <c:pt idx="38">
                  <c:v>75955011.321428567</c:v>
                </c:pt>
                <c:pt idx="39">
                  <c:v>75955011.321428567</c:v>
                </c:pt>
                <c:pt idx="40">
                  <c:v>75955011.321428567</c:v>
                </c:pt>
                <c:pt idx="41">
                  <c:v>75955011.321428567</c:v>
                </c:pt>
                <c:pt idx="42">
                  <c:v>75955011.321428567</c:v>
                </c:pt>
                <c:pt idx="43">
                  <c:v>75955011.321428567</c:v>
                </c:pt>
                <c:pt idx="44">
                  <c:v>75955011.321428567</c:v>
                </c:pt>
                <c:pt idx="45">
                  <c:v>75955011.321428567</c:v>
                </c:pt>
                <c:pt idx="46">
                  <c:v>75955011.321428567</c:v>
                </c:pt>
                <c:pt idx="47">
                  <c:v>75955011.321428567</c:v>
                </c:pt>
                <c:pt idx="48">
                  <c:v>75955011.321428567</c:v>
                </c:pt>
                <c:pt idx="49">
                  <c:v>75955011.321428567</c:v>
                </c:pt>
                <c:pt idx="50">
                  <c:v>75955011.321428567</c:v>
                </c:pt>
                <c:pt idx="51">
                  <c:v>75955011.321428567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BE-4A23-A9DA-67B403E58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087535"/>
        <c:axId val="1560082959"/>
      </c:lineChart>
      <c:dateAx>
        <c:axId val="15600875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082959"/>
        <c:crosses val="autoZero"/>
        <c:auto val="1"/>
        <c:lblOffset val="100"/>
        <c:baseTimeUnit val="days"/>
      </c:dateAx>
      <c:valAx>
        <c:axId val="1560082959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08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Facebook- Saturation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'Digital working'!$C$2</c:f>
              <c:strCache>
                <c:ptCount val="1"/>
                <c:pt idx="0">
                  <c:v>Incremental Volume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'Digital working'!$B$3:$B$302</c:f>
              <c:numCache>
                <c:formatCode>General</c:formatCode>
                <c:ptCount val="300"/>
                <c:pt idx="0">
                  <c:v>376247.29777777777</c:v>
                </c:pt>
                <c:pt idx="1">
                  <c:v>752494.59555555554</c:v>
                </c:pt>
                <c:pt idx="2">
                  <c:v>1128741.8933333333</c:v>
                </c:pt>
                <c:pt idx="3">
                  <c:v>1504989.1911111111</c:v>
                </c:pt>
                <c:pt idx="4">
                  <c:v>1881236.4888888891</c:v>
                </c:pt>
                <c:pt idx="5">
                  <c:v>2257483.7866666666</c:v>
                </c:pt>
                <c:pt idx="6">
                  <c:v>2633731.0844444442</c:v>
                </c:pt>
                <c:pt idx="7">
                  <c:v>3009978.3822222222</c:v>
                </c:pt>
                <c:pt idx="8">
                  <c:v>3386225.6799999997</c:v>
                </c:pt>
                <c:pt idx="9">
                  <c:v>3762472.9777777782</c:v>
                </c:pt>
                <c:pt idx="10">
                  <c:v>4138720.2755555562</c:v>
                </c:pt>
                <c:pt idx="11">
                  <c:v>4514967.5733333332</c:v>
                </c:pt>
                <c:pt idx="12">
                  <c:v>4891214.8711111117</c:v>
                </c:pt>
                <c:pt idx="13">
                  <c:v>5267462.1688888883</c:v>
                </c:pt>
                <c:pt idx="14">
                  <c:v>5643709.4666666668</c:v>
                </c:pt>
                <c:pt idx="15">
                  <c:v>6019956.7644444443</c:v>
                </c:pt>
                <c:pt idx="16">
                  <c:v>6396204.0622222228</c:v>
                </c:pt>
                <c:pt idx="17">
                  <c:v>6772451.3599999994</c:v>
                </c:pt>
                <c:pt idx="18">
                  <c:v>7148698.6577777769</c:v>
                </c:pt>
                <c:pt idx="19">
                  <c:v>7524945.9555555563</c:v>
                </c:pt>
                <c:pt idx="20">
                  <c:v>7901193.2533333339</c:v>
                </c:pt>
                <c:pt idx="21">
                  <c:v>8277440.5511111123</c:v>
                </c:pt>
                <c:pt idx="22">
                  <c:v>8653687.8488888908</c:v>
                </c:pt>
                <c:pt idx="23">
                  <c:v>9029935.1466666665</c:v>
                </c:pt>
                <c:pt idx="24">
                  <c:v>9406182.444444444</c:v>
                </c:pt>
                <c:pt idx="25">
                  <c:v>9782429.7422222234</c:v>
                </c:pt>
                <c:pt idx="26">
                  <c:v>10158677.039999999</c:v>
                </c:pt>
                <c:pt idx="27">
                  <c:v>10534924.337777777</c:v>
                </c:pt>
                <c:pt idx="28">
                  <c:v>10911171.635555556</c:v>
                </c:pt>
                <c:pt idx="29">
                  <c:v>11287418.933333334</c:v>
                </c:pt>
                <c:pt idx="30">
                  <c:v>11663666.231111109</c:v>
                </c:pt>
                <c:pt idx="31">
                  <c:v>12039913.528888889</c:v>
                </c:pt>
                <c:pt idx="32">
                  <c:v>12416160.826666666</c:v>
                </c:pt>
                <c:pt idx="33">
                  <c:v>12792408.124444446</c:v>
                </c:pt>
                <c:pt idx="34">
                  <c:v>13168655.422222221</c:v>
                </c:pt>
                <c:pt idx="35">
                  <c:v>13544902.719999999</c:v>
                </c:pt>
                <c:pt idx="36">
                  <c:v>13921150.017777778</c:v>
                </c:pt>
                <c:pt idx="37">
                  <c:v>14297397.315555554</c:v>
                </c:pt>
                <c:pt idx="38">
                  <c:v>14673644.613333335</c:v>
                </c:pt>
                <c:pt idx="39">
                  <c:v>15049891.911111113</c:v>
                </c:pt>
                <c:pt idx="40">
                  <c:v>15426139.208888888</c:v>
                </c:pt>
                <c:pt idx="41">
                  <c:v>15802386.506666668</c:v>
                </c:pt>
                <c:pt idx="42">
                  <c:v>16178633.804444445</c:v>
                </c:pt>
                <c:pt idx="43">
                  <c:v>16554881.102222225</c:v>
                </c:pt>
                <c:pt idx="44">
                  <c:v>16931128.399999999</c:v>
                </c:pt>
                <c:pt idx="45">
                  <c:v>17307375.697777782</c:v>
                </c:pt>
                <c:pt idx="46">
                  <c:v>17683622.995555554</c:v>
                </c:pt>
                <c:pt idx="47">
                  <c:v>18059870.293333333</c:v>
                </c:pt>
                <c:pt idx="48">
                  <c:v>18436117.591111112</c:v>
                </c:pt>
                <c:pt idx="49">
                  <c:v>18812364.888888888</c:v>
                </c:pt>
                <c:pt idx="50">
                  <c:v>19188612.186666664</c:v>
                </c:pt>
                <c:pt idx="51">
                  <c:v>19564859.484444447</c:v>
                </c:pt>
                <c:pt idx="52">
                  <c:v>19941106.782222226</c:v>
                </c:pt>
                <c:pt idx="53">
                  <c:v>20317354.079999998</c:v>
                </c:pt>
                <c:pt idx="54">
                  <c:v>20693601.377777778</c:v>
                </c:pt>
                <c:pt idx="55">
                  <c:v>21069848.675555553</c:v>
                </c:pt>
                <c:pt idx="56">
                  <c:v>21446095.973333333</c:v>
                </c:pt>
                <c:pt idx="57">
                  <c:v>21822343.271111112</c:v>
                </c:pt>
                <c:pt idx="58">
                  <c:v>22198590.568888888</c:v>
                </c:pt>
                <c:pt idx="59">
                  <c:v>22574837.866666667</c:v>
                </c:pt>
                <c:pt idx="60">
                  <c:v>22951085.164444443</c:v>
                </c:pt>
                <c:pt idx="61">
                  <c:v>23327332.462222219</c:v>
                </c:pt>
                <c:pt idx="62">
                  <c:v>23703579.760000005</c:v>
                </c:pt>
                <c:pt idx="63">
                  <c:v>24079827.057777777</c:v>
                </c:pt>
                <c:pt idx="64">
                  <c:v>24456074.355555553</c:v>
                </c:pt>
                <c:pt idx="65">
                  <c:v>24832321.653333332</c:v>
                </c:pt>
                <c:pt idx="66">
                  <c:v>25208568.951111112</c:v>
                </c:pt>
                <c:pt idx="67">
                  <c:v>25584816.248888891</c:v>
                </c:pt>
                <c:pt idx="68">
                  <c:v>25961063.546666667</c:v>
                </c:pt>
                <c:pt idx="69">
                  <c:v>26337310.844444443</c:v>
                </c:pt>
                <c:pt idx="70">
                  <c:v>26713558.142222226</c:v>
                </c:pt>
                <c:pt idx="71">
                  <c:v>27089805.439999998</c:v>
                </c:pt>
                <c:pt idx="72">
                  <c:v>27466052.737777777</c:v>
                </c:pt>
                <c:pt idx="73">
                  <c:v>27842300.035555556</c:v>
                </c:pt>
                <c:pt idx="74">
                  <c:v>28218547.333333332</c:v>
                </c:pt>
                <c:pt idx="75">
                  <c:v>28594794.631111108</c:v>
                </c:pt>
                <c:pt idx="76">
                  <c:v>28971041.928888891</c:v>
                </c:pt>
                <c:pt idx="77">
                  <c:v>29347289.22666667</c:v>
                </c:pt>
                <c:pt idx="78">
                  <c:v>29723536.524444446</c:v>
                </c:pt>
                <c:pt idx="79">
                  <c:v>30099783.822222225</c:v>
                </c:pt>
                <c:pt idx="80">
                  <c:v>30476031.120000005</c:v>
                </c:pt>
                <c:pt idx="81">
                  <c:v>30852278.417777777</c:v>
                </c:pt>
                <c:pt idx="82">
                  <c:v>31228525.715555549</c:v>
                </c:pt>
                <c:pt idx="83">
                  <c:v>31604773.013333336</c:v>
                </c:pt>
                <c:pt idx="84">
                  <c:v>31981020.311111111</c:v>
                </c:pt>
                <c:pt idx="85">
                  <c:v>32357267.608888891</c:v>
                </c:pt>
                <c:pt idx="86">
                  <c:v>32733514.906666663</c:v>
                </c:pt>
                <c:pt idx="87">
                  <c:v>33109762.204444449</c:v>
                </c:pt>
                <c:pt idx="88">
                  <c:v>33486009.502222221</c:v>
                </c:pt>
                <c:pt idx="89">
                  <c:v>33862256.799999997</c:v>
                </c:pt>
                <c:pt idx="90">
                  <c:v>34238504.097777776</c:v>
                </c:pt>
                <c:pt idx="91">
                  <c:v>34614751.395555563</c:v>
                </c:pt>
                <c:pt idx="92">
                  <c:v>34990998.693333335</c:v>
                </c:pt>
                <c:pt idx="93">
                  <c:v>35367245.991111107</c:v>
                </c:pt>
                <c:pt idx="94">
                  <c:v>35743493.288888894</c:v>
                </c:pt>
                <c:pt idx="95">
                  <c:v>36119740.586666666</c:v>
                </c:pt>
                <c:pt idx="96">
                  <c:v>36495987.884444445</c:v>
                </c:pt>
                <c:pt idx="97">
                  <c:v>36872235.182222225</c:v>
                </c:pt>
                <c:pt idx="98">
                  <c:v>37248482.479999997</c:v>
                </c:pt>
                <c:pt idx="99">
                  <c:v>37624729.777777776</c:v>
                </c:pt>
                <c:pt idx="100">
                  <c:v>38000977.075555556</c:v>
                </c:pt>
                <c:pt idx="101">
                  <c:v>38377224.373333327</c:v>
                </c:pt>
                <c:pt idx="102">
                  <c:v>38753471.671111114</c:v>
                </c:pt>
                <c:pt idx="103">
                  <c:v>39129718.968888894</c:v>
                </c:pt>
                <c:pt idx="104">
                  <c:v>39505966.266666666</c:v>
                </c:pt>
                <c:pt idx="105">
                  <c:v>39882213.564444453</c:v>
                </c:pt>
                <c:pt idx="106">
                  <c:v>40258460.862222224</c:v>
                </c:pt>
                <c:pt idx="107">
                  <c:v>40634708.159999996</c:v>
                </c:pt>
                <c:pt idx="108">
                  <c:v>41010955.457777776</c:v>
                </c:pt>
                <c:pt idx="109">
                  <c:v>41387202.755555555</c:v>
                </c:pt>
                <c:pt idx="110">
                  <c:v>41763450.053333335</c:v>
                </c:pt>
                <c:pt idx="111">
                  <c:v>42139697.351111107</c:v>
                </c:pt>
                <c:pt idx="112">
                  <c:v>42515944.648888893</c:v>
                </c:pt>
                <c:pt idx="113">
                  <c:v>42892191.946666665</c:v>
                </c:pt>
                <c:pt idx="114">
                  <c:v>43268439.244444445</c:v>
                </c:pt>
                <c:pt idx="115">
                  <c:v>43644686.542222224</c:v>
                </c:pt>
                <c:pt idx="116">
                  <c:v>44020933.840000004</c:v>
                </c:pt>
                <c:pt idx="117">
                  <c:v>44397181.137777776</c:v>
                </c:pt>
                <c:pt idx="118">
                  <c:v>44773428.435555547</c:v>
                </c:pt>
                <c:pt idx="119">
                  <c:v>45149675.733333334</c:v>
                </c:pt>
                <c:pt idx="120">
                  <c:v>45525923.031111106</c:v>
                </c:pt>
                <c:pt idx="121">
                  <c:v>45902170.328888886</c:v>
                </c:pt>
                <c:pt idx="122">
                  <c:v>46278417.626666673</c:v>
                </c:pt>
                <c:pt idx="123">
                  <c:v>46654664.924444437</c:v>
                </c:pt>
                <c:pt idx="124">
                  <c:v>47030912.222222224</c:v>
                </c:pt>
                <c:pt idx="125">
                  <c:v>47407159.520000011</c:v>
                </c:pt>
                <c:pt idx="126">
                  <c:v>47783406.817777775</c:v>
                </c:pt>
                <c:pt idx="127">
                  <c:v>48159654.115555555</c:v>
                </c:pt>
                <c:pt idx="128">
                  <c:v>48535901.413333334</c:v>
                </c:pt>
                <c:pt idx="129">
                  <c:v>48912148.711111106</c:v>
                </c:pt>
                <c:pt idx="130">
                  <c:v>49288396.008888893</c:v>
                </c:pt>
                <c:pt idx="131">
                  <c:v>49664643.306666665</c:v>
                </c:pt>
                <c:pt idx="132">
                  <c:v>50040890.604444437</c:v>
                </c:pt>
                <c:pt idx="133">
                  <c:v>50417137.902222224</c:v>
                </c:pt>
                <c:pt idx="134">
                  <c:v>50793385.200000003</c:v>
                </c:pt>
                <c:pt idx="135">
                  <c:v>51169632.497777782</c:v>
                </c:pt>
                <c:pt idx="136">
                  <c:v>51545879.795555554</c:v>
                </c:pt>
                <c:pt idx="137">
                  <c:v>51922127.093333334</c:v>
                </c:pt>
                <c:pt idx="138">
                  <c:v>52298374.391111106</c:v>
                </c:pt>
                <c:pt idx="139">
                  <c:v>52674621.688888885</c:v>
                </c:pt>
                <c:pt idx="140">
                  <c:v>53050868.986666657</c:v>
                </c:pt>
                <c:pt idx="141">
                  <c:v>53427116.284444451</c:v>
                </c:pt>
                <c:pt idx="142">
                  <c:v>53803363.582222223</c:v>
                </c:pt>
                <c:pt idx="143">
                  <c:v>54179610.879999995</c:v>
                </c:pt>
                <c:pt idx="144">
                  <c:v>54555858.177777782</c:v>
                </c:pt>
                <c:pt idx="145">
                  <c:v>54932105.475555554</c:v>
                </c:pt>
                <c:pt idx="146">
                  <c:v>55308352.773333333</c:v>
                </c:pt>
                <c:pt idx="147">
                  <c:v>55684600.071111113</c:v>
                </c:pt>
                <c:pt idx="148">
                  <c:v>56060847.368888885</c:v>
                </c:pt>
                <c:pt idx="149">
                  <c:v>56437094.666666664</c:v>
                </c:pt>
                <c:pt idx="150">
                  <c:v>56813341.964444451</c:v>
                </c:pt>
                <c:pt idx="151">
                  <c:v>57189589.262222216</c:v>
                </c:pt>
                <c:pt idx="152">
                  <c:v>57565836.560000002</c:v>
                </c:pt>
                <c:pt idx="153">
                  <c:v>57942083.857777782</c:v>
                </c:pt>
                <c:pt idx="154">
                  <c:v>58318331.155555554</c:v>
                </c:pt>
                <c:pt idx="155">
                  <c:v>58694578.453333341</c:v>
                </c:pt>
                <c:pt idx="156">
                  <c:v>59070825.751111113</c:v>
                </c:pt>
                <c:pt idx="157">
                  <c:v>59447073.048888892</c:v>
                </c:pt>
                <c:pt idx="158">
                  <c:v>59823320.346666679</c:v>
                </c:pt>
                <c:pt idx="159">
                  <c:v>60199567.644444451</c:v>
                </c:pt>
                <c:pt idx="160">
                  <c:v>60575814.942222223</c:v>
                </c:pt>
                <c:pt idx="161">
                  <c:v>60952062.24000001</c:v>
                </c:pt>
                <c:pt idx="162">
                  <c:v>61328309.537777767</c:v>
                </c:pt>
                <c:pt idx="163">
                  <c:v>61704556.835555553</c:v>
                </c:pt>
                <c:pt idx="164">
                  <c:v>62080804.133333325</c:v>
                </c:pt>
                <c:pt idx="165">
                  <c:v>62457051.431111097</c:v>
                </c:pt>
                <c:pt idx="166">
                  <c:v>62833298.728888884</c:v>
                </c:pt>
                <c:pt idx="167">
                  <c:v>63209546.026666671</c:v>
                </c:pt>
                <c:pt idx="168">
                  <c:v>63585793.324444443</c:v>
                </c:pt>
                <c:pt idx="169">
                  <c:v>63962040.622222222</c:v>
                </c:pt>
                <c:pt idx="170">
                  <c:v>64338287.919999994</c:v>
                </c:pt>
                <c:pt idx="171">
                  <c:v>64714535.217777781</c:v>
                </c:pt>
                <c:pt idx="172">
                  <c:v>65090782.515555553</c:v>
                </c:pt>
                <c:pt idx="173">
                  <c:v>65467029.813333325</c:v>
                </c:pt>
                <c:pt idx="174">
                  <c:v>65843277.111111112</c:v>
                </c:pt>
                <c:pt idx="175">
                  <c:v>66219524.408888899</c:v>
                </c:pt>
                <c:pt idx="176">
                  <c:v>66595771.706666671</c:v>
                </c:pt>
                <c:pt idx="177">
                  <c:v>66972019.004444443</c:v>
                </c:pt>
                <c:pt idx="178">
                  <c:v>67348266.302222207</c:v>
                </c:pt>
                <c:pt idx="179">
                  <c:v>67724513.599999994</c:v>
                </c:pt>
                <c:pt idx="180">
                  <c:v>68100760.897777781</c:v>
                </c:pt>
                <c:pt idx="181">
                  <c:v>68477008.195555553</c:v>
                </c:pt>
                <c:pt idx="182">
                  <c:v>68853255.49333334</c:v>
                </c:pt>
                <c:pt idx="183">
                  <c:v>69229502.791111127</c:v>
                </c:pt>
                <c:pt idx="184">
                  <c:v>69605750.088888884</c:v>
                </c:pt>
                <c:pt idx="185">
                  <c:v>69981997.38666667</c:v>
                </c:pt>
                <c:pt idx="186">
                  <c:v>70358244.684444457</c:v>
                </c:pt>
                <c:pt idx="187">
                  <c:v>70734491.982222214</c:v>
                </c:pt>
                <c:pt idx="188">
                  <c:v>71110739.280000001</c:v>
                </c:pt>
                <c:pt idx="189">
                  <c:v>71486986.577777788</c:v>
                </c:pt>
                <c:pt idx="190">
                  <c:v>71863233.875555545</c:v>
                </c:pt>
                <c:pt idx="191">
                  <c:v>72239481.173333332</c:v>
                </c:pt>
                <c:pt idx="192">
                  <c:v>72615728.471111119</c:v>
                </c:pt>
                <c:pt idx="193">
                  <c:v>72991975.768888891</c:v>
                </c:pt>
                <c:pt idx="194">
                  <c:v>73368223.066666663</c:v>
                </c:pt>
                <c:pt idx="195">
                  <c:v>73744470.36444445</c:v>
                </c:pt>
                <c:pt idx="196">
                  <c:v>74120717.662222221</c:v>
                </c:pt>
                <c:pt idx="197">
                  <c:v>74496964.959999993</c:v>
                </c:pt>
                <c:pt idx="198">
                  <c:v>74873212.257777765</c:v>
                </c:pt>
                <c:pt idx="199">
                  <c:v>75249459.555555552</c:v>
                </c:pt>
                <c:pt idx="200">
                  <c:v>75625706.853333339</c:v>
                </c:pt>
                <c:pt idx="201">
                  <c:v>76001954.151111111</c:v>
                </c:pt>
                <c:pt idx="202">
                  <c:v>76378201.448888883</c:v>
                </c:pt>
                <c:pt idx="203">
                  <c:v>76754448.746666655</c:v>
                </c:pt>
                <c:pt idx="204">
                  <c:v>77130696.044444442</c:v>
                </c:pt>
                <c:pt idx="205">
                  <c:v>77506943.342222229</c:v>
                </c:pt>
                <c:pt idx="206">
                  <c:v>77883190.640000001</c:v>
                </c:pt>
                <c:pt idx="207">
                  <c:v>78259437.937777787</c:v>
                </c:pt>
                <c:pt idx="208">
                  <c:v>78635685.235555574</c:v>
                </c:pt>
                <c:pt idx="209">
                  <c:v>79011932.533333331</c:v>
                </c:pt>
                <c:pt idx="210">
                  <c:v>79388179.831111118</c:v>
                </c:pt>
                <c:pt idx="211">
                  <c:v>79764427.128888905</c:v>
                </c:pt>
                <c:pt idx="212">
                  <c:v>80140674.426666662</c:v>
                </c:pt>
                <c:pt idx="213">
                  <c:v>80516921.724444449</c:v>
                </c:pt>
                <c:pt idx="214">
                  <c:v>80893169.022222221</c:v>
                </c:pt>
                <c:pt idx="215">
                  <c:v>81269416.319999993</c:v>
                </c:pt>
                <c:pt idx="216">
                  <c:v>81645663.617777765</c:v>
                </c:pt>
                <c:pt idx="217">
                  <c:v>82021910.915555552</c:v>
                </c:pt>
                <c:pt idx="218">
                  <c:v>82398158.213333324</c:v>
                </c:pt>
                <c:pt idx="219">
                  <c:v>82774405.51111111</c:v>
                </c:pt>
                <c:pt idx="220">
                  <c:v>83150652.808888897</c:v>
                </c:pt>
                <c:pt idx="221">
                  <c:v>83526900.106666669</c:v>
                </c:pt>
                <c:pt idx="222">
                  <c:v>83903147.404444441</c:v>
                </c:pt>
                <c:pt idx="223">
                  <c:v>84279394.702222213</c:v>
                </c:pt>
                <c:pt idx="224">
                  <c:v>84655642</c:v>
                </c:pt>
                <c:pt idx="225">
                  <c:v>85031889.297777787</c:v>
                </c:pt>
                <c:pt idx="226">
                  <c:v>85408136.595555559</c:v>
                </c:pt>
                <c:pt idx="227">
                  <c:v>85784383.893333331</c:v>
                </c:pt>
                <c:pt idx="228">
                  <c:v>86160631.191111103</c:v>
                </c:pt>
                <c:pt idx="229">
                  <c:v>86536878.48888889</c:v>
                </c:pt>
                <c:pt idx="230">
                  <c:v>86913125.786666676</c:v>
                </c:pt>
                <c:pt idx="231">
                  <c:v>87289373.084444448</c:v>
                </c:pt>
                <c:pt idx="232">
                  <c:v>87665620.382222235</c:v>
                </c:pt>
                <c:pt idx="233">
                  <c:v>88041867.680000007</c:v>
                </c:pt>
                <c:pt idx="234">
                  <c:v>88418114.977777779</c:v>
                </c:pt>
                <c:pt idx="235">
                  <c:v>88794362.275555551</c:v>
                </c:pt>
                <c:pt idx="236">
                  <c:v>89170609.573333338</c:v>
                </c:pt>
                <c:pt idx="237">
                  <c:v>89546856.871111095</c:v>
                </c:pt>
                <c:pt idx="238">
                  <c:v>89923104.168888882</c:v>
                </c:pt>
                <c:pt idx="239">
                  <c:v>90299351.466666669</c:v>
                </c:pt>
                <c:pt idx="240">
                  <c:v>90675598.764444426</c:v>
                </c:pt>
                <c:pt idx="241">
                  <c:v>91051846.062222213</c:v>
                </c:pt>
                <c:pt idx="242">
                  <c:v>91428093.359999999</c:v>
                </c:pt>
                <c:pt idx="243">
                  <c:v>91804340.657777771</c:v>
                </c:pt>
                <c:pt idx="244">
                  <c:v>92180587.955555558</c:v>
                </c:pt>
                <c:pt idx="245">
                  <c:v>92556835.253333345</c:v>
                </c:pt>
                <c:pt idx="246">
                  <c:v>92933082.551111117</c:v>
                </c:pt>
                <c:pt idx="247">
                  <c:v>93309329.848888874</c:v>
                </c:pt>
                <c:pt idx="248">
                  <c:v>93685577.146666661</c:v>
                </c:pt>
                <c:pt idx="249">
                  <c:v>94061824.444444448</c:v>
                </c:pt>
                <c:pt idx="250">
                  <c:v>94438071.742222235</c:v>
                </c:pt>
                <c:pt idx="251">
                  <c:v>94814319.040000021</c:v>
                </c:pt>
                <c:pt idx="252">
                  <c:v>95190566.337777779</c:v>
                </c:pt>
                <c:pt idx="253">
                  <c:v>95566813.63555555</c:v>
                </c:pt>
                <c:pt idx="254">
                  <c:v>95943060.933333337</c:v>
                </c:pt>
                <c:pt idx="255">
                  <c:v>96319308.231111109</c:v>
                </c:pt>
                <c:pt idx="256">
                  <c:v>96695555.528888881</c:v>
                </c:pt>
                <c:pt idx="257">
                  <c:v>97071802.826666668</c:v>
                </c:pt>
                <c:pt idx="258">
                  <c:v>97448050.124444455</c:v>
                </c:pt>
                <c:pt idx="259">
                  <c:v>97824297.422222212</c:v>
                </c:pt>
                <c:pt idx="260">
                  <c:v>98200544.719999999</c:v>
                </c:pt>
                <c:pt idx="261">
                  <c:v>98576792.017777786</c:v>
                </c:pt>
                <c:pt idx="262">
                  <c:v>98953039.315555543</c:v>
                </c:pt>
                <c:pt idx="263">
                  <c:v>99329286.61333333</c:v>
                </c:pt>
                <c:pt idx="264">
                  <c:v>99705533.911111116</c:v>
                </c:pt>
                <c:pt idx="265">
                  <c:v>100081781.20888887</c:v>
                </c:pt>
                <c:pt idx="266">
                  <c:v>100458028.50666666</c:v>
                </c:pt>
                <c:pt idx="267">
                  <c:v>100834275.80444445</c:v>
                </c:pt>
                <c:pt idx="268">
                  <c:v>101210523.10222222</c:v>
                </c:pt>
                <c:pt idx="269">
                  <c:v>101586770.40000001</c:v>
                </c:pt>
                <c:pt idx="270">
                  <c:v>101963017.69777779</c:v>
                </c:pt>
                <c:pt idx="271">
                  <c:v>102339264.99555556</c:v>
                </c:pt>
                <c:pt idx="272">
                  <c:v>102715512.29333332</c:v>
                </c:pt>
                <c:pt idx="273">
                  <c:v>103091759.59111111</c:v>
                </c:pt>
                <c:pt idx="274">
                  <c:v>103468006.8888889</c:v>
                </c:pt>
                <c:pt idx="275">
                  <c:v>103844254.18666667</c:v>
                </c:pt>
                <c:pt idx="276">
                  <c:v>104220501.48444445</c:v>
                </c:pt>
                <c:pt idx="277">
                  <c:v>104596748.78222221</c:v>
                </c:pt>
                <c:pt idx="278">
                  <c:v>104972996.07999998</c:v>
                </c:pt>
                <c:pt idx="279">
                  <c:v>105349243.37777777</c:v>
                </c:pt>
                <c:pt idx="280">
                  <c:v>105725490.67555556</c:v>
                </c:pt>
                <c:pt idx="281">
                  <c:v>106101737.97333331</c:v>
                </c:pt>
                <c:pt idx="282">
                  <c:v>106477985.27111112</c:v>
                </c:pt>
                <c:pt idx="283">
                  <c:v>106854232.5688889</c:v>
                </c:pt>
                <c:pt idx="284">
                  <c:v>107230479.86666666</c:v>
                </c:pt>
                <c:pt idx="285">
                  <c:v>107606727.16444445</c:v>
                </c:pt>
                <c:pt idx="286">
                  <c:v>107982974.46222223</c:v>
                </c:pt>
                <c:pt idx="287">
                  <c:v>108359221.75999999</c:v>
                </c:pt>
                <c:pt idx="288">
                  <c:v>108735469.05777778</c:v>
                </c:pt>
                <c:pt idx="289">
                  <c:v>109111716.35555556</c:v>
                </c:pt>
                <c:pt idx="290">
                  <c:v>109487963.65333332</c:v>
                </c:pt>
                <c:pt idx="291">
                  <c:v>109864210.95111111</c:v>
                </c:pt>
                <c:pt idx="292">
                  <c:v>110240458.24888891</c:v>
                </c:pt>
                <c:pt idx="293">
                  <c:v>110616705.54666667</c:v>
                </c:pt>
                <c:pt idx="294">
                  <c:v>110992952.84444445</c:v>
                </c:pt>
                <c:pt idx="295">
                  <c:v>111369200.14222223</c:v>
                </c:pt>
                <c:pt idx="296">
                  <c:v>111745447.44</c:v>
                </c:pt>
                <c:pt idx="297">
                  <c:v>112121694.73777777</c:v>
                </c:pt>
                <c:pt idx="298">
                  <c:v>112497942.03555554</c:v>
                </c:pt>
                <c:pt idx="299">
                  <c:v>112874189.33333333</c:v>
                </c:pt>
              </c:numCache>
            </c:numRef>
          </c:cat>
          <c:val>
            <c:numRef>
              <c:f>'Digital working'!$C$3:$C$302</c:f>
              <c:numCache>
                <c:formatCode>_ * #,##0_ ;_ * \-#,##0_ ;_ * "-"??_ ;_ @_ </c:formatCode>
                <c:ptCount val="300"/>
                <c:pt idx="0">
                  <c:v>2.1669345529482968</c:v>
                </c:pt>
                <c:pt idx="1">
                  <c:v>9.882311682000525</c:v>
                </c:pt>
                <c:pt idx="2">
                  <c:v>23.933638729308338</c:v>
                </c:pt>
                <c:pt idx="3">
                  <c:v>44.732793712455212</c:v>
                </c:pt>
                <c:pt idx="4">
                  <c:v>72.540873631407663</c:v>
                </c:pt>
                <c:pt idx="5">
                  <c:v>107.53229586583909</c:v>
                </c:pt>
                <c:pt idx="6">
                  <c:v>149.8241834765621</c:v>
                </c:pt>
                <c:pt idx="7">
                  <c:v>199.49266850223057</c:v>
                </c:pt>
                <c:pt idx="8">
                  <c:v>256.5830142374038</c:v>
                </c:pt>
                <c:pt idx="9">
                  <c:v>321.11639282118693</c:v>
                </c:pt>
                <c:pt idx="10">
                  <c:v>393.09467765426564</c:v>
                </c:pt>
                <c:pt idx="11">
                  <c:v>472.50397506000934</c:v>
                </c:pt>
                <c:pt idx="12">
                  <c:v>559.31731257502497</c:v>
                </c:pt>
                <c:pt idx="13">
                  <c:v>653.49673933219765</c:v>
                </c:pt>
                <c:pt idx="14">
                  <c:v>754.99500262595689</c:v>
                </c:pt>
                <c:pt idx="15">
                  <c:v>863.75691030812811</c:v>
                </c:pt>
                <c:pt idx="16">
                  <c:v>979.72045474309618</c:v>
                </c:pt>
                <c:pt idx="17">
                  <c:v>1102.8177521103573</c:v>
                </c:pt>
                <c:pt idx="18">
                  <c:v>1232.9758361901652</c:v>
                </c:pt>
                <c:pt idx="19">
                  <c:v>1370.1173357097225</c:v>
                </c:pt>
                <c:pt idx="20">
                  <c:v>1514.1610572551529</c:v>
                </c:pt>
                <c:pt idx="21">
                  <c:v>1665.0224906755523</c:v>
                </c:pt>
                <c:pt idx="22">
                  <c:v>1822.6142501891286</c:v>
                </c:pt>
                <c:pt idx="23">
                  <c:v>1986.846461636092</c:v>
                </c:pt>
                <c:pt idx="24">
                  <c:v>2157.6271042342414</c:v>
                </c:pt>
                <c:pt idx="25">
                  <c:v>2334.8623135936882</c:v>
                </c:pt>
                <c:pt idx="26">
                  <c:v>2518.4566515072843</c:v>
                </c:pt>
                <c:pt idx="27">
                  <c:v>2708.3133470610128</c:v>
                </c:pt>
                <c:pt idx="28">
                  <c:v>2904.3345128385586</c:v>
                </c:pt>
                <c:pt idx="29">
                  <c:v>3106.4213393781661</c:v>
                </c:pt>
                <c:pt idx="30">
                  <c:v>3314.4742705430131</c:v>
                </c:pt>
                <c:pt idx="31">
                  <c:v>3528.3931620619524</c:v>
                </c:pt>
                <c:pt idx="32">
                  <c:v>3748.0774251661992</c:v>
                </c:pt>
                <c:pt idx="33">
                  <c:v>3973.426156973982</c:v>
                </c:pt>
                <c:pt idx="34">
                  <c:v>4204.3382590479632</c:v>
                </c:pt>
                <c:pt idx="35">
                  <c:v>4440.7125453603412</c:v>
                </c:pt>
                <c:pt idx="36">
                  <c:v>4682.4478407406414</c:v>
                </c:pt>
                <c:pt idx="37">
                  <c:v>4929.4430707464335</c:v>
                </c:pt>
                <c:pt idx="38">
                  <c:v>5181.5973437822022</c:v>
                </c:pt>
                <c:pt idx="39">
                  <c:v>5438.8100261939471</c:v>
                </c:pt>
                <c:pt idx="40">
                  <c:v>5700.9808109827045</c:v>
                </c:pt>
                <c:pt idx="41">
                  <c:v>5968.0097807081884</c:v>
                </c:pt>
                <c:pt idx="42">
                  <c:v>6239.7974650908745</c:v>
                </c:pt>
                <c:pt idx="43">
                  <c:v>6516.2448937665995</c:v>
                </c:pt>
                <c:pt idx="44">
                  <c:v>6797.2536446004442</c:v>
                </c:pt>
                <c:pt idx="45">
                  <c:v>7082.7258879250985</c:v>
                </c:pt>
                <c:pt idx="46">
                  <c:v>7372.564427032733</c:v>
                </c:pt>
                <c:pt idx="47">
                  <c:v>7666.6727352172538</c:v>
                </c:pt>
                <c:pt idx="48">
                  <c:v>7964.9549896357166</c:v>
                </c:pt>
                <c:pt idx="49">
                  <c:v>8267.316102232493</c:v>
                </c:pt>
                <c:pt idx="50">
                  <c:v>8573.6617479477845</c:v>
                </c:pt>
                <c:pt idx="51">
                  <c:v>8883.8983904121797</c:v>
                </c:pt>
                <c:pt idx="52">
                  <c:v>9197.9333053111732</c:v>
                </c:pt>
                <c:pt idx="53">
                  <c:v>9515.6746015881818</c:v>
                </c:pt>
                <c:pt idx="54">
                  <c:v>9837.0312406399989</c:v>
                </c:pt>
                <c:pt idx="55">
                  <c:v>10161.913053646102</c:v>
                </c:pt>
                <c:pt idx="56">
                  <c:v>10490.230757161797</c:v>
                </c:pt>
                <c:pt idx="57">
                  <c:v>10821.895967094766</c:v>
                </c:pt>
                <c:pt idx="58">
                  <c:v>11156.821211175238</c:v>
                </c:pt>
                <c:pt idx="59">
                  <c:v>11494.919940021498</c:v>
                </c:pt>
                <c:pt idx="60">
                  <c:v>11836.106536894824</c:v>
                </c:pt>
                <c:pt idx="61">
                  <c:v>12180.296326230864</c:v>
                </c:pt>
                <c:pt idx="62">
                  <c:v>12527.405581028142</c:v>
                </c:pt>
                <c:pt idx="63">
                  <c:v>12877.351529168449</c:v>
                </c:pt>
                <c:pt idx="64">
                  <c:v>13230.052358738802</c:v>
                </c:pt>
                <c:pt idx="65">
                  <c:v>13585.42722241941</c:v>
                </c:pt>
                <c:pt idx="66">
                  <c:v>13943.39624099803</c:v>
                </c:pt>
                <c:pt idx="67">
                  <c:v>14303.880506066569</c:v>
                </c:pt>
                <c:pt idx="68">
                  <c:v>14666.80208195247</c:v>
                </c:pt>
                <c:pt idx="69">
                  <c:v>15032.084006933655</c:v>
                </c:pt>
                <c:pt idx="70">
                  <c:v>15399.650293782413</c:v>
                </c:pt>
                <c:pt idx="71">
                  <c:v>15769.425929681387</c:v>
                </c:pt>
                <c:pt idx="72">
                  <c:v>16141.336875551142</c:v>
                </c:pt>
                <c:pt idx="73">
                  <c:v>16515.310064827132</c:v>
                </c:pt>
                <c:pt idx="74">
                  <c:v>16891.273401720839</c:v>
                </c:pt>
                <c:pt idx="75">
                  <c:v>17269.155758998255</c:v>
                </c:pt>
                <c:pt idx="76">
                  <c:v>17648.886975306432</c:v>
                </c:pt>
                <c:pt idx="77">
                  <c:v>18030.397852077283</c:v>
                </c:pt>
                <c:pt idx="78">
                  <c:v>18413.620150035786</c:v>
                </c:pt>
                <c:pt idx="79">
                  <c:v>18798.486585338382</c:v>
                </c:pt>
                <c:pt idx="80">
                  <c:v>19184.930825365725</c:v>
                </c:pt>
                <c:pt idx="81">
                  <c:v>19572.887484192361</c:v>
                </c:pt>
                <c:pt idx="82">
                  <c:v>19962.292117755089</c:v>
                </c:pt>
                <c:pt idx="83">
                  <c:v>20353.081218739906</c:v>
                </c:pt>
                <c:pt idx="84">
                  <c:v>20745.192211206751</c:v>
                </c:pt>
                <c:pt idx="85">
                  <c:v>21138.563444970088</c:v>
                </c:pt>
                <c:pt idx="86">
                  <c:v>21533.134189752011</c:v>
                </c:pt>
                <c:pt idx="87">
                  <c:v>21928.844629124367</c:v>
                </c:pt>
                <c:pt idx="88">
                  <c:v>22325.635854254539</c:v>
                </c:pt>
                <c:pt idx="89">
                  <c:v>22723.449857469495</c:v>
                </c:pt>
                <c:pt idx="90">
                  <c:v>23122.229525651674</c:v>
                </c:pt>
                <c:pt idx="91">
                  <c:v>23521.918633479156</c:v>
                </c:pt>
                <c:pt idx="92">
                  <c:v>23922.461836522667</c:v>
                </c:pt>
                <c:pt idx="93">
                  <c:v>24323.804664210413</c:v>
                </c:pt>
                <c:pt idx="94">
                  <c:v>24725.893512671977</c:v>
                </c:pt>
                <c:pt idx="95">
                  <c:v>25128.675637471159</c:v>
                </c:pt>
                <c:pt idx="96">
                  <c:v>25532.099146237841</c:v>
                </c:pt>
                <c:pt idx="97">
                  <c:v>25936.112991207719</c:v>
                </c:pt>
                <c:pt idx="98">
                  <c:v>26340.666961678788</c:v>
                </c:pt>
                <c:pt idx="99">
                  <c:v>26745.711676392875</c:v>
                </c:pt>
                <c:pt idx="100">
                  <c:v>27151.198575849823</c:v>
                </c:pt>
                <c:pt idx="101">
                  <c:v>27557.079914561957</c:v>
                </c:pt>
                <c:pt idx="102">
                  <c:v>27963.308753255671</c:v>
                </c:pt>
                <c:pt idx="103">
                  <c:v>28369.838951026999</c:v>
                </c:pt>
                <c:pt idx="104">
                  <c:v>28776.625157456918</c:v>
                </c:pt>
                <c:pt idx="105">
                  <c:v>29183.622804693336</c:v>
                </c:pt>
                <c:pt idx="106">
                  <c:v>29590.788099504265</c:v>
                </c:pt>
                <c:pt idx="107">
                  <c:v>29998.078015308434</c:v>
                </c:pt>
                <c:pt idx="108">
                  <c:v>30405.450284187998</c:v>
                </c:pt>
                <c:pt idx="109">
                  <c:v>30812.863388888145</c:v>
                </c:pt>
                <c:pt idx="110">
                  <c:v>31220.276554808421</c:v>
                </c:pt>
                <c:pt idx="111">
                  <c:v>31627.64974198972</c:v>
                </c:pt>
                <c:pt idx="112">
                  <c:v>32034.943637101322</c:v>
                </c:pt>
                <c:pt idx="113">
                  <c:v>32442.119645431852</c:v>
                </c:pt>
                <c:pt idx="114">
                  <c:v>32849.139882887452</c:v>
                </c:pt>
                <c:pt idx="115">
                  <c:v>33255.967168001102</c:v>
                </c:pt>
                <c:pt idx="116">
                  <c:v>33662.565013956177</c:v>
                </c:pt>
                <c:pt idx="117">
                  <c:v>34068.897620627242</c:v>
                </c:pt>
                <c:pt idx="118">
                  <c:v>34474.929866641127</c:v>
                </c:pt>
                <c:pt idx="119">
                  <c:v>34880.627301461107</c:v>
                </c:pt>
                <c:pt idx="120">
                  <c:v>35285.956137496694</c:v>
                </c:pt>
                <c:pt idx="121">
                  <c:v>35690.883242241594</c:v>
                </c:pt>
                <c:pt idx="122">
                  <c:v>36095.376130442128</c:v>
                </c:pt>
                <c:pt idx="123">
                  <c:v>36499.402956298291</c:v>
                </c:pt>
                <c:pt idx="124">
                  <c:v>36902.93250569974</c:v>
                </c:pt>
                <c:pt idx="125">
                  <c:v>37305.934188498199</c:v>
                </c:pt>
                <c:pt idx="126">
                  <c:v>37708.378030818749</c:v>
                </c:pt>
                <c:pt idx="127">
                  <c:v>38110.234667411234</c:v>
                </c:pt>
                <c:pt idx="128">
                  <c:v>38511.475334043549</c:v>
                </c:pt>
                <c:pt idx="129">
                  <c:v>38912.071859938602</c:v>
                </c:pt>
                <c:pt idx="130">
                  <c:v>39311.996660255907</c:v>
                </c:pt>
                <c:pt idx="131">
                  <c:v>39711.22272861965</c:v>
                </c:pt>
                <c:pt idx="132">
                  <c:v>40109.723629694199</c:v>
                </c:pt>
                <c:pt idx="133">
                  <c:v>40507.473491808043</c:v>
                </c:pt>
                <c:pt idx="134">
                  <c:v>40904.446999627973</c:v>
                </c:pt>
                <c:pt idx="135">
                  <c:v>41300.619386883773</c:v>
                </c:pt>
                <c:pt idx="136">
                  <c:v>41695.96642914453</c:v>
                </c:pt>
                <c:pt idx="137">
                  <c:v>42090.464436648057</c:v>
                </c:pt>
                <c:pt idx="138">
                  <c:v>42484.090247183332</c:v>
                </c:pt>
                <c:pt idx="139">
                  <c:v>42876.821219027377</c:v>
                </c:pt>
                <c:pt idx="140">
                  <c:v>43268.635223937032</c:v>
                </c:pt>
                <c:pt idx="141">
                  <c:v>43659.510640196277</c:v>
                </c:pt>
                <c:pt idx="142">
                  <c:v>44049.426345719621</c:v>
                </c:pt>
                <c:pt idx="143">
                  <c:v>44438.36171121239</c:v>
                </c:pt>
                <c:pt idx="144">
                  <c:v>44826.296593387895</c:v>
                </c:pt>
                <c:pt idx="145">
                  <c:v>45213.211328242622</c:v>
                </c:pt>
                <c:pt idx="146">
                  <c:v>45599.08672438885</c:v>
                </c:pt>
                <c:pt idx="147">
                  <c:v>45983.904056446285</c:v>
                </c:pt>
                <c:pt idx="148">
                  <c:v>46367.645058491784</c:v>
                </c:pt>
                <c:pt idx="149">
                  <c:v>46750.291917568451</c:v>
                </c:pt>
                <c:pt idx="150">
                  <c:v>47131.827267253655</c:v>
                </c:pt>
                <c:pt idx="151">
                  <c:v>47512.234181286483</c:v>
                </c:pt>
                <c:pt idx="152">
                  <c:v>47891.496167254809</c:v>
                </c:pt>
                <c:pt idx="153">
                  <c:v>48269.597160342048</c:v>
                </c:pt>
                <c:pt idx="154">
                  <c:v>48646.521517133413</c:v>
                </c:pt>
                <c:pt idx="155">
                  <c:v>49022.254009482422</c:v>
                </c:pt>
                <c:pt idx="156">
                  <c:v>49396.779818437019</c:v>
                </c:pt>
                <c:pt idx="157">
                  <c:v>49770.084528225743</c:v>
                </c:pt>
                <c:pt idx="158">
                  <c:v>50142.154120303647</c:v>
                </c:pt>
                <c:pt idx="159">
                  <c:v>50512.974967458293</c:v>
                </c:pt>
                <c:pt idx="160">
                  <c:v>50882.533827975392</c:v>
                </c:pt>
                <c:pt idx="161">
                  <c:v>51250.817839864249</c:v>
                </c:pt>
                <c:pt idx="162">
                  <c:v>51617.814515142854</c:v>
                </c:pt>
                <c:pt idx="163">
                  <c:v>51983.511734182495</c:v>
                </c:pt>
                <c:pt idx="164">
                  <c:v>52347.897740111657</c:v>
                </c:pt>
                <c:pt idx="165">
                  <c:v>52710.961133279357</c:v>
                </c:pt>
                <c:pt idx="166">
                  <c:v>53072.690865777251</c:v>
                </c:pt>
                <c:pt idx="167">
                  <c:v>53433.076236021006</c:v>
                </c:pt>
                <c:pt idx="168">
                  <c:v>53792.106883389752</c:v>
                </c:pt>
                <c:pt idx="169">
                  <c:v>54149.772782924578</c:v>
                </c:pt>
                <c:pt idx="170">
                  <c:v>54506.064240084968</c:v>
                </c:pt>
                <c:pt idx="171">
                  <c:v>54860.971885562991</c:v>
                </c:pt>
                <c:pt idx="172">
                  <c:v>55214.486670155689</c:v>
                </c:pt>
                <c:pt idx="173">
                  <c:v>55566.599859694383</c:v>
                </c:pt>
                <c:pt idx="174">
                  <c:v>55917.303030031624</c:v>
                </c:pt>
                <c:pt idx="175">
                  <c:v>56266.588062084353</c:v>
                </c:pt>
                <c:pt idx="176">
                  <c:v>56614.447136934519</c:v>
                </c:pt>
                <c:pt idx="177">
                  <c:v>56960.872730985087</c:v>
                </c:pt>
                <c:pt idx="178">
                  <c:v>57305.85761117244</c:v>
                </c:pt>
                <c:pt idx="179">
                  <c:v>57649.394830234211</c:v>
                </c:pt>
                <c:pt idx="180">
                  <c:v>57991.477722032534</c:v>
                </c:pt>
                <c:pt idx="181">
                  <c:v>58332.099896931984</c:v>
                </c:pt>
                <c:pt idx="182">
                  <c:v>58671.255237232239</c:v>
                </c:pt>
                <c:pt idx="183">
                  <c:v>59008.937892654823</c:v>
                </c:pt>
                <c:pt idx="184">
                  <c:v>59345.142275884013</c:v>
                </c:pt>
                <c:pt idx="185">
                  <c:v>59679.863058160663</c:v>
                </c:pt>
                <c:pt idx="186">
                  <c:v>60013.095164929633</c:v>
                </c:pt>
                <c:pt idx="187">
                  <c:v>60344.833771539685</c:v>
                </c:pt>
                <c:pt idx="188">
                  <c:v>60675.074298995642</c:v>
                </c:pt>
                <c:pt idx="189">
                  <c:v>61003.812409762919</c:v>
                </c:pt>
                <c:pt idx="190">
                  <c:v>61331.044003622934</c:v>
                </c:pt>
                <c:pt idx="191">
                  <c:v>61656.765213580256</c:v>
                </c:pt>
                <c:pt idx="192">
                  <c:v>61980.97240182013</c:v>
                </c:pt>
                <c:pt idx="193">
                  <c:v>62303.662155716811</c:v>
                </c:pt>
                <c:pt idx="194">
                  <c:v>62624.831283891006</c:v>
                </c:pt>
                <c:pt idx="195">
                  <c:v>62944.476812317989</c:v>
                </c:pt>
                <c:pt idx="196">
                  <c:v>63262.595980483857</c:v>
                </c:pt>
                <c:pt idx="197">
                  <c:v>63579.186237591042</c:v>
                </c:pt>
                <c:pt idx="198">
                  <c:v>63894.245238811862</c:v>
                </c:pt>
                <c:pt idx="199">
                  <c:v>64207.770841590231</c:v>
                </c:pt>
                <c:pt idx="200">
                  <c:v>64519.761101990662</c:v>
                </c:pt>
                <c:pt idx="201">
                  <c:v>64830.214271094184</c:v>
                </c:pt>
                <c:pt idx="202">
                  <c:v>65139.12879144129</c:v>
                </c:pt>
                <c:pt idx="203">
                  <c:v>65446.50329352088</c:v>
                </c:pt>
                <c:pt idx="204">
                  <c:v>65752.33659230484</c:v>
                </c:pt>
                <c:pt idx="205">
                  <c:v>66056.627683828119</c:v>
                </c:pt>
                <c:pt idx="206">
                  <c:v>66359.375741814176</c:v>
                </c:pt>
                <c:pt idx="207">
                  <c:v>66660.58011434412</c:v>
                </c:pt>
                <c:pt idx="208">
                  <c:v>66960.240320570942</c:v>
                </c:pt>
                <c:pt idx="209">
                  <c:v>67258.356047476773</c:v>
                </c:pt>
                <c:pt idx="210">
                  <c:v>67554.927146673435</c:v>
                </c:pt>
                <c:pt idx="211">
                  <c:v>67849.95363124639</c:v>
                </c:pt>
                <c:pt idx="212">
                  <c:v>68143.435672640524</c:v>
                </c:pt>
                <c:pt idx="213">
                  <c:v>68435.373597588172</c:v>
                </c:pt>
                <c:pt idx="214">
                  <c:v>68725.767885079578</c:v>
                </c:pt>
                <c:pt idx="215">
                  <c:v>69014.619163372568</c:v>
                </c:pt>
                <c:pt idx="216">
                  <c:v>69301.928207045261</c:v>
                </c:pt>
                <c:pt idx="217">
                  <c:v>69587.695934087737</c:v>
                </c:pt>
                <c:pt idx="218">
                  <c:v>69871.923403034074</c:v>
                </c:pt>
                <c:pt idx="219">
                  <c:v>70154.61181013404</c:v>
                </c:pt>
                <c:pt idx="220">
                  <c:v>70435.762486563995</c:v>
                </c:pt>
                <c:pt idx="221">
                  <c:v>70715.37689567593</c:v>
                </c:pt>
                <c:pt idx="222">
                  <c:v>70993.456630285771</c:v>
                </c:pt>
                <c:pt idx="223">
                  <c:v>71270.003409999001</c:v>
                </c:pt>
                <c:pt idx="224">
                  <c:v>71545.019078573925</c:v>
                </c:pt>
                <c:pt idx="225">
                  <c:v>71818.505601322104</c:v>
                </c:pt>
                <c:pt idx="226">
                  <c:v>72090.465062545714</c:v>
                </c:pt>
                <c:pt idx="227">
                  <c:v>72360.899663010918</c:v>
                </c:pt>
                <c:pt idx="228">
                  <c:v>72629.811717457502</c:v>
                </c:pt>
                <c:pt idx="229">
                  <c:v>72897.203652143697</c:v>
                </c:pt>
                <c:pt idx="230">
                  <c:v>73163.078002426788</c:v>
                </c:pt>
                <c:pt idx="231">
                  <c:v>73427.437410377868</c:v>
                </c:pt>
                <c:pt idx="232">
                  <c:v>73690.284622431471</c:v>
                </c:pt>
                <c:pt idx="233">
                  <c:v>73951.622487068758</c:v>
                </c:pt>
                <c:pt idx="234">
                  <c:v>74211.453952534983</c:v>
                </c:pt>
                <c:pt idx="235">
                  <c:v>74469.782064589526</c:v>
                </c:pt>
                <c:pt idx="236">
                  <c:v>74726.609964289615</c:v>
                </c:pt>
                <c:pt idx="237">
                  <c:v>74981.940885805612</c:v>
                </c:pt>
                <c:pt idx="238">
                  <c:v>75235.77815426937</c:v>
                </c:pt>
                <c:pt idx="239">
                  <c:v>75488.125183654003</c:v>
                </c:pt>
                <c:pt idx="240">
                  <c:v>75738.985474684727</c:v>
                </c:pt>
                <c:pt idx="241">
                  <c:v>75988.362612781348</c:v>
                </c:pt>
                <c:pt idx="242">
                  <c:v>76236.260266031517</c:v>
                </c:pt>
                <c:pt idx="243">
                  <c:v>76482.682183193348</c:v>
                </c:pt>
                <c:pt idx="244">
                  <c:v>76727.632191729252</c:v>
                </c:pt>
                <c:pt idx="245">
                  <c:v>76971.11419586894</c:v>
                </c:pt>
                <c:pt idx="246">
                  <c:v>77213.132174701517</c:v>
                </c:pt>
                <c:pt idx="247">
                  <c:v>77453.690180296384</c:v>
                </c:pt>
                <c:pt idx="248">
                  <c:v>77692.792335853781</c:v>
                </c:pt>
                <c:pt idx="249">
                  <c:v>77930.442833882276</c:v>
                </c:pt>
                <c:pt idx="250">
                  <c:v>78166.645934405213</c:v>
                </c:pt>
                <c:pt idx="251">
                  <c:v>78401.405963194193</c:v>
                </c:pt>
                <c:pt idx="252">
                  <c:v>78634.727310030124</c:v>
                </c:pt>
                <c:pt idx="253">
                  <c:v>78866.614426990753</c:v>
                </c:pt>
                <c:pt idx="254">
                  <c:v>79097.071826765648</c:v>
                </c:pt>
                <c:pt idx="255">
                  <c:v>79326.104080996723</c:v>
                </c:pt>
                <c:pt idx="256">
                  <c:v>79553.715818645011</c:v>
                </c:pt>
                <c:pt idx="257">
                  <c:v>79779.911724383113</c:v>
                </c:pt>
                <c:pt idx="258">
                  <c:v>80004.696537013035</c:v>
                </c:pt>
                <c:pt idx="259">
                  <c:v>80228.075047908977</c:v>
                </c:pt>
                <c:pt idx="260">
                  <c:v>80450.052099484747</c:v>
                </c:pt>
                <c:pt idx="261">
                  <c:v>80670.632583686005</c:v>
                </c:pt>
                <c:pt idx="262">
                  <c:v>80889.82144050597</c:v>
                </c:pt>
                <c:pt idx="263">
                  <c:v>81107.623656525611</c:v>
                </c:pt>
                <c:pt idx="264">
                  <c:v>81324.044263476899</c:v>
                </c:pt>
                <c:pt idx="265">
                  <c:v>81539.088336829474</c:v>
                </c:pt>
                <c:pt idx="266">
                  <c:v>81752.760994400232</c:v>
                </c:pt>
                <c:pt idx="267">
                  <c:v>81965.067394985526</c:v>
                </c:pt>
                <c:pt idx="268">
                  <c:v>82176.012737015495</c:v>
                </c:pt>
                <c:pt idx="269">
                  <c:v>82385.602257231338</c:v>
                </c:pt>
                <c:pt idx="270">
                  <c:v>82593.841229383033</c:v>
                </c:pt>
                <c:pt idx="271">
                  <c:v>82800.734962949704</c:v>
                </c:pt>
                <c:pt idx="272">
                  <c:v>83006.288801880481</c:v>
                </c:pt>
                <c:pt idx="273">
                  <c:v>83210.508123357038</c:v>
                </c:pt>
                <c:pt idx="274">
                  <c:v>83413.398336576065</c:v>
                </c:pt>
                <c:pt idx="275">
                  <c:v>83614.964881552893</c:v>
                </c:pt>
                <c:pt idx="276">
                  <c:v>83815.213227944521</c:v>
                </c:pt>
                <c:pt idx="277">
                  <c:v>84014.148873893253</c:v>
                </c:pt>
                <c:pt idx="278">
                  <c:v>84211.777344889502</c:v>
                </c:pt>
                <c:pt idx="279">
                  <c:v>84408.104192654326</c:v>
                </c:pt>
                <c:pt idx="280">
                  <c:v>84603.134994040709</c:v>
                </c:pt>
                <c:pt idx="281">
                  <c:v>84796.875349953989</c:v>
                </c:pt>
                <c:pt idx="282">
                  <c:v>84989.330884291063</c:v>
                </c:pt>
                <c:pt idx="283">
                  <c:v>85180.50724289738</c:v>
                </c:pt>
                <c:pt idx="284">
                  <c:v>85370.410092542836</c:v>
                </c:pt>
                <c:pt idx="285">
                  <c:v>85559.045119914954</c:v>
                </c:pt>
                <c:pt idx="286">
                  <c:v>85746.418030630026</c:v>
                </c:pt>
                <c:pt idx="287">
                  <c:v>85932.534548261712</c:v>
                </c:pt>
                <c:pt idx="288">
                  <c:v>86117.400413386727</c:v>
                </c:pt>
                <c:pt idx="289">
                  <c:v>86301.021382647217</c:v>
                </c:pt>
                <c:pt idx="290">
                  <c:v>86483.403227830524</c:v>
                </c:pt>
                <c:pt idx="291">
                  <c:v>86664.551734964974</c:v>
                </c:pt>
                <c:pt idx="292">
                  <c:v>86844.472703431806</c:v>
                </c:pt>
                <c:pt idx="293">
                  <c:v>87023.171945093782</c:v>
                </c:pt>
                <c:pt idx="294">
                  <c:v>87200.655283439017</c:v>
                </c:pt>
                <c:pt idx="295">
                  <c:v>87376.928552740792</c:v>
                </c:pt>
                <c:pt idx="296">
                  <c:v>87551.997597232476</c:v>
                </c:pt>
                <c:pt idx="297">
                  <c:v>87725.868270298204</c:v>
                </c:pt>
                <c:pt idx="298">
                  <c:v>87898.54643367778</c:v>
                </c:pt>
                <c:pt idx="299">
                  <c:v>88070.037956686996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D-4826-A55E-11E636CBE155}"/>
            </c:ext>
          </c:extLst>
        </c:ser>
        <c:ser>
          <c:idx val="2"/>
          <c:order val="1"/>
          <c:tx>
            <c:strRef>
              <c:f>'Digital working'!$D$2</c:f>
              <c:strCache>
                <c:ptCount val="1"/>
                <c:pt idx="0">
                  <c:v>Marginal Peak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60"/>
            <c:marker>
              <c:symbol val="circle"/>
              <c:size val="5"/>
              <c:spPr>
                <a:solidFill>
                  <a:schemeClr val="tx1"/>
                </a:solidFill>
                <a:ln w="9525" cap="sq">
                  <a:noFill/>
                  <a:beve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B8D-4826-A55E-11E636CBE155}"/>
              </c:ext>
            </c:extLst>
          </c:dPt>
          <c:cat>
            <c:numRef>
              <c:f>'Digital working'!$B$3:$B$302</c:f>
              <c:numCache>
                <c:formatCode>General</c:formatCode>
                <c:ptCount val="300"/>
                <c:pt idx="0">
                  <c:v>376247.29777777777</c:v>
                </c:pt>
                <c:pt idx="1">
                  <c:v>752494.59555555554</c:v>
                </c:pt>
                <c:pt idx="2">
                  <c:v>1128741.8933333333</c:v>
                </c:pt>
                <c:pt idx="3">
                  <c:v>1504989.1911111111</c:v>
                </c:pt>
                <c:pt idx="4">
                  <c:v>1881236.4888888891</c:v>
                </c:pt>
                <c:pt idx="5">
                  <c:v>2257483.7866666666</c:v>
                </c:pt>
                <c:pt idx="6">
                  <c:v>2633731.0844444442</c:v>
                </c:pt>
                <c:pt idx="7">
                  <c:v>3009978.3822222222</c:v>
                </c:pt>
                <c:pt idx="8">
                  <c:v>3386225.6799999997</c:v>
                </c:pt>
                <c:pt idx="9">
                  <c:v>3762472.9777777782</c:v>
                </c:pt>
                <c:pt idx="10">
                  <c:v>4138720.2755555562</c:v>
                </c:pt>
                <c:pt idx="11">
                  <c:v>4514967.5733333332</c:v>
                </c:pt>
                <c:pt idx="12">
                  <c:v>4891214.8711111117</c:v>
                </c:pt>
                <c:pt idx="13">
                  <c:v>5267462.1688888883</c:v>
                </c:pt>
                <c:pt idx="14">
                  <c:v>5643709.4666666668</c:v>
                </c:pt>
                <c:pt idx="15">
                  <c:v>6019956.7644444443</c:v>
                </c:pt>
                <c:pt idx="16">
                  <c:v>6396204.0622222228</c:v>
                </c:pt>
                <c:pt idx="17">
                  <c:v>6772451.3599999994</c:v>
                </c:pt>
                <c:pt idx="18">
                  <c:v>7148698.6577777769</c:v>
                </c:pt>
                <c:pt idx="19">
                  <c:v>7524945.9555555563</c:v>
                </c:pt>
                <c:pt idx="20">
                  <c:v>7901193.2533333339</c:v>
                </c:pt>
                <c:pt idx="21">
                  <c:v>8277440.5511111123</c:v>
                </c:pt>
                <c:pt idx="22">
                  <c:v>8653687.8488888908</c:v>
                </c:pt>
                <c:pt idx="23">
                  <c:v>9029935.1466666665</c:v>
                </c:pt>
                <c:pt idx="24">
                  <c:v>9406182.444444444</c:v>
                </c:pt>
                <c:pt idx="25">
                  <c:v>9782429.7422222234</c:v>
                </c:pt>
                <c:pt idx="26">
                  <c:v>10158677.039999999</c:v>
                </c:pt>
                <c:pt idx="27">
                  <c:v>10534924.337777777</c:v>
                </c:pt>
                <c:pt idx="28">
                  <c:v>10911171.635555556</c:v>
                </c:pt>
                <c:pt idx="29">
                  <c:v>11287418.933333334</c:v>
                </c:pt>
                <c:pt idx="30">
                  <c:v>11663666.231111109</c:v>
                </c:pt>
                <c:pt idx="31">
                  <c:v>12039913.528888889</c:v>
                </c:pt>
                <c:pt idx="32">
                  <c:v>12416160.826666666</c:v>
                </c:pt>
                <c:pt idx="33">
                  <c:v>12792408.124444446</c:v>
                </c:pt>
                <c:pt idx="34">
                  <c:v>13168655.422222221</c:v>
                </c:pt>
                <c:pt idx="35">
                  <c:v>13544902.719999999</c:v>
                </c:pt>
                <c:pt idx="36">
                  <c:v>13921150.017777778</c:v>
                </c:pt>
                <c:pt idx="37">
                  <c:v>14297397.315555554</c:v>
                </c:pt>
                <c:pt idx="38">
                  <c:v>14673644.613333335</c:v>
                </c:pt>
                <c:pt idx="39">
                  <c:v>15049891.911111113</c:v>
                </c:pt>
                <c:pt idx="40">
                  <c:v>15426139.208888888</c:v>
                </c:pt>
                <c:pt idx="41">
                  <c:v>15802386.506666668</c:v>
                </c:pt>
                <c:pt idx="42">
                  <c:v>16178633.804444445</c:v>
                </c:pt>
                <c:pt idx="43">
                  <c:v>16554881.102222225</c:v>
                </c:pt>
                <c:pt idx="44">
                  <c:v>16931128.399999999</c:v>
                </c:pt>
                <c:pt idx="45">
                  <c:v>17307375.697777782</c:v>
                </c:pt>
                <c:pt idx="46">
                  <c:v>17683622.995555554</c:v>
                </c:pt>
                <c:pt idx="47">
                  <c:v>18059870.293333333</c:v>
                </c:pt>
                <c:pt idx="48">
                  <c:v>18436117.591111112</c:v>
                </c:pt>
                <c:pt idx="49">
                  <c:v>18812364.888888888</c:v>
                </c:pt>
                <c:pt idx="50">
                  <c:v>19188612.186666664</c:v>
                </c:pt>
                <c:pt idx="51">
                  <c:v>19564859.484444447</c:v>
                </c:pt>
                <c:pt idx="52">
                  <c:v>19941106.782222226</c:v>
                </c:pt>
                <c:pt idx="53">
                  <c:v>20317354.079999998</c:v>
                </c:pt>
                <c:pt idx="54">
                  <c:v>20693601.377777778</c:v>
                </c:pt>
                <c:pt idx="55">
                  <c:v>21069848.675555553</c:v>
                </c:pt>
                <c:pt idx="56">
                  <c:v>21446095.973333333</c:v>
                </c:pt>
                <c:pt idx="57">
                  <c:v>21822343.271111112</c:v>
                </c:pt>
                <c:pt idx="58">
                  <c:v>22198590.568888888</c:v>
                </c:pt>
                <c:pt idx="59">
                  <c:v>22574837.866666667</c:v>
                </c:pt>
                <c:pt idx="60">
                  <c:v>22951085.164444443</c:v>
                </c:pt>
                <c:pt idx="61">
                  <c:v>23327332.462222219</c:v>
                </c:pt>
                <c:pt idx="62">
                  <c:v>23703579.760000005</c:v>
                </c:pt>
                <c:pt idx="63">
                  <c:v>24079827.057777777</c:v>
                </c:pt>
                <c:pt idx="64">
                  <c:v>24456074.355555553</c:v>
                </c:pt>
                <c:pt idx="65">
                  <c:v>24832321.653333332</c:v>
                </c:pt>
                <c:pt idx="66">
                  <c:v>25208568.951111112</c:v>
                </c:pt>
                <c:pt idx="67">
                  <c:v>25584816.248888891</c:v>
                </c:pt>
                <c:pt idx="68">
                  <c:v>25961063.546666667</c:v>
                </c:pt>
                <c:pt idx="69">
                  <c:v>26337310.844444443</c:v>
                </c:pt>
                <c:pt idx="70">
                  <c:v>26713558.142222226</c:v>
                </c:pt>
                <c:pt idx="71">
                  <c:v>27089805.439999998</c:v>
                </c:pt>
                <c:pt idx="72">
                  <c:v>27466052.737777777</c:v>
                </c:pt>
                <c:pt idx="73">
                  <c:v>27842300.035555556</c:v>
                </c:pt>
                <c:pt idx="74">
                  <c:v>28218547.333333332</c:v>
                </c:pt>
                <c:pt idx="75">
                  <c:v>28594794.631111108</c:v>
                </c:pt>
                <c:pt idx="76">
                  <c:v>28971041.928888891</c:v>
                </c:pt>
                <c:pt idx="77">
                  <c:v>29347289.22666667</c:v>
                </c:pt>
                <c:pt idx="78">
                  <c:v>29723536.524444446</c:v>
                </c:pt>
                <c:pt idx="79">
                  <c:v>30099783.822222225</c:v>
                </c:pt>
                <c:pt idx="80">
                  <c:v>30476031.120000005</c:v>
                </c:pt>
                <c:pt idx="81">
                  <c:v>30852278.417777777</c:v>
                </c:pt>
                <c:pt idx="82">
                  <c:v>31228525.715555549</c:v>
                </c:pt>
                <c:pt idx="83">
                  <c:v>31604773.013333336</c:v>
                </c:pt>
                <c:pt idx="84">
                  <c:v>31981020.311111111</c:v>
                </c:pt>
                <c:pt idx="85">
                  <c:v>32357267.608888891</c:v>
                </c:pt>
                <c:pt idx="86">
                  <c:v>32733514.906666663</c:v>
                </c:pt>
                <c:pt idx="87">
                  <c:v>33109762.204444449</c:v>
                </c:pt>
                <c:pt idx="88">
                  <c:v>33486009.502222221</c:v>
                </c:pt>
                <c:pt idx="89">
                  <c:v>33862256.799999997</c:v>
                </c:pt>
                <c:pt idx="90">
                  <c:v>34238504.097777776</c:v>
                </c:pt>
                <c:pt idx="91">
                  <c:v>34614751.395555563</c:v>
                </c:pt>
                <c:pt idx="92">
                  <c:v>34990998.693333335</c:v>
                </c:pt>
                <c:pt idx="93">
                  <c:v>35367245.991111107</c:v>
                </c:pt>
                <c:pt idx="94">
                  <c:v>35743493.288888894</c:v>
                </c:pt>
                <c:pt idx="95">
                  <c:v>36119740.586666666</c:v>
                </c:pt>
                <c:pt idx="96">
                  <c:v>36495987.884444445</c:v>
                </c:pt>
                <c:pt idx="97">
                  <c:v>36872235.182222225</c:v>
                </c:pt>
                <c:pt idx="98">
                  <c:v>37248482.479999997</c:v>
                </c:pt>
                <c:pt idx="99">
                  <c:v>37624729.777777776</c:v>
                </c:pt>
                <c:pt idx="100">
                  <c:v>38000977.075555556</c:v>
                </c:pt>
                <c:pt idx="101">
                  <c:v>38377224.373333327</c:v>
                </c:pt>
                <c:pt idx="102">
                  <c:v>38753471.671111114</c:v>
                </c:pt>
                <c:pt idx="103">
                  <c:v>39129718.968888894</c:v>
                </c:pt>
                <c:pt idx="104">
                  <c:v>39505966.266666666</c:v>
                </c:pt>
                <c:pt idx="105">
                  <c:v>39882213.564444453</c:v>
                </c:pt>
                <c:pt idx="106">
                  <c:v>40258460.862222224</c:v>
                </c:pt>
                <c:pt idx="107">
                  <c:v>40634708.159999996</c:v>
                </c:pt>
                <c:pt idx="108">
                  <c:v>41010955.457777776</c:v>
                </c:pt>
                <c:pt idx="109">
                  <c:v>41387202.755555555</c:v>
                </c:pt>
                <c:pt idx="110">
                  <c:v>41763450.053333335</c:v>
                </c:pt>
                <c:pt idx="111">
                  <c:v>42139697.351111107</c:v>
                </c:pt>
                <c:pt idx="112">
                  <c:v>42515944.648888893</c:v>
                </c:pt>
                <c:pt idx="113">
                  <c:v>42892191.946666665</c:v>
                </c:pt>
                <c:pt idx="114">
                  <c:v>43268439.244444445</c:v>
                </c:pt>
                <c:pt idx="115">
                  <c:v>43644686.542222224</c:v>
                </c:pt>
                <c:pt idx="116">
                  <c:v>44020933.840000004</c:v>
                </c:pt>
                <c:pt idx="117">
                  <c:v>44397181.137777776</c:v>
                </c:pt>
                <c:pt idx="118">
                  <c:v>44773428.435555547</c:v>
                </c:pt>
                <c:pt idx="119">
                  <c:v>45149675.733333334</c:v>
                </c:pt>
                <c:pt idx="120">
                  <c:v>45525923.031111106</c:v>
                </c:pt>
                <c:pt idx="121">
                  <c:v>45902170.328888886</c:v>
                </c:pt>
                <c:pt idx="122">
                  <c:v>46278417.626666673</c:v>
                </c:pt>
                <c:pt idx="123">
                  <c:v>46654664.924444437</c:v>
                </c:pt>
                <c:pt idx="124">
                  <c:v>47030912.222222224</c:v>
                </c:pt>
                <c:pt idx="125">
                  <c:v>47407159.520000011</c:v>
                </c:pt>
                <c:pt idx="126">
                  <c:v>47783406.817777775</c:v>
                </c:pt>
                <c:pt idx="127">
                  <c:v>48159654.115555555</c:v>
                </c:pt>
                <c:pt idx="128">
                  <c:v>48535901.413333334</c:v>
                </c:pt>
                <c:pt idx="129">
                  <c:v>48912148.711111106</c:v>
                </c:pt>
                <c:pt idx="130">
                  <c:v>49288396.008888893</c:v>
                </c:pt>
                <c:pt idx="131">
                  <c:v>49664643.306666665</c:v>
                </c:pt>
                <c:pt idx="132">
                  <c:v>50040890.604444437</c:v>
                </c:pt>
                <c:pt idx="133">
                  <c:v>50417137.902222224</c:v>
                </c:pt>
                <c:pt idx="134">
                  <c:v>50793385.200000003</c:v>
                </c:pt>
                <c:pt idx="135">
                  <c:v>51169632.497777782</c:v>
                </c:pt>
                <c:pt idx="136">
                  <c:v>51545879.795555554</c:v>
                </c:pt>
                <c:pt idx="137">
                  <c:v>51922127.093333334</c:v>
                </c:pt>
                <c:pt idx="138">
                  <c:v>52298374.391111106</c:v>
                </c:pt>
                <c:pt idx="139">
                  <c:v>52674621.688888885</c:v>
                </c:pt>
                <c:pt idx="140">
                  <c:v>53050868.986666657</c:v>
                </c:pt>
                <c:pt idx="141">
                  <c:v>53427116.284444451</c:v>
                </c:pt>
                <c:pt idx="142">
                  <c:v>53803363.582222223</c:v>
                </c:pt>
                <c:pt idx="143">
                  <c:v>54179610.879999995</c:v>
                </c:pt>
                <c:pt idx="144">
                  <c:v>54555858.177777782</c:v>
                </c:pt>
                <c:pt idx="145">
                  <c:v>54932105.475555554</c:v>
                </c:pt>
                <c:pt idx="146">
                  <c:v>55308352.773333333</c:v>
                </c:pt>
                <c:pt idx="147">
                  <c:v>55684600.071111113</c:v>
                </c:pt>
                <c:pt idx="148">
                  <c:v>56060847.368888885</c:v>
                </c:pt>
                <c:pt idx="149">
                  <c:v>56437094.666666664</c:v>
                </c:pt>
                <c:pt idx="150">
                  <c:v>56813341.964444451</c:v>
                </c:pt>
                <c:pt idx="151">
                  <c:v>57189589.262222216</c:v>
                </c:pt>
                <c:pt idx="152">
                  <c:v>57565836.560000002</c:v>
                </c:pt>
                <c:pt idx="153">
                  <c:v>57942083.857777782</c:v>
                </c:pt>
                <c:pt idx="154">
                  <c:v>58318331.155555554</c:v>
                </c:pt>
                <c:pt idx="155">
                  <c:v>58694578.453333341</c:v>
                </c:pt>
                <c:pt idx="156">
                  <c:v>59070825.751111113</c:v>
                </c:pt>
                <c:pt idx="157">
                  <c:v>59447073.048888892</c:v>
                </c:pt>
                <c:pt idx="158">
                  <c:v>59823320.346666679</c:v>
                </c:pt>
                <c:pt idx="159">
                  <c:v>60199567.644444451</c:v>
                </c:pt>
                <c:pt idx="160">
                  <c:v>60575814.942222223</c:v>
                </c:pt>
                <c:pt idx="161">
                  <c:v>60952062.24000001</c:v>
                </c:pt>
                <c:pt idx="162">
                  <c:v>61328309.537777767</c:v>
                </c:pt>
                <c:pt idx="163">
                  <c:v>61704556.835555553</c:v>
                </c:pt>
                <c:pt idx="164">
                  <c:v>62080804.133333325</c:v>
                </c:pt>
                <c:pt idx="165">
                  <c:v>62457051.431111097</c:v>
                </c:pt>
                <c:pt idx="166">
                  <c:v>62833298.728888884</c:v>
                </c:pt>
                <c:pt idx="167">
                  <c:v>63209546.026666671</c:v>
                </c:pt>
                <c:pt idx="168">
                  <c:v>63585793.324444443</c:v>
                </c:pt>
                <c:pt idx="169">
                  <c:v>63962040.622222222</c:v>
                </c:pt>
                <c:pt idx="170">
                  <c:v>64338287.919999994</c:v>
                </c:pt>
                <c:pt idx="171">
                  <c:v>64714535.217777781</c:v>
                </c:pt>
                <c:pt idx="172">
                  <c:v>65090782.515555553</c:v>
                </c:pt>
                <c:pt idx="173">
                  <c:v>65467029.813333325</c:v>
                </c:pt>
                <c:pt idx="174">
                  <c:v>65843277.111111112</c:v>
                </c:pt>
                <c:pt idx="175">
                  <c:v>66219524.408888899</c:v>
                </c:pt>
                <c:pt idx="176">
                  <c:v>66595771.706666671</c:v>
                </c:pt>
                <c:pt idx="177">
                  <c:v>66972019.004444443</c:v>
                </c:pt>
                <c:pt idx="178">
                  <c:v>67348266.302222207</c:v>
                </c:pt>
                <c:pt idx="179">
                  <c:v>67724513.599999994</c:v>
                </c:pt>
                <c:pt idx="180">
                  <c:v>68100760.897777781</c:v>
                </c:pt>
                <c:pt idx="181">
                  <c:v>68477008.195555553</c:v>
                </c:pt>
                <c:pt idx="182">
                  <c:v>68853255.49333334</c:v>
                </c:pt>
                <c:pt idx="183">
                  <c:v>69229502.791111127</c:v>
                </c:pt>
                <c:pt idx="184">
                  <c:v>69605750.088888884</c:v>
                </c:pt>
                <c:pt idx="185">
                  <c:v>69981997.38666667</c:v>
                </c:pt>
                <c:pt idx="186">
                  <c:v>70358244.684444457</c:v>
                </c:pt>
                <c:pt idx="187">
                  <c:v>70734491.982222214</c:v>
                </c:pt>
                <c:pt idx="188">
                  <c:v>71110739.280000001</c:v>
                </c:pt>
                <c:pt idx="189">
                  <c:v>71486986.577777788</c:v>
                </c:pt>
                <c:pt idx="190">
                  <c:v>71863233.875555545</c:v>
                </c:pt>
                <c:pt idx="191">
                  <c:v>72239481.173333332</c:v>
                </c:pt>
                <c:pt idx="192">
                  <c:v>72615728.471111119</c:v>
                </c:pt>
                <c:pt idx="193">
                  <c:v>72991975.768888891</c:v>
                </c:pt>
                <c:pt idx="194">
                  <c:v>73368223.066666663</c:v>
                </c:pt>
                <c:pt idx="195">
                  <c:v>73744470.36444445</c:v>
                </c:pt>
                <c:pt idx="196">
                  <c:v>74120717.662222221</c:v>
                </c:pt>
                <c:pt idx="197">
                  <c:v>74496964.959999993</c:v>
                </c:pt>
                <c:pt idx="198">
                  <c:v>74873212.257777765</c:v>
                </c:pt>
                <c:pt idx="199">
                  <c:v>75249459.555555552</c:v>
                </c:pt>
                <c:pt idx="200">
                  <c:v>75625706.853333339</c:v>
                </c:pt>
                <c:pt idx="201">
                  <c:v>76001954.151111111</c:v>
                </c:pt>
                <c:pt idx="202">
                  <c:v>76378201.448888883</c:v>
                </c:pt>
                <c:pt idx="203">
                  <c:v>76754448.746666655</c:v>
                </c:pt>
                <c:pt idx="204">
                  <c:v>77130696.044444442</c:v>
                </c:pt>
                <c:pt idx="205">
                  <c:v>77506943.342222229</c:v>
                </c:pt>
                <c:pt idx="206">
                  <c:v>77883190.640000001</c:v>
                </c:pt>
                <c:pt idx="207">
                  <c:v>78259437.937777787</c:v>
                </c:pt>
                <c:pt idx="208">
                  <c:v>78635685.235555574</c:v>
                </c:pt>
                <c:pt idx="209">
                  <c:v>79011932.533333331</c:v>
                </c:pt>
                <c:pt idx="210">
                  <c:v>79388179.831111118</c:v>
                </c:pt>
                <c:pt idx="211">
                  <c:v>79764427.128888905</c:v>
                </c:pt>
                <c:pt idx="212">
                  <c:v>80140674.426666662</c:v>
                </c:pt>
                <c:pt idx="213">
                  <c:v>80516921.724444449</c:v>
                </c:pt>
                <c:pt idx="214">
                  <c:v>80893169.022222221</c:v>
                </c:pt>
                <c:pt idx="215">
                  <c:v>81269416.319999993</c:v>
                </c:pt>
                <c:pt idx="216">
                  <c:v>81645663.617777765</c:v>
                </c:pt>
                <c:pt idx="217">
                  <c:v>82021910.915555552</c:v>
                </c:pt>
                <c:pt idx="218">
                  <c:v>82398158.213333324</c:v>
                </c:pt>
                <c:pt idx="219">
                  <c:v>82774405.51111111</c:v>
                </c:pt>
                <c:pt idx="220">
                  <c:v>83150652.808888897</c:v>
                </c:pt>
                <c:pt idx="221">
                  <c:v>83526900.106666669</c:v>
                </c:pt>
                <c:pt idx="222">
                  <c:v>83903147.404444441</c:v>
                </c:pt>
                <c:pt idx="223">
                  <c:v>84279394.702222213</c:v>
                </c:pt>
                <c:pt idx="224">
                  <c:v>84655642</c:v>
                </c:pt>
                <c:pt idx="225">
                  <c:v>85031889.297777787</c:v>
                </c:pt>
                <c:pt idx="226">
                  <c:v>85408136.595555559</c:v>
                </c:pt>
                <c:pt idx="227">
                  <c:v>85784383.893333331</c:v>
                </c:pt>
                <c:pt idx="228">
                  <c:v>86160631.191111103</c:v>
                </c:pt>
                <c:pt idx="229">
                  <c:v>86536878.48888889</c:v>
                </c:pt>
                <c:pt idx="230">
                  <c:v>86913125.786666676</c:v>
                </c:pt>
                <c:pt idx="231">
                  <c:v>87289373.084444448</c:v>
                </c:pt>
                <c:pt idx="232">
                  <c:v>87665620.382222235</c:v>
                </c:pt>
                <c:pt idx="233">
                  <c:v>88041867.680000007</c:v>
                </c:pt>
                <c:pt idx="234">
                  <c:v>88418114.977777779</c:v>
                </c:pt>
                <c:pt idx="235">
                  <c:v>88794362.275555551</c:v>
                </c:pt>
                <c:pt idx="236">
                  <c:v>89170609.573333338</c:v>
                </c:pt>
                <c:pt idx="237">
                  <c:v>89546856.871111095</c:v>
                </c:pt>
                <c:pt idx="238">
                  <c:v>89923104.168888882</c:v>
                </c:pt>
                <c:pt idx="239">
                  <c:v>90299351.466666669</c:v>
                </c:pt>
                <c:pt idx="240">
                  <c:v>90675598.764444426</c:v>
                </c:pt>
                <c:pt idx="241">
                  <c:v>91051846.062222213</c:v>
                </c:pt>
                <c:pt idx="242">
                  <c:v>91428093.359999999</c:v>
                </c:pt>
                <c:pt idx="243">
                  <c:v>91804340.657777771</c:v>
                </c:pt>
                <c:pt idx="244">
                  <c:v>92180587.955555558</c:v>
                </c:pt>
                <c:pt idx="245">
                  <c:v>92556835.253333345</c:v>
                </c:pt>
                <c:pt idx="246">
                  <c:v>92933082.551111117</c:v>
                </c:pt>
                <c:pt idx="247">
                  <c:v>93309329.848888874</c:v>
                </c:pt>
                <c:pt idx="248">
                  <c:v>93685577.146666661</c:v>
                </c:pt>
                <c:pt idx="249">
                  <c:v>94061824.444444448</c:v>
                </c:pt>
                <c:pt idx="250">
                  <c:v>94438071.742222235</c:v>
                </c:pt>
                <c:pt idx="251">
                  <c:v>94814319.040000021</c:v>
                </c:pt>
                <c:pt idx="252">
                  <c:v>95190566.337777779</c:v>
                </c:pt>
                <c:pt idx="253">
                  <c:v>95566813.63555555</c:v>
                </c:pt>
                <c:pt idx="254">
                  <c:v>95943060.933333337</c:v>
                </c:pt>
                <c:pt idx="255">
                  <c:v>96319308.231111109</c:v>
                </c:pt>
                <c:pt idx="256">
                  <c:v>96695555.528888881</c:v>
                </c:pt>
                <c:pt idx="257">
                  <c:v>97071802.826666668</c:v>
                </c:pt>
                <c:pt idx="258">
                  <c:v>97448050.124444455</c:v>
                </c:pt>
                <c:pt idx="259">
                  <c:v>97824297.422222212</c:v>
                </c:pt>
                <c:pt idx="260">
                  <c:v>98200544.719999999</c:v>
                </c:pt>
                <c:pt idx="261">
                  <c:v>98576792.017777786</c:v>
                </c:pt>
                <c:pt idx="262">
                  <c:v>98953039.315555543</c:v>
                </c:pt>
                <c:pt idx="263">
                  <c:v>99329286.61333333</c:v>
                </c:pt>
                <c:pt idx="264">
                  <c:v>99705533.911111116</c:v>
                </c:pt>
                <c:pt idx="265">
                  <c:v>100081781.20888887</c:v>
                </c:pt>
                <c:pt idx="266">
                  <c:v>100458028.50666666</c:v>
                </c:pt>
                <c:pt idx="267">
                  <c:v>100834275.80444445</c:v>
                </c:pt>
                <c:pt idx="268">
                  <c:v>101210523.10222222</c:v>
                </c:pt>
                <c:pt idx="269">
                  <c:v>101586770.40000001</c:v>
                </c:pt>
                <c:pt idx="270">
                  <c:v>101963017.69777779</c:v>
                </c:pt>
                <c:pt idx="271">
                  <c:v>102339264.99555556</c:v>
                </c:pt>
                <c:pt idx="272">
                  <c:v>102715512.29333332</c:v>
                </c:pt>
                <c:pt idx="273">
                  <c:v>103091759.59111111</c:v>
                </c:pt>
                <c:pt idx="274">
                  <c:v>103468006.8888889</c:v>
                </c:pt>
                <c:pt idx="275">
                  <c:v>103844254.18666667</c:v>
                </c:pt>
                <c:pt idx="276">
                  <c:v>104220501.48444445</c:v>
                </c:pt>
                <c:pt idx="277">
                  <c:v>104596748.78222221</c:v>
                </c:pt>
                <c:pt idx="278">
                  <c:v>104972996.07999998</c:v>
                </c:pt>
                <c:pt idx="279">
                  <c:v>105349243.37777777</c:v>
                </c:pt>
                <c:pt idx="280">
                  <c:v>105725490.67555556</c:v>
                </c:pt>
                <c:pt idx="281">
                  <c:v>106101737.97333331</c:v>
                </c:pt>
                <c:pt idx="282">
                  <c:v>106477985.27111112</c:v>
                </c:pt>
                <c:pt idx="283">
                  <c:v>106854232.5688889</c:v>
                </c:pt>
                <c:pt idx="284">
                  <c:v>107230479.86666666</c:v>
                </c:pt>
                <c:pt idx="285">
                  <c:v>107606727.16444445</c:v>
                </c:pt>
                <c:pt idx="286">
                  <c:v>107982974.46222223</c:v>
                </c:pt>
                <c:pt idx="287">
                  <c:v>108359221.75999999</c:v>
                </c:pt>
                <c:pt idx="288">
                  <c:v>108735469.05777778</c:v>
                </c:pt>
                <c:pt idx="289">
                  <c:v>109111716.35555556</c:v>
                </c:pt>
                <c:pt idx="290">
                  <c:v>109487963.65333332</c:v>
                </c:pt>
                <c:pt idx="291">
                  <c:v>109864210.95111111</c:v>
                </c:pt>
                <c:pt idx="292">
                  <c:v>110240458.24888891</c:v>
                </c:pt>
                <c:pt idx="293">
                  <c:v>110616705.54666667</c:v>
                </c:pt>
                <c:pt idx="294">
                  <c:v>110992952.84444445</c:v>
                </c:pt>
                <c:pt idx="295">
                  <c:v>111369200.14222223</c:v>
                </c:pt>
                <c:pt idx="296">
                  <c:v>111745447.44</c:v>
                </c:pt>
                <c:pt idx="297">
                  <c:v>112121694.73777777</c:v>
                </c:pt>
                <c:pt idx="298">
                  <c:v>112497942.03555554</c:v>
                </c:pt>
                <c:pt idx="299">
                  <c:v>112874189.33333333</c:v>
                </c:pt>
              </c:numCache>
            </c:numRef>
          </c:cat>
          <c:val>
            <c:numRef>
              <c:f>'Digital working'!$D$3:$D$302</c:f>
              <c:numCache>
                <c:formatCode>General</c:formatCode>
                <c:ptCount val="300"/>
                <c:pt idx="110" formatCode="_ * #,##0_ ;_ * \-#,##0_ ;_ * &quot;-&quot;??_ ;_ @_ ">
                  <c:v>31220.276554808421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D-4826-A55E-11E636CBE155}"/>
            </c:ext>
          </c:extLst>
        </c:ser>
        <c:ser>
          <c:idx val="3"/>
          <c:order val="2"/>
          <c:tx>
            <c:strRef>
              <c:f>'Digital working'!$E$2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cat>
            <c:numRef>
              <c:f>'Digital working'!$B$3:$B$302</c:f>
              <c:numCache>
                <c:formatCode>General</c:formatCode>
                <c:ptCount val="300"/>
                <c:pt idx="0">
                  <c:v>376247.29777777777</c:v>
                </c:pt>
                <c:pt idx="1">
                  <c:v>752494.59555555554</c:v>
                </c:pt>
                <c:pt idx="2">
                  <c:v>1128741.8933333333</c:v>
                </c:pt>
                <c:pt idx="3">
                  <c:v>1504989.1911111111</c:v>
                </c:pt>
                <c:pt idx="4">
                  <c:v>1881236.4888888891</c:v>
                </c:pt>
                <c:pt idx="5">
                  <c:v>2257483.7866666666</c:v>
                </c:pt>
                <c:pt idx="6">
                  <c:v>2633731.0844444442</c:v>
                </c:pt>
                <c:pt idx="7">
                  <c:v>3009978.3822222222</c:v>
                </c:pt>
                <c:pt idx="8">
                  <c:v>3386225.6799999997</c:v>
                </c:pt>
                <c:pt idx="9">
                  <c:v>3762472.9777777782</c:v>
                </c:pt>
                <c:pt idx="10">
                  <c:v>4138720.2755555562</c:v>
                </c:pt>
                <c:pt idx="11">
                  <c:v>4514967.5733333332</c:v>
                </c:pt>
                <c:pt idx="12">
                  <c:v>4891214.8711111117</c:v>
                </c:pt>
                <c:pt idx="13">
                  <c:v>5267462.1688888883</c:v>
                </c:pt>
                <c:pt idx="14">
                  <c:v>5643709.4666666668</c:v>
                </c:pt>
                <c:pt idx="15">
                  <c:v>6019956.7644444443</c:v>
                </c:pt>
                <c:pt idx="16">
                  <c:v>6396204.0622222228</c:v>
                </c:pt>
                <c:pt idx="17">
                  <c:v>6772451.3599999994</c:v>
                </c:pt>
                <c:pt idx="18">
                  <c:v>7148698.6577777769</c:v>
                </c:pt>
                <c:pt idx="19">
                  <c:v>7524945.9555555563</c:v>
                </c:pt>
                <c:pt idx="20">
                  <c:v>7901193.2533333339</c:v>
                </c:pt>
                <c:pt idx="21">
                  <c:v>8277440.5511111123</c:v>
                </c:pt>
                <c:pt idx="22">
                  <c:v>8653687.8488888908</c:v>
                </c:pt>
                <c:pt idx="23">
                  <c:v>9029935.1466666665</c:v>
                </c:pt>
                <c:pt idx="24">
                  <c:v>9406182.444444444</c:v>
                </c:pt>
                <c:pt idx="25">
                  <c:v>9782429.7422222234</c:v>
                </c:pt>
                <c:pt idx="26">
                  <c:v>10158677.039999999</c:v>
                </c:pt>
                <c:pt idx="27">
                  <c:v>10534924.337777777</c:v>
                </c:pt>
                <c:pt idx="28">
                  <c:v>10911171.635555556</c:v>
                </c:pt>
                <c:pt idx="29">
                  <c:v>11287418.933333334</c:v>
                </c:pt>
                <c:pt idx="30">
                  <c:v>11663666.231111109</c:v>
                </c:pt>
                <c:pt idx="31">
                  <c:v>12039913.528888889</c:v>
                </c:pt>
                <c:pt idx="32">
                  <c:v>12416160.826666666</c:v>
                </c:pt>
                <c:pt idx="33">
                  <c:v>12792408.124444446</c:v>
                </c:pt>
                <c:pt idx="34">
                  <c:v>13168655.422222221</c:v>
                </c:pt>
                <c:pt idx="35">
                  <c:v>13544902.719999999</c:v>
                </c:pt>
                <c:pt idx="36">
                  <c:v>13921150.017777778</c:v>
                </c:pt>
                <c:pt idx="37">
                  <c:v>14297397.315555554</c:v>
                </c:pt>
                <c:pt idx="38">
                  <c:v>14673644.613333335</c:v>
                </c:pt>
                <c:pt idx="39">
                  <c:v>15049891.911111113</c:v>
                </c:pt>
                <c:pt idx="40">
                  <c:v>15426139.208888888</c:v>
                </c:pt>
                <c:pt idx="41">
                  <c:v>15802386.506666668</c:v>
                </c:pt>
                <c:pt idx="42">
                  <c:v>16178633.804444445</c:v>
                </c:pt>
                <c:pt idx="43">
                  <c:v>16554881.102222225</c:v>
                </c:pt>
                <c:pt idx="44">
                  <c:v>16931128.399999999</c:v>
                </c:pt>
                <c:pt idx="45">
                  <c:v>17307375.697777782</c:v>
                </c:pt>
                <c:pt idx="46">
                  <c:v>17683622.995555554</c:v>
                </c:pt>
                <c:pt idx="47">
                  <c:v>18059870.293333333</c:v>
                </c:pt>
                <c:pt idx="48">
                  <c:v>18436117.591111112</c:v>
                </c:pt>
                <c:pt idx="49">
                  <c:v>18812364.888888888</c:v>
                </c:pt>
                <c:pt idx="50">
                  <c:v>19188612.186666664</c:v>
                </c:pt>
                <c:pt idx="51">
                  <c:v>19564859.484444447</c:v>
                </c:pt>
                <c:pt idx="52">
                  <c:v>19941106.782222226</c:v>
                </c:pt>
                <c:pt idx="53">
                  <c:v>20317354.079999998</c:v>
                </c:pt>
                <c:pt idx="54">
                  <c:v>20693601.377777778</c:v>
                </c:pt>
                <c:pt idx="55">
                  <c:v>21069848.675555553</c:v>
                </c:pt>
                <c:pt idx="56">
                  <c:v>21446095.973333333</c:v>
                </c:pt>
                <c:pt idx="57">
                  <c:v>21822343.271111112</c:v>
                </c:pt>
                <c:pt idx="58">
                  <c:v>22198590.568888888</c:v>
                </c:pt>
                <c:pt idx="59">
                  <c:v>22574837.866666667</c:v>
                </c:pt>
                <c:pt idx="60">
                  <c:v>22951085.164444443</c:v>
                </c:pt>
                <c:pt idx="61">
                  <c:v>23327332.462222219</c:v>
                </c:pt>
                <c:pt idx="62">
                  <c:v>23703579.760000005</c:v>
                </c:pt>
                <c:pt idx="63">
                  <c:v>24079827.057777777</c:v>
                </c:pt>
                <c:pt idx="64">
                  <c:v>24456074.355555553</c:v>
                </c:pt>
                <c:pt idx="65">
                  <c:v>24832321.653333332</c:v>
                </c:pt>
                <c:pt idx="66">
                  <c:v>25208568.951111112</c:v>
                </c:pt>
                <c:pt idx="67">
                  <c:v>25584816.248888891</c:v>
                </c:pt>
                <c:pt idx="68">
                  <c:v>25961063.546666667</c:v>
                </c:pt>
                <c:pt idx="69">
                  <c:v>26337310.844444443</c:v>
                </c:pt>
                <c:pt idx="70">
                  <c:v>26713558.142222226</c:v>
                </c:pt>
                <c:pt idx="71">
                  <c:v>27089805.439999998</c:v>
                </c:pt>
                <c:pt idx="72">
                  <c:v>27466052.737777777</c:v>
                </c:pt>
                <c:pt idx="73">
                  <c:v>27842300.035555556</c:v>
                </c:pt>
                <c:pt idx="74">
                  <c:v>28218547.333333332</c:v>
                </c:pt>
                <c:pt idx="75">
                  <c:v>28594794.631111108</c:v>
                </c:pt>
                <c:pt idx="76">
                  <c:v>28971041.928888891</c:v>
                </c:pt>
                <c:pt idx="77">
                  <c:v>29347289.22666667</c:v>
                </c:pt>
                <c:pt idx="78">
                  <c:v>29723536.524444446</c:v>
                </c:pt>
                <c:pt idx="79">
                  <c:v>30099783.822222225</c:v>
                </c:pt>
                <c:pt idx="80">
                  <c:v>30476031.120000005</c:v>
                </c:pt>
                <c:pt idx="81">
                  <c:v>30852278.417777777</c:v>
                </c:pt>
                <c:pt idx="82">
                  <c:v>31228525.715555549</c:v>
                </c:pt>
                <c:pt idx="83">
                  <c:v>31604773.013333336</c:v>
                </c:pt>
                <c:pt idx="84">
                  <c:v>31981020.311111111</c:v>
                </c:pt>
                <c:pt idx="85">
                  <c:v>32357267.608888891</c:v>
                </c:pt>
                <c:pt idx="86">
                  <c:v>32733514.906666663</c:v>
                </c:pt>
                <c:pt idx="87">
                  <c:v>33109762.204444449</c:v>
                </c:pt>
                <c:pt idx="88">
                  <c:v>33486009.502222221</c:v>
                </c:pt>
                <c:pt idx="89">
                  <c:v>33862256.799999997</c:v>
                </c:pt>
                <c:pt idx="90">
                  <c:v>34238504.097777776</c:v>
                </c:pt>
                <c:pt idx="91">
                  <c:v>34614751.395555563</c:v>
                </c:pt>
                <c:pt idx="92">
                  <c:v>34990998.693333335</c:v>
                </c:pt>
                <c:pt idx="93">
                  <c:v>35367245.991111107</c:v>
                </c:pt>
                <c:pt idx="94">
                  <c:v>35743493.288888894</c:v>
                </c:pt>
                <c:pt idx="95">
                  <c:v>36119740.586666666</c:v>
                </c:pt>
                <c:pt idx="96">
                  <c:v>36495987.884444445</c:v>
                </c:pt>
                <c:pt idx="97">
                  <c:v>36872235.182222225</c:v>
                </c:pt>
                <c:pt idx="98">
                  <c:v>37248482.479999997</c:v>
                </c:pt>
                <c:pt idx="99">
                  <c:v>37624729.777777776</c:v>
                </c:pt>
                <c:pt idx="100">
                  <c:v>38000977.075555556</c:v>
                </c:pt>
                <c:pt idx="101">
                  <c:v>38377224.373333327</c:v>
                </c:pt>
                <c:pt idx="102">
                  <c:v>38753471.671111114</c:v>
                </c:pt>
                <c:pt idx="103">
                  <c:v>39129718.968888894</c:v>
                </c:pt>
                <c:pt idx="104">
                  <c:v>39505966.266666666</c:v>
                </c:pt>
                <c:pt idx="105">
                  <c:v>39882213.564444453</c:v>
                </c:pt>
                <c:pt idx="106">
                  <c:v>40258460.862222224</c:v>
                </c:pt>
                <c:pt idx="107">
                  <c:v>40634708.159999996</c:v>
                </c:pt>
                <c:pt idx="108">
                  <c:v>41010955.457777776</c:v>
                </c:pt>
                <c:pt idx="109">
                  <c:v>41387202.755555555</c:v>
                </c:pt>
                <c:pt idx="110">
                  <c:v>41763450.053333335</c:v>
                </c:pt>
                <c:pt idx="111">
                  <c:v>42139697.351111107</c:v>
                </c:pt>
                <c:pt idx="112">
                  <c:v>42515944.648888893</c:v>
                </c:pt>
                <c:pt idx="113">
                  <c:v>42892191.946666665</c:v>
                </c:pt>
                <c:pt idx="114">
                  <c:v>43268439.244444445</c:v>
                </c:pt>
                <c:pt idx="115">
                  <c:v>43644686.542222224</c:v>
                </c:pt>
                <c:pt idx="116">
                  <c:v>44020933.840000004</c:v>
                </c:pt>
                <c:pt idx="117">
                  <c:v>44397181.137777776</c:v>
                </c:pt>
                <c:pt idx="118">
                  <c:v>44773428.435555547</c:v>
                </c:pt>
                <c:pt idx="119">
                  <c:v>45149675.733333334</c:v>
                </c:pt>
                <c:pt idx="120">
                  <c:v>45525923.031111106</c:v>
                </c:pt>
                <c:pt idx="121">
                  <c:v>45902170.328888886</c:v>
                </c:pt>
                <c:pt idx="122">
                  <c:v>46278417.626666673</c:v>
                </c:pt>
                <c:pt idx="123">
                  <c:v>46654664.924444437</c:v>
                </c:pt>
                <c:pt idx="124">
                  <c:v>47030912.222222224</c:v>
                </c:pt>
                <c:pt idx="125">
                  <c:v>47407159.520000011</c:v>
                </c:pt>
                <c:pt idx="126">
                  <c:v>47783406.817777775</c:v>
                </c:pt>
                <c:pt idx="127">
                  <c:v>48159654.115555555</c:v>
                </c:pt>
                <c:pt idx="128">
                  <c:v>48535901.413333334</c:v>
                </c:pt>
                <c:pt idx="129">
                  <c:v>48912148.711111106</c:v>
                </c:pt>
                <c:pt idx="130">
                  <c:v>49288396.008888893</c:v>
                </c:pt>
                <c:pt idx="131">
                  <c:v>49664643.306666665</c:v>
                </c:pt>
                <c:pt idx="132">
                  <c:v>50040890.604444437</c:v>
                </c:pt>
                <c:pt idx="133">
                  <c:v>50417137.902222224</c:v>
                </c:pt>
                <c:pt idx="134">
                  <c:v>50793385.200000003</c:v>
                </c:pt>
                <c:pt idx="135">
                  <c:v>51169632.497777782</c:v>
                </c:pt>
                <c:pt idx="136">
                  <c:v>51545879.795555554</c:v>
                </c:pt>
                <c:pt idx="137">
                  <c:v>51922127.093333334</c:v>
                </c:pt>
                <c:pt idx="138">
                  <c:v>52298374.391111106</c:v>
                </c:pt>
                <c:pt idx="139">
                  <c:v>52674621.688888885</c:v>
                </c:pt>
                <c:pt idx="140">
                  <c:v>53050868.986666657</c:v>
                </c:pt>
                <c:pt idx="141">
                  <c:v>53427116.284444451</c:v>
                </c:pt>
                <c:pt idx="142">
                  <c:v>53803363.582222223</c:v>
                </c:pt>
                <c:pt idx="143">
                  <c:v>54179610.879999995</c:v>
                </c:pt>
                <c:pt idx="144">
                  <c:v>54555858.177777782</c:v>
                </c:pt>
                <c:pt idx="145">
                  <c:v>54932105.475555554</c:v>
                </c:pt>
                <c:pt idx="146">
                  <c:v>55308352.773333333</c:v>
                </c:pt>
                <c:pt idx="147">
                  <c:v>55684600.071111113</c:v>
                </c:pt>
                <c:pt idx="148">
                  <c:v>56060847.368888885</c:v>
                </c:pt>
                <c:pt idx="149">
                  <c:v>56437094.666666664</c:v>
                </c:pt>
                <c:pt idx="150">
                  <c:v>56813341.964444451</c:v>
                </c:pt>
                <c:pt idx="151">
                  <c:v>57189589.262222216</c:v>
                </c:pt>
                <c:pt idx="152">
                  <c:v>57565836.560000002</c:v>
                </c:pt>
                <c:pt idx="153">
                  <c:v>57942083.857777782</c:v>
                </c:pt>
                <c:pt idx="154">
                  <c:v>58318331.155555554</c:v>
                </c:pt>
                <c:pt idx="155">
                  <c:v>58694578.453333341</c:v>
                </c:pt>
                <c:pt idx="156">
                  <c:v>59070825.751111113</c:v>
                </c:pt>
                <c:pt idx="157">
                  <c:v>59447073.048888892</c:v>
                </c:pt>
                <c:pt idx="158">
                  <c:v>59823320.346666679</c:v>
                </c:pt>
                <c:pt idx="159">
                  <c:v>60199567.644444451</c:v>
                </c:pt>
                <c:pt idx="160">
                  <c:v>60575814.942222223</c:v>
                </c:pt>
                <c:pt idx="161">
                  <c:v>60952062.24000001</c:v>
                </c:pt>
                <c:pt idx="162">
                  <c:v>61328309.537777767</c:v>
                </c:pt>
                <c:pt idx="163">
                  <c:v>61704556.835555553</c:v>
                </c:pt>
                <c:pt idx="164">
                  <c:v>62080804.133333325</c:v>
                </c:pt>
                <c:pt idx="165">
                  <c:v>62457051.431111097</c:v>
                </c:pt>
                <c:pt idx="166">
                  <c:v>62833298.728888884</c:v>
                </c:pt>
                <c:pt idx="167">
                  <c:v>63209546.026666671</c:v>
                </c:pt>
                <c:pt idx="168">
                  <c:v>63585793.324444443</c:v>
                </c:pt>
                <c:pt idx="169">
                  <c:v>63962040.622222222</c:v>
                </c:pt>
                <c:pt idx="170">
                  <c:v>64338287.919999994</c:v>
                </c:pt>
                <c:pt idx="171">
                  <c:v>64714535.217777781</c:v>
                </c:pt>
                <c:pt idx="172">
                  <c:v>65090782.515555553</c:v>
                </c:pt>
                <c:pt idx="173">
                  <c:v>65467029.813333325</c:v>
                </c:pt>
                <c:pt idx="174">
                  <c:v>65843277.111111112</c:v>
                </c:pt>
                <c:pt idx="175">
                  <c:v>66219524.408888899</c:v>
                </c:pt>
                <c:pt idx="176">
                  <c:v>66595771.706666671</c:v>
                </c:pt>
                <c:pt idx="177">
                  <c:v>66972019.004444443</c:v>
                </c:pt>
                <c:pt idx="178">
                  <c:v>67348266.302222207</c:v>
                </c:pt>
                <c:pt idx="179">
                  <c:v>67724513.599999994</c:v>
                </c:pt>
                <c:pt idx="180">
                  <c:v>68100760.897777781</c:v>
                </c:pt>
                <c:pt idx="181">
                  <c:v>68477008.195555553</c:v>
                </c:pt>
                <c:pt idx="182">
                  <c:v>68853255.49333334</c:v>
                </c:pt>
                <c:pt idx="183">
                  <c:v>69229502.791111127</c:v>
                </c:pt>
                <c:pt idx="184">
                  <c:v>69605750.088888884</c:v>
                </c:pt>
                <c:pt idx="185">
                  <c:v>69981997.38666667</c:v>
                </c:pt>
                <c:pt idx="186">
                  <c:v>70358244.684444457</c:v>
                </c:pt>
                <c:pt idx="187">
                  <c:v>70734491.982222214</c:v>
                </c:pt>
                <c:pt idx="188">
                  <c:v>71110739.280000001</c:v>
                </c:pt>
                <c:pt idx="189">
                  <c:v>71486986.577777788</c:v>
                </c:pt>
                <c:pt idx="190">
                  <c:v>71863233.875555545</c:v>
                </c:pt>
                <c:pt idx="191">
                  <c:v>72239481.173333332</c:v>
                </c:pt>
                <c:pt idx="192">
                  <c:v>72615728.471111119</c:v>
                </c:pt>
                <c:pt idx="193">
                  <c:v>72991975.768888891</c:v>
                </c:pt>
                <c:pt idx="194">
                  <c:v>73368223.066666663</c:v>
                </c:pt>
                <c:pt idx="195">
                  <c:v>73744470.36444445</c:v>
                </c:pt>
                <c:pt idx="196">
                  <c:v>74120717.662222221</c:v>
                </c:pt>
                <c:pt idx="197">
                  <c:v>74496964.959999993</c:v>
                </c:pt>
                <c:pt idx="198">
                  <c:v>74873212.257777765</c:v>
                </c:pt>
                <c:pt idx="199">
                  <c:v>75249459.555555552</c:v>
                </c:pt>
                <c:pt idx="200">
                  <c:v>75625706.853333339</c:v>
                </c:pt>
                <c:pt idx="201">
                  <c:v>76001954.151111111</c:v>
                </c:pt>
                <c:pt idx="202">
                  <c:v>76378201.448888883</c:v>
                </c:pt>
                <c:pt idx="203">
                  <c:v>76754448.746666655</c:v>
                </c:pt>
                <c:pt idx="204">
                  <c:v>77130696.044444442</c:v>
                </c:pt>
                <c:pt idx="205">
                  <c:v>77506943.342222229</c:v>
                </c:pt>
                <c:pt idx="206">
                  <c:v>77883190.640000001</c:v>
                </c:pt>
                <c:pt idx="207">
                  <c:v>78259437.937777787</c:v>
                </c:pt>
                <c:pt idx="208">
                  <c:v>78635685.235555574</c:v>
                </c:pt>
                <c:pt idx="209">
                  <c:v>79011932.533333331</c:v>
                </c:pt>
                <c:pt idx="210">
                  <c:v>79388179.831111118</c:v>
                </c:pt>
                <c:pt idx="211">
                  <c:v>79764427.128888905</c:v>
                </c:pt>
                <c:pt idx="212">
                  <c:v>80140674.426666662</c:v>
                </c:pt>
                <c:pt idx="213">
                  <c:v>80516921.724444449</c:v>
                </c:pt>
                <c:pt idx="214">
                  <c:v>80893169.022222221</c:v>
                </c:pt>
                <c:pt idx="215">
                  <c:v>81269416.319999993</c:v>
                </c:pt>
                <c:pt idx="216">
                  <c:v>81645663.617777765</c:v>
                </c:pt>
                <c:pt idx="217">
                  <c:v>82021910.915555552</c:v>
                </c:pt>
                <c:pt idx="218">
                  <c:v>82398158.213333324</c:v>
                </c:pt>
                <c:pt idx="219">
                  <c:v>82774405.51111111</c:v>
                </c:pt>
                <c:pt idx="220">
                  <c:v>83150652.808888897</c:v>
                </c:pt>
                <c:pt idx="221">
                  <c:v>83526900.106666669</c:v>
                </c:pt>
                <c:pt idx="222">
                  <c:v>83903147.404444441</c:v>
                </c:pt>
                <c:pt idx="223">
                  <c:v>84279394.702222213</c:v>
                </c:pt>
                <c:pt idx="224">
                  <c:v>84655642</c:v>
                </c:pt>
                <c:pt idx="225">
                  <c:v>85031889.297777787</c:v>
                </c:pt>
                <c:pt idx="226">
                  <c:v>85408136.595555559</c:v>
                </c:pt>
                <c:pt idx="227">
                  <c:v>85784383.893333331</c:v>
                </c:pt>
                <c:pt idx="228">
                  <c:v>86160631.191111103</c:v>
                </c:pt>
                <c:pt idx="229">
                  <c:v>86536878.48888889</c:v>
                </c:pt>
                <c:pt idx="230">
                  <c:v>86913125.786666676</c:v>
                </c:pt>
                <c:pt idx="231">
                  <c:v>87289373.084444448</c:v>
                </c:pt>
                <c:pt idx="232">
                  <c:v>87665620.382222235</c:v>
                </c:pt>
                <c:pt idx="233">
                  <c:v>88041867.680000007</c:v>
                </c:pt>
                <c:pt idx="234">
                  <c:v>88418114.977777779</c:v>
                </c:pt>
                <c:pt idx="235">
                  <c:v>88794362.275555551</c:v>
                </c:pt>
                <c:pt idx="236">
                  <c:v>89170609.573333338</c:v>
                </c:pt>
                <c:pt idx="237">
                  <c:v>89546856.871111095</c:v>
                </c:pt>
                <c:pt idx="238">
                  <c:v>89923104.168888882</c:v>
                </c:pt>
                <c:pt idx="239">
                  <c:v>90299351.466666669</c:v>
                </c:pt>
                <c:pt idx="240">
                  <c:v>90675598.764444426</c:v>
                </c:pt>
                <c:pt idx="241">
                  <c:v>91051846.062222213</c:v>
                </c:pt>
                <c:pt idx="242">
                  <c:v>91428093.359999999</c:v>
                </c:pt>
                <c:pt idx="243">
                  <c:v>91804340.657777771</c:v>
                </c:pt>
                <c:pt idx="244">
                  <c:v>92180587.955555558</c:v>
                </c:pt>
                <c:pt idx="245">
                  <c:v>92556835.253333345</c:v>
                </c:pt>
                <c:pt idx="246">
                  <c:v>92933082.551111117</c:v>
                </c:pt>
                <c:pt idx="247">
                  <c:v>93309329.848888874</c:v>
                </c:pt>
                <c:pt idx="248">
                  <c:v>93685577.146666661</c:v>
                </c:pt>
                <c:pt idx="249">
                  <c:v>94061824.444444448</c:v>
                </c:pt>
                <c:pt idx="250">
                  <c:v>94438071.742222235</c:v>
                </c:pt>
                <c:pt idx="251">
                  <c:v>94814319.040000021</c:v>
                </c:pt>
                <c:pt idx="252">
                  <c:v>95190566.337777779</c:v>
                </c:pt>
                <c:pt idx="253">
                  <c:v>95566813.63555555</c:v>
                </c:pt>
                <c:pt idx="254">
                  <c:v>95943060.933333337</c:v>
                </c:pt>
                <c:pt idx="255">
                  <c:v>96319308.231111109</c:v>
                </c:pt>
                <c:pt idx="256">
                  <c:v>96695555.528888881</c:v>
                </c:pt>
                <c:pt idx="257">
                  <c:v>97071802.826666668</c:v>
                </c:pt>
                <c:pt idx="258">
                  <c:v>97448050.124444455</c:v>
                </c:pt>
                <c:pt idx="259">
                  <c:v>97824297.422222212</c:v>
                </c:pt>
                <c:pt idx="260">
                  <c:v>98200544.719999999</c:v>
                </c:pt>
                <c:pt idx="261">
                  <c:v>98576792.017777786</c:v>
                </c:pt>
                <c:pt idx="262">
                  <c:v>98953039.315555543</c:v>
                </c:pt>
                <c:pt idx="263">
                  <c:v>99329286.61333333</c:v>
                </c:pt>
                <c:pt idx="264">
                  <c:v>99705533.911111116</c:v>
                </c:pt>
                <c:pt idx="265">
                  <c:v>100081781.20888887</c:v>
                </c:pt>
                <c:pt idx="266">
                  <c:v>100458028.50666666</c:v>
                </c:pt>
                <c:pt idx="267">
                  <c:v>100834275.80444445</c:v>
                </c:pt>
                <c:pt idx="268">
                  <c:v>101210523.10222222</c:v>
                </c:pt>
                <c:pt idx="269">
                  <c:v>101586770.40000001</c:v>
                </c:pt>
                <c:pt idx="270">
                  <c:v>101963017.69777779</c:v>
                </c:pt>
                <c:pt idx="271">
                  <c:v>102339264.99555556</c:v>
                </c:pt>
                <c:pt idx="272">
                  <c:v>102715512.29333332</c:v>
                </c:pt>
                <c:pt idx="273">
                  <c:v>103091759.59111111</c:v>
                </c:pt>
                <c:pt idx="274">
                  <c:v>103468006.8888889</c:v>
                </c:pt>
                <c:pt idx="275">
                  <c:v>103844254.18666667</c:v>
                </c:pt>
                <c:pt idx="276">
                  <c:v>104220501.48444445</c:v>
                </c:pt>
                <c:pt idx="277">
                  <c:v>104596748.78222221</c:v>
                </c:pt>
                <c:pt idx="278">
                  <c:v>104972996.07999998</c:v>
                </c:pt>
                <c:pt idx="279">
                  <c:v>105349243.37777777</c:v>
                </c:pt>
                <c:pt idx="280">
                  <c:v>105725490.67555556</c:v>
                </c:pt>
                <c:pt idx="281">
                  <c:v>106101737.97333331</c:v>
                </c:pt>
                <c:pt idx="282">
                  <c:v>106477985.27111112</c:v>
                </c:pt>
                <c:pt idx="283">
                  <c:v>106854232.5688889</c:v>
                </c:pt>
                <c:pt idx="284">
                  <c:v>107230479.86666666</c:v>
                </c:pt>
                <c:pt idx="285">
                  <c:v>107606727.16444445</c:v>
                </c:pt>
                <c:pt idx="286">
                  <c:v>107982974.46222223</c:v>
                </c:pt>
                <c:pt idx="287">
                  <c:v>108359221.75999999</c:v>
                </c:pt>
                <c:pt idx="288">
                  <c:v>108735469.05777778</c:v>
                </c:pt>
                <c:pt idx="289">
                  <c:v>109111716.35555556</c:v>
                </c:pt>
                <c:pt idx="290">
                  <c:v>109487963.65333332</c:v>
                </c:pt>
                <c:pt idx="291">
                  <c:v>109864210.95111111</c:v>
                </c:pt>
                <c:pt idx="292">
                  <c:v>110240458.24888891</c:v>
                </c:pt>
                <c:pt idx="293">
                  <c:v>110616705.54666667</c:v>
                </c:pt>
                <c:pt idx="294">
                  <c:v>110992952.84444445</c:v>
                </c:pt>
                <c:pt idx="295">
                  <c:v>111369200.14222223</c:v>
                </c:pt>
                <c:pt idx="296">
                  <c:v>111745447.44</c:v>
                </c:pt>
                <c:pt idx="297">
                  <c:v>112121694.73777777</c:v>
                </c:pt>
                <c:pt idx="298">
                  <c:v>112497942.03555554</c:v>
                </c:pt>
                <c:pt idx="299">
                  <c:v>112874189.33333333</c:v>
                </c:pt>
              </c:numCache>
            </c:numRef>
          </c:cat>
          <c:val>
            <c:numRef>
              <c:f>'Digital working'!$E$3:$E$302</c:f>
              <c:numCache>
                <c:formatCode>General</c:formatCode>
                <c:ptCount val="300"/>
                <c:pt idx="99" formatCode="_ * #,##0_ ;_ * \-#,##0_ ;_ * &quot;-&quot;??_ ;_ @_ ">
                  <c:v>26745.711676392875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8D-4826-A55E-11E636CBE155}"/>
            </c:ext>
          </c:extLst>
        </c:ser>
        <c:ser>
          <c:idx val="4"/>
          <c:order val="3"/>
          <c:tx>
            <c:strRef>
              <c:f>'Digital working'!$F$2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Pt>
            <c:idx val="118"/>
            <c:marker>
              <c:symbol val="circle"/>
              <c:size val="5"/>
              <c:spPr>
                <a:solidFill>
                  <a:srgbClr val="C0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B8D-4826-A55E-11E636CBE155}"/>
              </c:ext>
            </c:extLst>
          </c:dPt>
          <c:cat>
            <c:numRef>
              <c:f>'Digital working'!$B$3:$B$302</c:f>
              <c:numCache>
                <c:formatCode>General</c:formatCode>
                <c:ptCount val="300"/>
                <c:pt idx="0">
                  <c:v>376247.29777777777</c:v>
                </c:pt>
                <c:pt idx="1">
                  <c:v>752494.59555555554</c:v>
                </c:pt>
                <c:pt idx="2">
                  <c:v>1128741.8933333333</c:v>
                </c:pt>
                <c:pt idx="3">
                  <c:v>1504989.1911111111</c:v>
                </c:pt>
                <c:pt idx="4">
                  <c:v>1881236.4888888891</c:v>
                </c:pt>
                <c:pt idx="5">
                  <c:v>2257483.7866666666</c:v>
                </c:pt>
                <c:pt idx="6">
                  <c:v>2633731.0844444442</c:v>
                </c:pt>
                <c:pt idx="7">
                  <c:v>3009978.3822222222</c:v>
                </c:pt>
                <c:pt idx="8">
                  <c:v>3386225.6799999997</c:v>
                </c:pt>
                <c:pt idx="9">
                  <c:v>3762472.9777777782</c:v>
                </c:pt>
                <c:pt idx="10">
                  <c:v>4138720.2755555562</c:v>
                </c:pt>
                <c:pt idx="11">
                  <c:v>4514967.5733333332</c:v>
                </c:pt>
                <c:pt idx="12">
                  <c:v>4891214.8711111117</c:v>
                </c:pt>
                <c:pt idx="13">
                  <c:v>5267462.1688888883</c:v>
                </c:pt>
                <c:pt idx="14">
                  <c:v>5643709.4666666668</c:v>
                </c:pt>
                <c:pt idx="15">
                  <c:v>6019956.7644444443</c:v>
                </c:pt>
                <c:pt idx="16">
                  <c:v>6396204.0622222228</c:v>
                </c:pt>
                <c:pt idx="17">
                  <c:v>6772451.3599999994</c:v>
                </c:pt>
                <c:pt idx="18">
                  <c:v>7148698.6577777769</c:v>
                </c:pt>
                <c:pt idx="19">
                  <c:v>7524945.9555555563</c:v>
                </c:pt>
                <c:pt idx="20">
                  <c:v>7901193.2533333339</c:v>
                </c:pt>
                <c:pt idx="21">
                  <c:v>8277440.5511111123</c:v>
                </c:pt>
                <c:pt idx="22">
                  <c:v>8653687.8488888908</c:v>
                </c:pt>
                <c:pt idx="23">
                  <c:v>9029935.1466666665</c:v>
                </c:pt>
                <c:pt idx="24">
                  <c:v>9406182.444444444</c:v>
                </c:pt>
                <c:pt idx="25">
                  <c:v>9782429.7422222234</c:v>
                </c:pt>
                <c:pt idx="26">
                  <c:v>10158677.039999999</c:v>
                </c:pt>
                <c:pt idx="27">
                  <c:v>10534924.337777777</c:v>
                </c:pt>
                <c:pt idx="28">
                  <c:v>10911171.635555556</c:v>
                </c:pt>
                <c:pt idx="29">
                  <c:v>11287418.933333334</c:v>
                </c:pt>
                <c:pt idx="30">
                  <c:v>11663666.231111109</c:v>
                </c:pt>
                <c:pt idx="31">
                  <c:v>12039913.528888889</c:v>
                </c:pt>
                <c:pt idx="32">
                  <c:v>12416160.826666666</c:v>
                </c:pt>
                <c:pt idx="33">
                  <c:v>12792408.124444446</c:v>
                </c:pt>
                <c:pt idx="34">
                  <c:v>13168655.422222221</c:v>
                </c:pt>
                <c:pt idx="35">
                  <c:v>13544902.719999999</c:v>
                </c:pt>
                <c:pt idx="36">
                  <c:v>13921150.017777778</c:v>
                </c:pt>
                <c:pt idx="37">
                  <c:v>14297397.315555554</c:v>
                </c:pt>
                <c:pt idx="38">
                  <c:v>14673644.613333335</c:v>
                </c:pt>
                <c:pt idx="39">
                  <c:v>15049891.911111113</c:v>
                </c:pt>
                <c:pt idx="40">
                  <c:v>15426139.208888888</c:v>
                </c:pt>
                <c:pt idx="41">
                  <c:v>15802386.506666668</c:v>
                </c:pt>
                <c:pt idx="42">
                  <c:v>16178633.804444445</c:v>
                </c:pt>
                <c:pt idx="43">
                  <c:v>16554881.102222225</c:v>
                </c:pt>
                <c:pt idx="44">
                  <c:v>16931128.399999999</c:v>
                </c:pt>
                <c:pt idx="45">
                  <c:v>17307375.697777782</c:v>
                </c:pt>
                <c:pt idx="46">
                  <c:v>17683622.995555554</c:v>
                </c:pt>
                <c:pt idx="47">
                  <c:v>18059870.293333333</c:v>
                </c:pt>
                <c:pt idx="48">
                  <c:v>18436117.591111112</c:v>
                </c:pt>
                <c:pt idx="49">
                  <c:v>18812364.888888888</c:v>
                </c:pt>
                <c:pt idx="50">
                  <c:v>19188612.186666664</c:v>
                </c:pt>
                <c:pt idx="51">
                  <c:v>19564859.484444447</c:v>
                </c:pt>
                <c:pt idx="52">
                  <c:v>19941106.782222226</c:v>
                </c:pt>
                <c:pt idx="53">
                  <c:v>20317354.079999998</c:v>
                </c:pt>
                <c:pt idx="54">
                  <c:v>20693601.377777778</c:v>
                </c:pt>
                <c:pt idx="55">
                  <c:v>21069848.675555553</c:v>
                </c:pt>
                <c:pt idx="56">
                  <c:v>21446095.973333333</c:v>
                </c:pt>
                <c:pt idx="57">
                  <c:v>21822343.271111112</c:v>
                </c:pt>
                <c:pt idx="58">
                  <c:v>22198590.568888888</c:v>
                </c:pt>
                <c:pt idx="59">
                  <c:v>22574837.866666667</c:v>
                </c:pt>
                <c:pt idx="60">
                  <c:v>22951085.164444443</c:v>
                </c:pt>
                <c:pt idx="61">
                  <c:v>23327332.462222219</c:v>
                </c:pt>
                <c:pt idx="62">
                  <c:v>23703579.760000005</c:v>
                </c:pt>
                <c:pt idx="63">
                  <c:v>24079827.057777777</c:v>
                </c:pt>
                <c:pt idx="64">
                  <c:v>24456074.355555553</c:v>
                </c:pt>
                <c:pt idx="65">
                  <c:v>24832321.653333332</c:v>
                </c:pt>
                <c:pt idx="66">
                  <c:v>25208568.951111112</c:v>
                </c:pt>
                <c:pt idx="67">
                  <c:v>25584816.248888891</c:v>
                </c:pt>
                <c:pt idx="68">
                  <c:v>25961063.546666667</c:v>
                </c:pt>
                <c:pt idx="69">
                  <c:v>26337310.844444443</c:v>
                </c:pt>
                <c:pt idx="70">
                  <c:v>26713558.142222226</c:v>
                </c:pt>
                <c:pt idx="71">
                  <c:v>27089805.439999998</c:v>
                </c:pt>
                <c:pt idx="72">
                  <c:v>27466052.737777777</c:v>
                </c:pt>
                <c:pt idx="73">
                  <c:v>27842300.035555556</c:v>
                </c:pt>
                <c:pt idx="74">
                  <c:v>28218547.333333332</c:v>
                </c:pt>
                <c:pt idx="75">
                  <c:v>28594794.631111108</c:v>
                </c:pt>
                <c:pt idx="76">
                  <c:v>28971041.928888891</c:v>
                </c:pt>
                <c:pt idx="77">
                  <c:v>29347289.22666667</c:v>
                </c:pt>
                <c:pt idx="78">
                  <c:v>29723536.524444446</c:v>
                </c:pt>
                <c:pt idx="79">
                  <c:v>30099783.822222225</c:v>
                </c:pt>
                <c:pt idx="80">
                  <c:v>30476031.120000005</c:v>
                </c:pt>
                <c:pt idx="81">
                  <c:v>30852278.417777777</c:v>
                </c:pt>
                <c:pt idx="82">
                  <c:v>31228525.715555549</c:v>
                </c:pt>
                <c:pt idx="83">
                  <c:v>31604773.013333336</c:v>
                </c:pt>
                <c:pt idx="84">
                  <c:v>31981020.311111111</c:v>
                </c:pt>
                <c:pt idx="85">
                  <c:v>32357267.608888891</c:v>
                </c:pt>
                <c:pt idx="86">
                  <c:v>32733514.906666663</c:v>
                </c:pt>
                <c:pt idx="87">
                  <c:v>33109762.204444449</c:v>
                </c:pt>
                <c:pt idx="88">
                  <c:v>33486009.502222221</c:v>
                </c:pt>
                <c:pt idx="89">
                  <c:v>33862256.799999997</c:v>
                </c:pt>
                <c:pt idx="90">
                  <c:v>34238504.097777776</c:v>
                </c:pt>
                <c:pt idx="91">
                  <c:v>34614751.395555563</c:v>
                </c:pt>
                <c:pt idx="92">
                  <c:v>34990998.693333335</c:v>
                </c:pt>
                <c:pt idx="93">
                  <c:v>35367245.991111107</c:v>
                </c:pt>
                <c:pt idx="94">
                  <c:v>35743493.288888894</c:v>
                </c:pt>
                <c:pt idx="95">
                  <c:v>36119740.586666666</c:v>
                </c:pt>
                <c:pt idx="96">
                  <c:v>36495987.884444445</c:v>
                </c:pt>
                <c:pt idx="97">
                  <c:v>36872235.182222225</c:v>
                </c:pt>
                <c:pt idx="98">
                  <c:v>37248482.479999997</c:v>
                </c:pt>
                <c:pt idx="99">
                  <c:v>37624729.777777776</c:v>
                </c:pt>
                <c:pt idx="100">
                  <c:v>38000977.075555556</c:v>
                </c:pt>
                <c:pt idx="101">
                  <c:v>38377224.373333327</c:v>
                </c:pt>
                <c:pt idx="102">
                  <c:v>38753471.671111114</c:v>
                </c:pt>
                <c:pt idx="103">
                  <c:v>39129718.968888894</c:v>
                </c:pt>
                <c:pt idx="104">
                  <c:v>39505966.266666666</c:v>
                </c:pt>
                <c:pt idx="105">
                  <c:v>39882213.564444453</c:v>
                </c:pt>
                <c:pt idx="106">
                  <c:v>40258460.862222224</c:v>
                </c:pt>
                <c:pt idx="107">
                  <c:v>40634708.159999996</c:v>
                </c:pt>
                <c:pt idx="108">
                  <c:v>41010955.457777776</c:v>
                </c:pt>
                <c:pt idx="109">
                  <c:v>41387202.755555555</c:v>
                </c:pt>
                <c:pt idx="110">
                  <c:v>41763450.053333335</c:v>
                </c:pt>
                <c:pt idx="111">
                  <c:v>42139697.351111107</c:v>
                </c:pt>
                <c:pt idx="112">
                  <c:v>42515944.648888893</c:v>
                </c:pt>
                <c:pt idx="113">
                  <c:v>42892191.946666665</c:v>
                </c:pt>
                <c:pt idx="114">
                  <c:v>43268439.244444445</c:v>
                </c:pt>
                <c:pt idx="115">
                  <c:v>43644686.542222224</c:v>
                </c:pt>
                <c:pt idx="116">
                  <c:v>44020933.840000004</c:v>
                </c:pt>
                <c:pt idx="117">
                  <c:v>44397181.137777776</c:v>
                </c:pt>
                <c:pt idx="118">
                  <c:v>44773428.435555547</c:v>
                </c:pt>
                <c:pt idx="119">
                  <c:v>45149675.733333334</c:v>
                </c:pt>
                <c:pt idx="120">
                  <c:v>45525923.031111106</c:v>
                </c:pt>
                <c:pt idx="121">
                  <c:v>45902170.328888886</c:v>
                </c:pt>
                <c:pt idx="122">
                  <c:v>46278417.626666673</c:v>
                </c:pt>
                <c:pt idx="123">
                  <c:v>46654664.924444437</c:v>
                </c:pt>
                <c:pt idx="124">
                  <c:v>47030912.222222224</c:v>
                </c:pt>
                <c:pt idx="125">
                  <c:v>47407159.520000011</c:v>
                </c:pt>
                <c:pt idx="126">
                  <c:v>47783406.817777775</c:v>
                </c:pt>
                <c:pt idx="127">
                  <c:v>48159654.115555555</c:v>
                </c:pt>
                <c:pt idx="128">
                  <c:v>48535901.413333334</c:v>
                </c:pt>
                <c:pt idx="129">
                  <c:v>48912148.711111106</c:v>
                </c:pt>
                <c:pt idx="130">
                  <c:v>49288396.008888893</c:v>
                </c:pt>
                <c:pt idx="131">
                  <c:v>49664643.306666665</c:v>
                </c:pt>
                <c:pt idx="132">
                  <c:v>50040890.604444437</c:v>
                </c:pt>
                <c:pt idx="133">
                  <c:v>50417137.902222224</c:v>
                </c:pt>
                <c:pt idx="134">
                  <c:v>50793385.200000003</c:v>
                </c:pt>
                <c:pt idx="135">
                  <c:v>51169632.497777782</c:v>
                </c:pt>
                <c:pt idx="136">
                  <c:v>51545879.795555554</c:v>
                </c:pt>
                <c:pt idx="137">
                  <c:v>51922127.093333334</c:v>
                </c:pt>
                <c:pt idx="138">
                  <c:v>52298374.391111106</c:v>
                </c:pt>
                <c:pt idx="139">
                  <c:v>52674621.688888885</c:v>
                </c:pt>
                <c:pt idx="140">
                  <c:v>53050868.986666657</c:v>
                </c:pt>
                <c:pt idx="141">
                  <c:v>53427116.284444451</c:v>
                </c:pt>
                <c:pt idx="142">
                  <c:v>53803363.582222223</c:v>
                </c:pt>
                <c:pt idx="143">
                  <c:v>54179610.879999995</c:v>
                </c:pt>
                <c:pt idx="144">
                  <c:v>54555858.177777782</c:v>
                </c:pt>
                <c:pt idx="145">
                  <c:v>54932105.475555554</c:v>
                </c:pt>
                <c:pt idx="146">
                  <c:v>55308352.773333333</c:v>
                </c:pt>
                <c:pt idx="147">
                  <c:v>55684600.071111113</c:v>
                </c:pt>
                <c:pt idx="148">
                  <c:v>56060847.368888885</c:v>
                </c:pt>
                <c:pt idx="149">
                  <c:v>56437094.666666664</c:v>
                </c:pt>
                <c:pt idx="150">
                  <c:v>56813341.964444451</c:v>
                </c:pt>
                <c:pt idx="151">
                  <c:v>57189589.262222216</c:v>
                </c:pt>
                <c:pt idx="152">
                  <c:v>57565836.560000002</c:v>
                </c:pt>
                <c:pt idx="153">
                  <c:v>57942083.857777782</c:v>
                </c:pt>
                <c:pt idx="154">
                  <c:v>58318331.155555554</c:v>
                </c:pt>
                <c:pt idx="155">
                  <c:v>58694578.453333341</c:v>
                </c:pt>
                <c:pt idx="156">
                  <c:v>59070825.751111113</c:v>
                </c:pt>
                <c:pt idx="157">
                  <c:v>59447073.048888892</c:v>
                </c:pt>
                <c:pt idx="158">
                  <c:v>59823320.346666679</c:v>
                </c:pt>
                <c:pt idx="159">
                  <c:v>60199567.644444451</c:v>
                </c:pt>
                <c:pt idx="160">
                  <c:v>60575814.942222223</c:v>
                </c:pt>
                <c:pt idx="161">
                  <c:v>60952062.24000001</c:v>
                </c:pt>
                <c:pt idx="162">
                  <c:v>61328309.537777767</c:v>
                </c:pt>
                <c:pt idx="163">
                  <c:v>61704556.835555553</c:v>
                </c:pt>
                <c:pt idx="164">
                  <c:v>62080804.133333325</c:v>
                </c:pt>
                <c:pt idx="165">
                  <c:v>62457051.431111097</c:v>
                </c:pt>
                <c:pt idx="166">
                  <c:v>62833298.728888884</c:v>
                </c:pt>
                <c:pt idx="167">
                  <c:v>63209546.026666671</c:v>
                </c:pt>
                <c:pt idx="168">
                  <c:v>63585793.324444443</c:v>
                </c:pt>
                <c:pt idx="169">
                  <c:v>63962040.622222222</c:v>
                </c:pt>
                <c:pt idx="170">
                  <c:v>64338287.919999994</c:v>
                </c:pt>
                <c:pt idx="171">
                  <c:v>64714535.217777781</c:v>
                </c:pt>
                <c:pt idx="172">
                  <c:v>65090782.515555553</c:v>
                </c:pt>
                <c:pt idx="173">
                  <c:v>65467029.813333325</c:v>
                </c:pt>
                <c:pt idx="174">
                  <c:v>65843277.111111112</c:v>
                </c:pt>
                <c:pt idx="175">
                  <c:v>66219524.408888899</c:v>
                </c:pt>
                <c:pt idx="176">
                  <c:v>66595771.706666671</c:v>
                </c:pt>
                <c:pt idx="177">
                  <c:v>66972019.004444443</c:v>
                </c:pt>
                <c:pt idx="178">
                  <c:v>67348266.302222207</c:v>
                </c:pt>
                <c:pt idx="179">
                  <c:v>67724513.599999994</c:v>
                </c:pt>
                <c:pt idx="180">
                  <c:v>68100760.897777781</c:v>
                </c:pt>
                <c:pt idx="181">
                  <c:v>68477008.195555553</c:v>
                </c:pt>
                <c:pt idx="182">
                  <c:v>68853255.49333334</c:v>
                </c:pt>
                <c:pt idx="183">
                  <c:v>69229502.791111127</c:v>
                </c:pt>
                <c:pt idx="184">
                  <c:v>69605750.088888884</c:v>
                </c:pt>
                <c:pt idx="185">
                  <c:v>69981997.38666667</c:v>
                </c:pt>
                <c:pt idx="186">
                  <c:v>70358244.684444457</c:v>
                </c:pt>
                <c:pt idx="187">
                  <c:v>70734491.982222214</c:v>
                </c:pt>
                <c:pt idx="188">
                  <c:v>71110739.280000001</c:v>
                </c:pt>
                <c:pt idx="189">
                  <c:v>71486986.577777788</c:v>
                </c:pt>
                <c:pt idx="190">
                  <c:v>71863233.875555545</c:v>
                </c:pt>
                <c:pt idx="191">
                  <c:v>72239481.173333332</c:v>
                </c:pt>
                <c:pt idx="192">
                  <c:v>72615728.471111119</c:v>
                </c:pt>
                <c:pt idx="193">
                  <c:v>72991975.768888891</c:v>
                </c:pt>
                <c:pt idx="194">
                  <c:v>73368223.066666663</c:v>
                </c:pt>
                <c:pt idx="195">
                  <c:v>73744470.36444445</c:v>
                </c:pt>
                <c:pt idx="196">
                  <c:v>74120717.662222221</c:v>
                </c:pt>
                <c:pt idx="197">
                  <c:v>74496964.959999993</c:v>
                </c:pt>
                <c:pt idx="198">
                  <c:v>74873212.257777765</c:v>
                </c:pt>
                <c:pt idx="199">
                  <c:v>75249459.555555552</c:v>
                </c:pt>
                <c:pt idx="200">
                  <c:v>75625706.853333339</c:v>
                </c:pt>
                <c:pt idx="201">
                  <c:v>76001954.151111111</c:v>
                </c:pt>
                <c:pt idx="202">
                  <c:v>76378201.448888883</c:v>
                </c:pt>
                <c:pt idx="203">
                  <c:v>76754448.746666655</c:v>
                </c:pt>
                <c:pt idx="204">
                  <c:v>77130696.044444442</c:v>
                </c:pt>
                <c:pt idx="205">
                  <c:v>77506943.342222229</c:v>
                </c:pt>
                <c:pt idx="206">
                  <c:v>77883190.640000001</c:v>
                </c:pt>
                <c:pt idx="207">
                  <c:v>78259437.937777787</c:v>
                </c:pt>
                <c:pt idx="208">
                  <c:v>78635685.235555574</c:v>
                </c:pt>
                <c:pt idx="209">
                  <c:v>79011932.533333331</c:v>
                </c:pt>
                <c:pt idx="210">
                  <c:v>79388179.831111118</c:v>
                </c:pt>
                <c:pt idx="211">
                  <c:v>79764427.128888905</c:v>
                </c:pt>
                <c:pt idx="212">
                  <c:v>80140674.426666662</c:v>
                </c:pt>
                <c:pt idx="213">
                  <c:v>80516921.724444449</c:v>
                </c:pt>
                <c:pt idx="214">
                  <c:v>80893169.022222221</c:v>
                </c:pt>
                <c:pt idx="215">
                  <c:v>81269416.319999993</c:v>
                </c:pt>
                <c:pt idx="216">
                  <c:v>81645663.617777765</c:v>
                </c:pt>
                <c:pt idx="217">
                  <c:v>82021910.915555552</c:v>
                </c:pt>
                <c:pt idx="218">
                  <c:v>82398158.213333324</c:v>
                </c:pt>
                <c:pt idx="219">
                  <c:v>82774405.51111111</c:v>
                </c:pt>
                <c:pt idx="220">
                  <c:v>83150652.808888897</c:v>
                </c:pt>
                <c:pt idx="221">
                  <c:v>83526900.106666669</c:v>
                </c:pt>
                <c:pt idx="222">
                  <c:v>83903147.404444441</c:v>
                </c:pt>
                <c:pt idx="223">
                  <c:v>84279394.702222213</c:v>
                </c:pt>
                <c:pt idx="224">
                  <c:v>84655642</c:v>
                </c:pt>
                <c:pt idx="225">
                  <c:v>85031889.297777787</c:v>
                </c:pt>
                <c:pt idx="226">
                  <c:v>85408136.595555559</c:v>
                </c:pt>
                <c:pt idx="227">
                  <c:v>85784383.893333331</c:v>
                </c:pt>
                <c:pt idx="228">
                  <c:v>86160631.191111103</c:v>
                </c:pt>
                <c:pt idx="229">
                  <c:v>86536878.48888889</c:v>
                </c:pt>
                <c:pt idx="230">
                  <c:v>86913125.786666676</c:v>
                </c:pt>
                <c:pt idx="231">
                  <c:v>87289373.084444448</c:v>
                </c:pt>
                <c:pt idx="232">
                  <c:v>87665620.382222235</c:v>
                </c:pt>
                <c:pt idx="233">
                  <c:v>88041867.680000007</c:v>
                </c:pt>
                <c:pt idx="234">
                  <c:v>88418114.977777779</c:v>
                </c:pt>
                <c:pt idx="235">
                  <c:v>88794362.275555551</c:v>
                </c:pt>
                <c:pt idx="236">
                  <c:v>89170609.573333338</c:v>
                </c:pt>
                <c:pt idx="237">
                  <c:v>89546856.871111095</c:v>
                </c:pt>
                <c:pt idx="238">
                  <c:v>89923104.168888882</c:v>
                </c:pt>
                <c:pt idx="239">
                  <c:v>90299351.466666669</c:v>
                </c:pt>
                <c:pt idx="240">
                  <c:v>90675598.764444426</c:v>
                </c:pt>
                <c:pt idx="241">
                  <c:v>91051846.062222213</c:v>
                </c:pt>
                <c:pt idx="242">
                  <c:v>91428093.359999999</c:v>
                </c:pt>
                <c:pt idx="243">
                  <c:v>91804340.657777771</c:v>
                </c:pt>
                <c:pt idx="244">
                  <c:v>92180587.955555558</c:v>
                </c:pt>
                <c:pt idx="245">
                  <c:v>92556835.253333345</c:v>
                </c:pt>
                <c:pt idx="246">
                  <c:v>92933082.551111117</c:v>
                </c:pt>
                <c:pt idx="247">
                  <c:v>93309329.848888874</c:v>
                </c:pt>
                <c:pt idx="248">
                  <c:v>93685577.146666661</c:v>
                </c:pt>
                <c:pt idx="249">
                  <c:v>94061824.444444448</c:v>
                </c:pt>
                <c:pt idx="250">
                  <c:v>94438071.742222235</c:v>
                </c:pt>
                <c:pt idx="251">
                  <c:v>94814319.040000021</c:v>
                </c:pt>
                <c:pt idx="252">
                  <c:v>95190566.337777779</c:v>
                </c:pt>
                <c:pt idx="253">
                  <c:v>95566813.63555555</c:v>
                </c:pt>
                <c:pt idx="254">
                  <c:v>95943060.933333337</c:v>
                </c:pt>
                <c:pt idx="255">
                  <c:v>96319308.231111109</c:v>
                </c:pt>
                <c:pt idx="256">
                  <c:v>96695555.528888881</c:v>
                </c:pt>
                <c:pt idx="257">
                  <c:v>97071802.826666668</c:v>
                </c:pt>
                <c:pt idx="258">
                  <c:v>97448050.124444455</c:v>
                </c:pt>
                <c:pt idx="259">
                  <c:v>97824297.422222212</c:v>
                </c:pt>
                <c:pt idx="260">
                  <c:v>98200544.719999999</c:v>
                </c:pt>
                <c:pt idx="261">
                  <c:v>98576792.017777786</c:v>
                </c:pt>
                <c:pt idx="262">
                  <c:v>98953039.315555543</c:v>
                </c:pt>
                <c:pt idx="263">
                  <c:v>99329286.61333333</c:v>
                </c:pt>
                <c:pt idx="264">
                  <c:v>99705533.911111116</c:v>
                </c:pt>
                <c:pt idx="265">
                  <c:v>100081781.20888887</c:v>
                </c:pt>
                <c:pt idx="266">
                  <c:v>100458028.50666666</c:v>
                </c:pt>
                <c:pt idx="267">
                  <c:v>100834275.80444445</c:v>
                </c:pt>
                <c:pt idx="268">
                  <c:v>101210523.10222222</c:v>
                </c:pt>
                <c:pt idx="269">
                  <c:v>101586770.40000001</c:v>
                </c:pt>
                <c:pt idx="270">
                  <c:v>101963017.69777779</c:v>
                </c:pt>
                <c:pt idx="271">
                  <c:v>102339264.99555556</c:v>
                </c:pt>
                <c:pt idx="272">
                  <c:v>102715512.29333332</c:v>
                </c:pt>
                <c:pt idx="273">
                  <c:v>103091759.59111111</c:v>
                </c:pt>
                <c:pt idx="274">
                  <c:v>103468006.8888889</c:v>
                </c:pt>
                <c:pt idx="275">
                  <c:v>103844254.18666667</c:v>
                </c:pt>
                <c:pt idx="276">
                  <c:v>104220501.48444445</c:v>
                </c:pt>
                <c:pt idx="277">
                  <c:v>104596748.78222221</c:v>
                </c:pt>
                <c:pt idx="278">
                  <c:v>104972996.07999998</c:v>
                </c:pt>
                <c:pt idx="279">
                  <c:v>105349243.37777777</c:v>
                </c:pt>
                <c:pt idx="280">
                  <c:v>105725490.67555556</c:v>
                </c:pt>
                <c:pt idx="281">
                  <c:v>106101737.97333331</c:v>
                </c:pt>
                <c:pt idx="282">
                  <c:v>106477985.27111112</c:v>
                </c:pt>
                <c:pt idx="283">
                  <c:v>106854232.5688889</c:v>
                </c:pt>
                <c:pt idx="284">
                  <c:v>107230479.86666666</c:v>
                </c:pt>
                <c:pt idx="285">
                  <c:v>107606727.16444445</c:v>
                </c:pt>
                <c:pt idx="286">
                  <c:v>107982974.46222223</c:v>
                </c:pt>
                <c:pt idx="287">
                  <c:v>108359221.75999999</c:v>
                </c:pt>
                <c:pt idx="288">
                  <c:v>108735469.05777778</c:v>
                </c:pt>
                <c:pt idx="289">
                  <c:v>109111716.35555556</c:v>
                </c:pt>
                <c:pt idx="290">
                  <c:v>109487963.65333332</c:v>
                </c:pt>
                <c:pt idx="291">
                  <c:v>109864210.95111111</c:v>
                </c:pt>
                <c:pt idx="292">
                  <c:v>110240458.24888891</c:v>
                </c:pt>
                <c:pt idx="293">
                  <c:v>110616705.54666667</c:v>
                </c:pt>
                <c:pt idx="294">
                  <c:v>110992952.84444445</c:v>
                </c:pt>
                <c:pt idx="295">
                  <c:v>111369200.14222223</c:v>
                </c:pt>
                <c:pt idx="296">
                  <c:v>111745447.44</c:v>
                </c:pt>
                <c:pt idx="297">
                  <c:v>112121694.73777777</c:v>
                </c:pt>
                <c:pt idx="298">
                  <c:v>112497942.03555554</c:v>
                </c:pt>
                <c:pt idx="299">
                  <c:v>112874189.33333333</c:v>
                </c:pt>
              </c:numCache>
            </c:numRef>
          </c:cat>
          <c:val>
            <c:numRef>
              <c:f>'Digital working'!$F$3:$F$302</c:f>
              <c:numCache>
                <c:formatCode>General</c:formatCode>
                <c:ptCount val="300"/>
                <c:pt idx="194" formatCode="_ * #,##0_ ;_ * \-#,##0_ ;_ * &quot;-&quot;??_ ;_ @_ ">
                  <c:v>62624.831283891006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8D-4826-A55E-11E636CBE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677023"/>
        <c:axId val="1974668703"/>
      </c:lineChart>
      <c:catAx>
        <c:axId val="1974677023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68703"/>
        <c:crosses val="autoZero"/>
        <c:auto val="1"/>
        <c:lblAlgn val="ctr"/>
        <c:lblOffset val="100"/>
        <c:noMultiLvlLbl val="0"/>
      </c:catAx>
      <c:valAx>
        <c:axId val="1974668703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7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1666666666666664E-2"/>
          <c:y val="0.88020778652668419"/>
          <c:w val="0.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Paid TV- Saturation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'Digital working'!$P$2</c:f>
              <c:strCache>
                <c:ptCount val="1"/>
                <c:pt idx="0">
                  <c:v>ProjectedYearlySales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'Digital working'!$Q$3:$Q$302</c:f>
              <c:numCache>
                <c:formatCode>General</c:formatCode>
                <c:ptCount val="300"/>
                <c:pt idx="0">
                  <c:v>2.5166842105263698</c:v>
                </c:pt>
                <c:pt idx="1">
                  <c:v>5.0333684210527396</c:v>
                </c:pt>
                <c:pt idx="2">
                  <c:v>7.5500526315791099</c:v>
                </c:pt>
                <c:pt idx="3">
                  <c:v>10.066736842105479</c:v>
                </c:pt>
                <c:pt idx="4">
                  <c:v>12.58342105263185</c:v>
                </c:pt>
                <c:pt idx="5">
                  <c:v>15.10010526315822</c:v>
                </c:pt>
                <c:pt idx="6">
                  <c:v>17.616789473684591</c:v>
                </c:pt>
                <c:pt idx="7">
                  <c:v>20.133473684210959</c:v>
                </c:pt>
                <c:pt idx="8">
                  <c:v>22.65015789473733</c:v>
                </c:pt>
                <c:pt idx="9">
                  <c:v>25.166842105263701</c:v>
                </c:pt>
                <c:pt idx="10">
                  <c:v>27.683526315790072</c:v>
                </c:pt>
                <c:pt idx="11">
                  <c:v>30.20021052631644</c:v>
                </c:pt>
                <c:pt idx="12">
                  <c:v>32.716894736842804</c:v>
                </c:pt>
                <c:pt idx="13">
                  <c:v>35.233578947369182</c:v>
                </c:pt>
                <c:pt idx="14">
                  <c:v>37.750263157895553</c:v>
                </c:pt>
                <c:pt idx="15">
                  <c:v>40.266947368421917</c:v>
                </c:pt>
                <c:pt idx="16">
                  <c:v>42.783631578948288</c:v>
                </c:pt>
                <c:pt idx="17">
                  <c:v>45.300315789474659</c:v>
                </c:pt>
                <c:pt idx="18">
                  <c:v>47.817000000001023</c:v>
                </c:pt>
                <c:pt idx="19">
                  <c:v>50.333684210527402</c:v>
                </c:pt>
                <c:pt idx="20">
                  <c:v>52.850368421053773</c:v>
                </c:pt>
                <c:pt idx="21">
                  <c:v>55.367052631580144</c:v>
                </c:pt>
                <c:pt idx="22">
                  <c:v>57.883736842106508</c:v>
                </c:pt>
                <c:pt idx="23">
                  <c:v>60.400421052632879</c:v>
                </c:pt>
                <c:pt idx="24">
                  <c:v>62.917105263159257</c:v>
                </c:pt>
                <c:pt idx="25">
                  <c:v>65.433789473685607</c:v>
                </c:pt>
                <c:pt idx="26">
                  <c:v>67.950473684212</c:v>
                </c:pt>
                <c:pt idx="27">
                  <c:v>70.467157894738364</c:v>
                </c:pt>
                <c:pt idx="28">
                  <c:v>72.983842105264728</c:v>
                </c:pt>
                <c:pt idx="29">
                  <c:v>75.500526315791106</c:v>
                </c:pt>
                <c:pt idx="30">
                  <c:v>78.01721052631747</c:v>
                </c:pt>
                <c:pt idx="31">
                  <c:v>80.533894736843834</c:v>
                </c:pt>
                <c:pt idx="32">
                  <c:v>83.050578947370212</c:v>
                </c:pt>
                <c:pt idx="33">
                  <c:v>85.567263157896576</c:v>
                </c:pt>
                <c:pt idx="34">
                  <c:v>88.083947368422955</c:v>
                </c:pt>
                <c:pt idx="35">
                  <c:v>90.600631578949319</c:v>
                </c:pt>
                <c:pt idx="36">
                  <c:v>93.117315789475683</c:v>
                </c:pt>
                <c:pt idx="37">
                  <c:v>95.634000000002047</c:v>
                </c:pt>
                <c:pt idx="38">
                  <c:v>98.150684210528439</c:v>
                </c:pt>
                <c:pt idx="39">
                  <c:v>100.6673684210548</c:v>
                </c:pt>
                <c:pt idx="40">
                  <c:v>103.18405263158117</c:v>
                </c:pt>
                <c:pt idx="41">
                  <c:v>105.70073684210755</c:v>
                </c:pt>
                <c:pt idx="42">
                  <c:v>108.2174210526339</c:v>
                </c:pt>
                <c:pt idx="43">
                  <c:v>110.73410526316029</c:v>
                </c:pt>
                <c:pt idx="44">
                  <c:v>113.25078947368665</c:v>
                </c:pt>
                <c:pt idx="45">
                  <c:v>115.76747368421302</c:v>
                </c:pt>
                <c:pt idx="46">
                  <c:v>118.28415789473939</c:v>
                </c:pt>
                <c:pt idx="47">
                  <c:v>120.80084210526576</c:v>
                </c:pt>
                <c:pt idx="48">
                  <c:v>123.31752631579215</c:v>
                </c:pt>
                <c:pt idx="49">
                  <c:v>125.83421052631851</c:v>
                </c:pt>
                <c:pt idx="50">
                  <c:v>128.35089473684488</c:v>
                </c:pt>
                <c:pt idx="51">
                  <c:v>130.86757894737121</c:v>
                </c:pt>
                <c:pt idx="52">
                  <c:v>133.38426315789758</c:v>
                </c:pt>
                <c:pt idx="53">
                  <c:v>135.900947368424</c:v>
                </c:pt>
                <c:pt idx="54">
                  <c:v>138.41763157895036</c:v>
                </c:pt>
                <c:pt idx="55">
                  <c:v>140.93431578947673</c:v>
                </c:pt>
                <c:pt idx="56">
                  <c:v>143.45100000000309</c:v>
                </c:pt>
                <c:pt idx="57">
                  <c:v>145.96768421052946</c:v>
                </c:pt>
                <c:pt idx="58">
                  <c:v>148.48436842105585</c:v>
                </c:pt>
                <c:pt idx="59">
                  <c:v>151.00105263158221</c:v>
                </c:pt>
                <c:pt idx="60">
                  <c:v>153.51773684210858</c:v>
                </c:pt>
                <c:pt idx="61">
                  <c:v>156.03442105263494</c:v>
                </c:pt>
                <c:pt idx="62">
                  <c:v>158.5511052631613</c:v>
                </c:pt>
                <c:pt idx="63">
                  <c:v>161.06778947368767</c:v>
                </c:pt>
                <c:pt idx="64">
                  <c:v>163.58447368421403</c:v>
                </c:pt>
                <c:pt idx="65">
                  <c:v>166.10115789474042</c:v>
                </c:pt>
                <c:pt idx="66">
                  <c:v>168.61784210526679</c:v>
                </c:pt>
                <c:pt idx="67">
                  <c:v>171.13452631579315</c:v>
                </c:pt>
                <c:pt idx="68">
                  <c:v>173.65121052631952</c:v>
                </c:pt>
                <c:pt idx="69">
                  <c:v>176.16789473684591</c:v>
                </c:pt>
                <c:pt idx="70">
                  <c:v>178.68457894737224</c:v>
                </c:pt>
                <c:pt idx="71">
                  <c:v>181.20126315789864</c:v>
                </c:pt>
                <c:pt idx="72">
                  <c:v>183.717947368425</c:v>
                </c:pt>
                <c:pt idx="73">
                  <c:v>186.23463157895137</c:v>
                </c:pt>
                <c:pt idx="74">
                  <c:v>188.75131578947776</c:v>
                </c:pt>
                <c:pt idx="75">
                  <c:v>191.26800000000409</c:v>
                </c:pt>
                <c:pt idx="76">
                  <c:v>193.78468421053049</c:v>
                </c:pt>
                <c:pt idx="77">
                  <c:v>196.30136842105688</c:v>
                </c:pt>
                <c:pt idx="78">
                  <c:v>198.81805263158324</c:v>
                </c:pt>
                <c:pt idx="79">
                  <c:v>201.33473684210961</c:v>
                </c:pt>
                <c:pt idx="80">
                  <c:v>203.85142105263597</c:v>
                </c:pt>
                <c:pt idx="81">
                  <c:v>206.36810526316233</c:v>
                </c:pt>
                <c:pt idx="82">
                  <c:v>208.88478947368876</c:v>
                </c:pt>
                <c:pt idx="83">
                  <c:v>211.40147368421509</c:v>
                </c:pt>
                <c:pt idx="84">
                  <c:v>213.91815789474146</c:v>
                </c:pt>
                <c:pt idx="85">
                  <c:v>216.43484210526779</c:v>
                </c:pt>
                <c:pt idx="86">
                  <c:v>218.95152631579421</c:v>
                </c:pt>
                <c:pt idx="87">
                  <c:v>221.46821052632058</c:v>
                </c:pt>
                <c:pt idx="88">
                  <c:v>223.98489473684694</c:v>
                </c:pt>
                <c:pt idx="89">
                  <c:v>226.5015789473733</c:v>
                </c:pt>
                <c:pt idx="90">
                  <c:v>229.01826315789967</c:v>
                </c:pt>
                <c:pt idx="91">
                  <c:v>231.53494736842603</c:v>
                </c:pt>
                <c:pt idx="92">
                  <c:v>234.05163157895242</c:v>
                </c:pt>
                <c:pt idx="93">
                  <c:v>236.56831578947879</c:v>
                </c:pt>
                <c:pt idx="94">
                  <c:v>239.08500000000512</c:v>
                </c:pt>
                <c:pt idx="95">
                  <c:v>241.60168421053152</c:v>
                </c:pt>
                <c:pt idx="96">
                  <c:v>244.11836842105785</c:v>
                </c:pt>
                <c:pt idx="97">
                  <c:v>246.6350526315843</c:v>
                </c:pt>
                <c:pt idx="98">
                  <c:v>249.15173684211061</c:v>
                </c:pt>
                <c:pt idx="99">
                  <c:v>251.66842105263703</c:v>
                </c:pt>
                <c:pt idx="100">
                  <c:v>254.18510526316339</c:v>
                </c:pt>
                <c:pt idx="101">
                  <c:v>256.70178947368976</c:v>
                </c:pt>
                <c:pt idx="102">
                  <c:v>259.21847368421606</c:v>
                </c:pt>
                <c:pt idx="103">
                  <c:v>261.73515789474243</c:v>
                </c:pt>
                <c:pt idx="104">
                  <c:v>264.25184210526885</c:v>
                </c:pt>
                <c:pt idx="105">
                  <c:v>266.76852631579516</c:v>
                </c:pt>
                <c:pt idx="106">
                  <c:v>269.28521052632158</c:v>
                </c:pt>
                <c:pt idx="107">
                  <c:v>271.801894736848</c:v>
                </c:pt>
                <c:pt idx="108">
                  <c:v>274.31857894737436</c:v>
                </c:pt>
                <c:pt idx="109">
                  <c:v>276.83526315790073</c:v>
                </c:pt>
                <c:pt idx="110">
                  <c:v>279.35194736842709</c:v>
                </c:pt>
                <c:pt idx="111">
                  <c:v>281.86863157895345</c:v>
                </c:pt>
                <c:pt idx="112">
                  <c:v>284.38531578947982</c:v>
                </c:pt>
                <c:pt idx="113">
                  <c:v>286.90200000000618</c:v>
                </c:pt>
                <c:pt idx="114">
                  <c:v>289.41868421053255</c:v>
                </c:pt>
                <c:pt idx="115">
                  <c:v>291.93536842105891</c:v>
                </c:pt>
                <c:pt idx="116">
                  <c:v>294.45205263158527</c:v>
                </c:pt>
                <c:pt idx="117">
                  <c:v>296.9687368421117</c:v>
                </c:pt>
                <c:pt idx="118">
                  <c:v>299.48542105263806</c:v>
                </c:pt>
                <c:pt idx="119">
                  <c:v>302.00210526316442</c:v>
                </c:pt>
                <c:pt idx="120">
                  <c:v>304.51878947369073</c:v>
                </c:pt>
                <c:pt idx="121">
                  <c:v>307.03547368421715</c:v>
                </c:pt>
                <c:pt idx="122">
                  <c:v>309.55215789474352</c:v>
                </c:pt>
                <c:pt idx="123">
                  <c:v>312.06884210526988</c:v>
                </c:pt>
                <c:pt idx="124">
                  <c:v>314.58552631579624</c:v>
                </c:pt>
                <c:pt idx="125">
                  <c:v>317.10221052632261</c:v>
                </c:pt>
                <c:pt idx="126">
                  <c:v>319.61889473684897</c:v>
                </c:pt>
                <c:pt idx="127">
                  <c:v>322.13557894737534</c:v>
                </c:pt>
                <c:pt idx="128">
                  <c:v>324.6522631579017</c:v>
                </c:pt>
                <c:pt idx="129">
                  <c:v>327.16894736842806</c:v>
                </c:pt>
                <c:pt idx="130">
                  <c:v>329.68563157895443</c:v>
                </c:pt>
                <c:pt idx="131">
                  <c:v>332.20231578948085</c:v>
                </c:pt>
                <c:pt idx="132">
                  <c:v>334.71900000000716</c:v>
                </c:pt>
                <c:pt idx="133">
                  <c:v>337.23568421053358</c:v>
                </c:pt>
                <c:pt idx="134">
                  <c:v>339.75236842105994</c:v>
                </c:pt>
                <c:pt idx="135">
                  <c:v>342.26905263158631</c:v>
                </c:pt>
                <c:pt idx="136">
                  <c:v>344.78573684211267</c:v>
                </c:pt>
                <c:pt idx="137">
                  <c:v>347.30242105263903</c:v>
                </c:pt>
                <c:pt idx="138">
                  <c:v>349.81910526316545</c:v>
                </c:pt>
                <c:pt idx="139">
                  <c:v>352.33578947369182</c:v>
                </c:pt>
                <c:pt idx="140">
                  <c:v>354.85247368421813</c:v>
                </c:pt>
                <c:pt idx="141">
                  <c:v>357.36915789474449</c:v>
                </c:pt>
                <c:pt idx="142">
                  <c:v>359.88584210527091</c:v>
                </c:pt>
                <c:pt idx="143">
                  <c:v>362.40252631579727</c:v>
                </c:pt>
                <c:pt idx="144">
                  <c:v>364.91921052632364</c:v>
                </c:pt>
                <c:pt idx="145">
                  <c:v>367.43589473685</c:v>
                </c:pt>
                <c:pt idx="146">
                  <c:v>369.95257894737642</c:v>
                </c:pt>
                <c:pt idx="147">
                  <c:v>372.46926315790273</c:v>
                </c:pt>
                <c:pt idx="148">
                  <c:v>374.98594736842921</c:v>
                </c:pt>
                <c:pt idx="149">
                  <c:v>377.50263157895552</c:v>
                </c:pt>
                <c:pt idx="150">
                  <c:v>380.01931578948182</c:v>
                </c:pt>
                <c:pt idx="151">
                  <c:v>382.53600000000819</c:v>
                </c:pt>
                <c:pt idx="152">
                  <c:v>385.05268421053461</c:v>
                </c:pt>
                <c:pt idx="153">
                  <c:v>387.56936842106097</c:v>
                </c:pt>
                <c:pt idx="154">
                  <c:v>390.08605263158739</c:v>
                </c:pt>
                <c:pt idx="155">
                  <c:v>392.60273684211376</c:v>
                </c:pt>
                <c:pt idx="156">
                  <c:v>395.11942105264012</c:v>
                </c:pt>
                <c:pt idx="157">
                  <c:v>397.63610526316648</c:v>
                </c:pt>
                <c:pt idx="158">
                  <c:v>400.15278947369279</c:v>
                </c:pt>
                <c:pt idx="159">
                  <c:v>402.66947368421921</c:v>
                </c:pt>
                <c:pt idx="160">
                  <c:v>405.18615789474558</c:v>
                </c:pt>
                <c:pt idx="161">
                  <c:v>407.70284210527194</c:v>
                </c:pt>
                <c:pt idx="162">
                  <c:v>410.2195263157983</c:v>
                </c:pt>
                <c:pt idx="163">
                  <c:v>412.73621052632467</c:v>
                </c:pt>
                <c:pt idx="164">
                  <c:v>415.25289473685109</c:v>
                </c:pt>
                <c:pt idx="165">
                  <c:v>417.76957894737751</c:v>
                </c:pt>
                <c:pt idx="166">
                  <c:v>420.28626315790376</c:v>
                </c:pt>
                <c:pt idx="167">
                  <c:v>422.80294736843018</c:v>
                </c:pt>
                <c:pt idx="168">
                  <c:v>425.31963157895649</c:v>
                </c:pt>
                <c:pt idx="169">
                  <c:v>427.83631578948291</c:v>
                </c:pt>
                <c:pt idx="170">
                  <c:v>430.35300000000927</c:v>
                </c:pt>
                <c:pt idx="171">
                  <c:v>432.86968421053558</c:v>
                </c:pt>
                <c:pt idx="172">
                  <c:v>435.38636842106206</c:v>
                </c:pt>
                <c:pt idx="173">
                  <c:v>437.90305263158842</c:v>
                </c:pt>
                <c:pt idx="174">
                  <c:v>440.41973684211479</c:v>
                </c:pt>
                <c:pt idx="175">
                  <c:v>442.93642105264115</c:v>
                </c:pt>
                <c:pt idx="176">
                  <c:v>445.45310526316752</c:v>
                </c:pt>
                <c:pt idx="177">
                  <c:v>447.96978947369388</c:v>
                </c:pt>
                <c:pt idx="178">
                  <c:v>450.48647368422024</c:v>
                </c:pt>
                <c:pt idx="179">
                  <c:v>453.00315789474661</c:v>
                </c:pt>
                <c:pt idx="180">
                  <c:v>455.51984210527297</c:v>
                </c:pt>
                <c:pt idx="181">
                  <c:v>458.03652631579934</c:v>
                </c:pt>
                <c:pt idx="182">
                  <c:v>460.5532105263257</c:v>
                </c:pt>
                <c:pt idx="183">
                  <c:v>463.06989473685206</c:v>
                </c:pt>
                <c:pt idx="184">
                  <c:v>465.58657894737843</c:v>
                </c:pt>
                <c:pt idx="185">
                  <c:v>468.10326315790485</c:v>
                </c:pt>
                <c:pt idx="186">
                  <c:v>470.61994736843121</c:v>
                </c:pt>
                <c:pt idx="187">
                  <c:v>473.13663157895758</c:v>
                </c:pt>
                <c:pt idx="188">
                  <c:v>475.65331578948388</c:v>
                </c:pt>
                <c:pt idx="189">
                  <c:v>478.17000000001025</c:v>
                </c:pt>
                <c:pt idx="190">
                  <c:v>480.68668421053667</c:v>
                </c:pt>
                <c:pt idx="191">
                  <c:v>483.20336842106303</c:v>
                </c:pt>
                <c:pt idx="192">
                  <c:v>485.7200526315894</c:v>
                </c:pt>
                <c:pt idx="193">
                  <c:v>488.2367368421157</c:v>
                </c:pt>
                <c:pt idx="194">
                  <c:v>490.75342105264212</c:v>
                </c:pt>
                <c:pt idx="195">
                  <c:v>493.2701052631686</c:v>
                </c:pt>
                <c:pt idx="196">
                  <c:v>495.78678947369497</c:v>
                </c:pt>
                <c:pt idx="197">
                  <c:v>498.30347368422122</c:v>
                </c:pt>
                <c:pt idx="198">
                  <c:v>500.82015789474758</c:v>
                </c:pt>
                <c:pt idx="199">
                  <c:v>503.33684210527406</c:v>
                </c:pt>
                <c:pt idx="200">
                  <c:v>505.85352631580031</c:v>
                </c:pt>
                <c:pt idx="201">
                  <c:v>508.37021052632679</c:v>
                </c:pt>
                <c:pt idx="202">
                  <c:v>510.88689473685315</c:v>
                </c:pt>
                <c:pt idx="203">
                  <c:v>513.40357894737951</c:v>
                </c:pt>
                <c:pt idx="204">
                  <c:v>515.92026315790577</c:v>
                </c:pt>
                <c:pt idx="205">
                  <c:v>518.43694736843213</c:v>
                </c:pt>
                <c:pt idx="206">
                  <c:v>520.95363157895861</c:v>
                </c:pt>
                <c:pt idx="207">
                  <c:v>523.47031578948486</c:v>
                </c:pt>
                <c:pt idx="208">
                  <c:v>525.98700000001134</c:v>
                </c:pt>
                <c:pt idx="209">
                  <c:v>528.5036842105377</c:v>
                </c:pt>
                <c:pt idx="210">
                  <c:v>531.02036842106406</c:v>
                </c:pt>
                <c:pt idx="211">
                  <c:v>533.53705263159031</c:v>
                </c:pt>
                <c:pt idx="212">
                  <c:v>536.0537368421169</c:v>
                </c:pt>
                <c:pt idx="213">
                  <c:v>538.57042105264316</c:v>
                </c:pt>
                <c:pt idx="214">
                  <c:v>541.08710526316952</c:v>
                </c:pt>
                <c:pt idx="215">
                  <c:v>543.603789473696</c:v>
                </c:pt>
                <c:pt idx="216">
                  <c:v>546.12047368422225</c:v>
                </c:pt>
                <c:pt idx="217">
                  <c:v>548.63715789474873</c:v>
                </c:pt>
                <c:pt idx="218">
                  <c:v>551.15384210527509</c:v>
                </c:pt>
                <c:pt idx="219">
                  <c:v>553.67052631580145</c:v>
                </c:pt>
                <c:pt idx="220">
                  <c:v>556.1872105263277</c:v>
                </c:pt>
                <c:pt idx="221">
                  <c:v>558.70389473685418</c:v>
                </c:pt>
                <c:pt idx="222">
                  <c:v>561.22057894738055</c:v>
                </c:pt>
                <c:pt idx="223">
                  <c:v>563.73726315790691</c:v>
                </c:pt>
                <c:pt idx="224">
                  <c:v>566.25394736843327</c:v>
                </c:pt>
                <c:pt idx="225">
                  <c:v>568.77063157895964</c:v>
                </c:pt>
                <c:pt idx="226">
                  <c:v>571.287315789486</c:v>
                </c:pt>
                <c:pt idx="227">
                  <c:v>573.80400000001237</c:v>
                </c:pt>
                <c:pt idx="228">
                  <c:v>576.32068421053884</c:v>
                </c:pt>
                <c:pt idx="229">
                  <c:v>578.83736842106509</c:v>
                </c:pt>
                <c:pt idx="230">
                  <c:v>581.35405263159146</c:v>
                </c:pt>
                <c:pt idx="231">
                  <c:v>583.87073684211782</c:v>
                </c:pt>
                <c:pt idx="232">
                  <c:v>586.3874210526443</c:v>
                </c:pt>
                <c:pt idx="233">
                  <c:v>588.90410526317055</c:v>
                </c:pt>
                <c:pt idx="234">
                  <c:v>591.42078947369703</c:v>
                </c:pt>
                <c:pt idx="235">
                  <c:v>593.93747368422339</c:v>
                </c:pt>
                <c:pt idx="236">
                  <c:v>596.45415789474976</c:v>
                </c:pt>
                <c:pt idx="237">
                  <c:v>598.97084210527612</c:v>
                </c:pt>
                <c:pt idx="238">
                  <c:v>601.48752631580248</c:v>
                </c:pt>
                <c:pt idx="239">
                  <c:v>604.00421052632885</c:v>
                </c:pt>
                <c:pt idx="240">
                  <c:v>606.52089473685521</c:v>
                </c:pt>
                <c:pt idx="241">
                  <c:v>609.03757894738146</c:v>
                </c:pt>
                <c:pt idx="242">
                  <c:v>611.55426315790794</c:v>
                </c:pt>
                <c:pt idx="243">
                  <c:v>614.0709473684343</c:v>
                </c:pt>
                <c:pt idx="244">
                  <c:v>616.58763157896067</c:v>
                </c:pt>
                <c:pt idx="245">
                  <c:v>619.10431578948703</c:v>
                </c:pt>
                <c:pt idx="246">
                  <c:v>621.6210000000134</c:v>
                </c:pt>
                <c:pt idx="247">
                  <c:v>624.13768421053976</c:v>
                </c:pt>
                <c:pt idx="248">
                  <c:v>626.65436842106612</c:v>
                </c:pt>
                <c:pt idx="249">
                  <c:v>629.17105263159249</c:v>
                </c:pt>
                <c:pt idx="250">
                  <c:v>631.68773684211885</c:v>
                </c:pt>
                <c:pt idx="251">
                  <c:v>634.20442105264522</c:v>
                </c:pt>
                <c:pt idx="252">
                  <c:v>636.72110526317158</c:v>
                </c:pt>
                <c:pt idx="253">
                  <c:v>639.23778947369794</c:v>
                </c:pt>
                <c:pt idx="254">
                  <c:v>641.75447368422431</c:v>
                </c:pt>
                <c:pt idx="255">
                  <c:v>644.27115789475067</c:v>
                </c:pt>
                <c:pt idx="256">
                  <c:v>646.78784210527704</c:v>
                </c:pt>
                <c:pt idx="257">
                  <c:v>649.3045263158034</c:v>
                </c:pt>
                <c:pt idx="258">
                  <c:v>651.82121052632976</c:v>
                </c:pt>
                <c:pt idx="259">
                  <c:v>654.33789473685613</c:v>
                </c:pt>
                <c:pt idx="260">
                  <c:v>656.85457894738249</c:v>
                </c:pt>
                <c:pt idx="261">
                  <c:v>659.37126315790886</c:v>
                </c:pt>
                <c:pt idx="262">
                  <c:v>661.88794736843522</c:v>
                </c:pt>
                <c:pt idx="263">
                  <c:v>664.4046315789617</c:v>
                </c:pt>
                <c:pt idx="264">
                  <c:v>666.92131578948806</c:v>
                </c:pt>
                <c:pt idx="265">
                  <c:v>669.43800000001431</c:v>
                </c:pt>
                <c:pt idx="266">
                  <c:v>671.95468421054079</c:v>
                </c:pt>
                <c:pt idx="267">
                  <c:v>674.47136842106715</c:v>
                </c:pt>
                <c:pt idx="268">
                  <c:v>676.98805263159352</c:v>
                </c:pt>
                <c:pt idx="269">
                  <c:v>679.50473684211988</c:v>
                </c:pt>
                <c:pt idx="270">
                  <c:v>682.02142105264625</c:v>
                </c:pt>
                <c:pt idx="271">
                  <c:v>684.53810526317261</c:v>
                </c:pt>
                <c:pt idx="272">
                  <c:v>687.05478947369897</c:v>
                </c:pt>
                <c:pt idx="273">
                  <c:v>689.57147368422534</c:v>
                </c:pt>
                <c:pt idx="274">
                  <c:v>692.0881578947517</c:v>
                </c:pt>
                <c:pt idx="275">
                  <c:v>694.60484210527807</c:v>
                </c:pt>
                <c:pt idx="276">
                  <c:v>697.12152631580443</c:v>
                </c:pt>
                <c:pt idx="277">
                  <c:v>699.63821052633091</c:v>
                </c:pt>
                <c:pt idx="278">
                  <c:v>702.15489473685716</c:v>
                </c:pt>
                <c:pt idx="279">
                  <c:v>704.67157894738364</c:v>
                </c:pt>
                <c:pt idx="280">
                  <c:v>707.18826315790989</c:v>
                </c:pt>
                <c:pt idx="281">
                  <c:v>709.70494736843625</c:v>
                </c:pt>
                <c:pt idx="282">
                  <c:v>712.22163157896273</c:v>
                </c:pt>
                <c:pt idx="283">
                  <c:v>714.73831578948898</c:v>
                </c:pt>
                <c:pt idx="284">
                  <c:v>717.25500000001557</c:v>
                </c:pt>
                <c:pt idx="285">
                  <c:v>719.77168421054182</c:v>
                </c:pt>
                <c:pt idx="286">
                  <c:v>722.2883684210683</c:v>
                </c:pt>
                <c:pt idx="287">
                  <c:v>724.80505263159455</c:v>
                </c:pt>
                <c:pt idx="288">
                  <c:v>727.3217368421208</c:v>
                </c:pt>
                <c:pt idx="289">
                  <c:v>729.83842105264728</c:v>
                </c:pt>
                <c:pt idx="290">
                  <c:v>732.35510526317353</c:v>
                </c:pt>
                <c:pt idx="291">
                  <c:v>734.87178947370001</c:v>
                </c:pt>
                <c:pt idx="292">
                  <c:v>737.38847368422637</c:v>
                </c:pt>
                <c:pt idx="293">
                  <c:v>739.90515789475285</c:v>
                </c:pt>
                <c:pt idx="294">
                  <c:v>742.4218421052791</c:v>
                </c:pt>
                <c:pt idx="295">
                  <c:v>744.93852631580546</c:v>
                </c:pt>
                <c:pt idx="296">
                  <c:v>747.45521052633183</c:v>
                </c:pt>
                <c:pt idx="297">
                  <c:v>749.97189473685842</c:v>
                </c:pt>
                <c:pt idx="298">
                  <c:v>752.48857894738467</c:v>
                </c:pt>
                <c:pt idx="299">
                  <c:v>755.00526315791103</c:v>
                </c:pt>
              </c:numCache>
            </c:numRef>
          </c:cat>
          <c:val>
            <c:numRef>
              <c:f>'Digital working'!$P$3:$P$302</c:f>
              <c:numCache>
                <c:formatCode>General</c:formatCode>
                <c:ptCount val="300"/>
                <c:pt idx="0">
                  <c:v>1.1614384978653123</c:v>
                </c:pt>
                <c:pt idx="1">
                  <c:v>6.1327112161739938</c:v>
                </c:pt>
                <c:pt idx="2">
                  <c:v>16.142565731801163</c:v>
                </c:pt>
                <c:pt idx="3">
                  <c:v>31.953542243657733</c:v>
                </c:pt>
                <c:pt idx="4">
                  <c:v>54.106750442589501</c:v>
                </c:pt>
                <c:pt idx="5">
                  <c:v>83.003382640597621</c:v>
                </c:pt>
                <c:pt idx="6">
                  <c:v>118.9455682350777</c:v>
                </c:pt>
                <c:pt idx="7">
                  <c:v>162.16067483475439</c:v>
                </c:pt>
                <c:pt idx="8">
                  <c:v>212.81730539975933</c:v>
                </c:pt>
                <c:pt idx="9">
                  <c:v>271.03656823282114</c:v>
                </c:pt>
                <c:pt idx="10">
                  <c:v>336.90041259818406</c:v>
                </c:pt>
                <c:pt idx="11">
                  <c:v>410.45802332083349</c:v>
                </c:pt>
                <c:pt idx="12">
                  <c:v>491.73086721416962</c:v>
                </c:pt>
                <c:pt idx="13">
                  <c:v>580.716766124473</c:v>
                </c:pt>
                <c:pt idx="14">
                  <c:v>677.39324470110159</c:v>
                </c:pt>
                <c:pt idx="15">
                  <c:v>781.7203234681142</c:v>
                </c:pt>
                <c:pt idx="16">
                  <c:v>893.64287823589291</c:v>
                </c:pt>
                <c:pt idx="17">
                  <c:v>1013.0926540786832</c:v>
                </c:pt>
                <c:pt idx="18">
                  <c:v>1139.9899996904335</c:v>
                </c:pt>
                <c:pt idx="19">
                  <c:v>1274.2453722090788</c:v>
                </c:pt>
                <c:pt idx="20">
                  <c:v>1415.760651312087</c:v>
                </c:pt>
                <c:pt idx="21">
                  <c:v>1564.4302931154914</c:v>
                </c:pt>
                <c:pt idx="22">
                  <c:v>1720.1423482374419</c:v>
                </c:pt>
                <c:pt idx="23">
                  <c:v>1882.7793637073369</c:v>
                </c:pt>
                <c:pt idx="24">
                  <c:v>2052.2191848001921</c:v>
                </c:pt>
                <c:pt idx="25">
                  <c:v>2228.3356700676991</c:v>
                </c:pt>
                <c:pt idx="26">
                  <c:v>2410.9993306211627</c:v>
                </c:pt>
                <c:pt idx="27">
                  <c:v>2600.0779029531177</c:v>
                </c:pt>
                <c:pt idx="28">
                  <c:v>2795.4368631591483</c:v>
                </c:pt>
                <c:pt idx="29">
                  <c:v>2996.9398892619524</c:v>
                </c:pt>
                <c:pt idx="30">
                  <c:v>3204.4492773883453</c:v>
                </c:pt>
                <c:pt idx="31">
                  <c:v>3417.826316763159</c:v>
                </c:pt>
                <c:pt idx="32">
                  <c:v>3636.9316278284996</c:v>
                </c:pt>
                <c:pt idx="33">
                  <c:v>3861.6254672469749</c:v>
                </c:pt>
                <c:pt idx="34">
                  <c:v>4091.7680030833712</c:v>
                </c:pt>
                <c:pt idx="35">
                  <c:v>4327.2195630649567</c:v>
                </c:pt>
                <c:pt idx="36">
                  <c:v>4567.8408584840299</c:v>
                </c:pt>
                <c:pt idx="37">
                  <c:v>4813.4931860171691</c:v>
                </c:pt>
                <c:pt idx="38">
                  <c:v>5064.0386094863825</c:v>
                </c:pt>
                <c:pt idx="39">
                  <c:v>5319.340123371192</c:v>
                </c:pt>
                <c:pt idx="40">
                  <c:v>5579.2617996924882</c:v>
                </c:pt>
                <c:pt idx="41">
                  <c:v>5843.6689197246442</c:v>
                </c:pt>
                <c:pt idx="42">
                  <c:v>6112.428091847939</c:v>
                </c:pt>
                <c:pt idx="43">
                  <c:v>6385.4073567263886</c:v>
                </c:pt>
                <c:pt idx="44">
                  <c:v>6662.4762808836167</c:v>
                </c:pt>
                <c:pt idx="45">
                  <c:v>6943.5060396499775</c:v>
                </c:pt>
                <c:pt idx="46">
                  <c:v>7228.3694903654177</c:v>
                </c:pt>
                <c:pt idx="47">
                  <c:v>7516.9412366437127</c:v>
                </c:pt>
                <c:pt idx="48">
                  <c:v>7809.0976844329298</c:v>
                </c:pt>
                <c:pt idx="49">
                  <c:v>8104.717090543737</c:v>
                </c:pt>
                <c:pt idx="50">
                  <c:v>8403.6796042600345</c:v>
                </c:pt>
                <c:pt idx="51">
                  <c:v>8705.8673025952412</c:v>
                </c:pt>
                <c:pt idx="52">
                  <c:v>9011.1642197110632</c:v>
                </c:pt>
                <c:pt idx="53">
                  <c:v>9319.4563709736594</c:v>
                </c:pt>
                <c:pt idx="54">
                  <c:v>9630.6317720840671</c:v>
                </c:pt>
                <c:pt idx="55">
                  <c:v>9944.5804536851338</c:v>
                </c:pt>
                <c:pt idx="56">
                  <c:v>10261.194471815785</c:v>
                </c:pt>
                <c:pt idx="57">
                  <c:v>10580.367914554632</c:v>
                </c:pt>
                <c:pt idx="58">
                  <c:v>10901.996905168886</c:v>
                </c:pt>
                <c:pt idx="59">
                  <c:v>11225.979602060328</c:v>
                </c:pt>
                <c:pt idx="60">
                  <c:v>11552.216195778374</c:v>
                </c:pt>
                <c:pt idx="61">
                  <c:v>11880.608903349848</c:v>
                </c:pt>
                <c:pt idx="62">
                  <c:v>12211.061960156772</c:v>
                </c:pt>
                <c:pt idx="63">
                  <c:v>12543.481609576318</c:v>
                </c:pt>
                <c:pt idx="64">
                  <c:v>12877.776090581392</c:v>
                </c:pt>
                <c:pt idx="65">
                  <c:v>13213.855623486012</c:v>
                </c:pt>
                <c:pt idx="66">
                  <c:v>13551.632394005965</c:v>
                </c:pt>
                <c:pt idx="67">
                  <c:v>13891.020535793285</c:v>
                </c:pt>
                <c:pt idx="68">
                  <c:v>14231.936111591405</c:v>
                </c:pt>
                <c:pt idx="69">
                  <c:v>14574.29709314735</c:v>
                </c:pt>
                <c:pt idx="70">
                  <c:v>14918.023340007674</c:v>
                </c:pt>
                <c:pt idx="71">
                  <c:v>15263.036577315597</c:v>
                </c:pt>
                <c:pt idx="72">
                  <c:v>15609.260372718509</c:v>
                </c:pt>
                <c:pt idx="73">
                  <c:v>15956.620112487162</c:v>
                </c:pt>
                <c:pt idx="74">
                  <c:v>16305.042976940593</c:v>
                </c:pt>
                <c:pt idx="75">
                  <c:v>16654.457915264062</c:v>
                </c:pt>
                <c:pt idx="76">
                  <c:v>17004.795619801098</c:v>
                </c:pt>
                <c:pt idx="77">
                  <c:v>17355.98849989472</c:v>
                </c:pt>
                <c:pt idx="78">
                  <c:v>17707.970655347697</c:v>
                </c:pt>
                <c:pt idx="79">
                  <c:v>18060.677849566437</c:v>
                </c:pt>
                <c:pt idx="80">
                  <c:v>18414.04748244839</c:v>
                </c:pt>
                <c:pt idx="81">
                  <c:v>18768.018563068632</c:v>
                </c:pt>
                <c:pt idx="82">
                  <c:v>19122.531682216868</c:v>
                </c:pt>
                <c:pt idx="83">
                  <c:v>19477.528984832545</c:v>
                </c:pt>
                <c:pt idx="84">
                  <c:v>19832.954142381976</c:v>
                </c:pt>
                <c:pt idx="85">
                  <c:v>20188.752325218175</c:v>
                </c:pt>
                <c:pt idx="86">
                  <c:v>20544.87017496083</c:v>
                </c:pt>
                <c:pt idx="87">
                  <c:v>20901.255776931077</c:v>
                </c:pt>
                <c:pt idx="88">
                  <c:v>21257.858632672836</c:v>
                </c:pt>
                <c:pt idx="89">
                  <c:v>21614.629632590098</c:v>
                </c:pt>
                <c:pt idx="90">
                  <c:v>21971.521028726991</c:v>
                </c:pt>
                <c:pt idx="91">
                  <c:v>22328.486407715412</c:v>
                </c:pt>
                <c:pt idx="92">
                  <c:v>22685.480663912644</c:v>
                </c:pt>
                <c:pt idx="93">
                  <c:v>23042.459972749872</c:v>
                </c:pt>
                <c:pt idx="94">
                  <c:v>23399.38176431015</c:v>
                </c:pt>
                <c:pt idx="95">
                  <c:v>23756.20469715308</c:v>
                </c:pt>
                <c:pt idx="96">
                  <c:v>24112.888632401726</c:v>
                </c:pt>
                <c:pt idx="97">
                  <c:v>24469.394608105882</c:v>
                </c:pt>
                <c:pt idx="98">
                  <c:v>24825.684813894026</c:v>
                </c:pt>
                <c:pt idx="99">
                  <c:v>25181.722565925724</c:v>
                </c:pt>
                <c:pt idx="100">
                  <c:v>25537.472282154347</c:v>
                </c:pt>
                <c:pt idx="101">
                  <c:v>25892.899457909145</c:v>
                </c:pt>
                <c:pt idx="102">
                  <c:v>26247.970641804695</c:v>
                </c:pt>
                <c:pt idx="103">
                  <c:v>26602.653411984535</c:v>
                </c:pt>
                <c:pt idx="104">
                  <c:v>26956.916352705153</c:v>
                </c:pt>
                <c:pt idx="105">
                  <c:v>27310.729031265393</c:v>
                </c:pt>
                <c:pt idx="106">
                  <c:v>27664.061975285695</c:v>
                </c:pt>
                <c:pt idx="107">
                  <c:v>28016.886650340704</c:v>
                </c:pt>
                <c:pt idx="108">
                  <c:v>28369.17543794823</c:v>
                </c:pt>
                <c:pt idx="109">
                  <c:v>28720.901613916823</c:v>
                </c:pt>
                <c:pt idx="110">
                  <c:v>29072.039327053637</c:v>
                </c:pt>
                <c:pt idx="111">
                  <c:v>29422.563578233512</c:v>
                </c:pt>
                <c:pt idx="112">
                  <c:v>29772.450199830128</c:v>
                </c:pt>
                <c:pt idx="113">
                  <c:v>30121.67583550921</c:v>
                </c:pt>
                <c:pt idx="114">
                  <c:v>30470.2179203831</c:v>
                </c:pt>
                <c:pt idx="115">
                  <c:v>30818.054661526789</c:v>
                </c:pt>
                <c:pt idx="116">
                  <c:v>31165.165018853106</c:v>
                </c:pt>
                <c:pt idx="117">
                  <c:v>31511.528686346519</c:v>
                </c:pt>
                <c:pt idx="118">
                  <c:v>31857.12607365326</c:v>
                </c:pt>
                <c:pt idx="119">
                  <c:v>32201.938288025685</c:v>
                </c:pt>
                <c:pt idx="120">
                  <c:v>32545.947116618427</c:v>
                </c:pt>
                <c:pt idx="121">
                  <c:v>32889.135009133955</c:v>
                </c:pt>
                <c:pt idx="122">
                  <c:v>33231.485060814121</c:v>
                </c:pt>
                <c:pt idx="123">
                  <c:v>33572.980995775149</c:v>
                </c:pt>
                <c:pt idx="124">
                  <c:v>33913.607150682219</c:v>
                </c:pt>
                <c:pt idx="125">
                  <c:v>34253.348458760702</c:v>
                </c:pt>
                <c:pt idx="126">
                  <c:v>34592.190434139935</c:v>
                </c:pt>
                <c:pt idx="127">
                  <c:v>34930.119156525951</c:v>
                </c:pt>
                <c:pt idx="128">
                  <c:v>35267.121256199374</c:v>
                </c:pt>
                <c:pt idx="129">
                  <c:v>35603.183899334043</c:v>
                </c:pt>
                <c:pt idx="130">
                  <c:v>35938.294773632806</c:v>
                </c:pt>
                <c:pt idx="131">
                  <c:v>36272.44207427567</c:v>
                </c:pt>
                <c:pt idx="132">
                  <c:v>36605.614490176442</c:v>
                </c:pt>
                <c:pt idx="133">
                  <c:v>36937.801190543163</c:v>
                </c:pt>
                <c:pt idx="134">
                  <c:v>37268.991811738277</c:v>
                </c:pt>
                <c:pt idx="135">
                  <c:v>37599.176444433499</c:v>
                </c:pt>
                <c:pt idx="136">
                  <c:v>37928.345621055545</c:v>
                </c:pt>
                <c:pt idx="137">
                  <c:v>38256.490303517465</c:v>
                </c:pt>
                <c:pt idx="138">
                  <c:v>38583.601871231673</c:v>
                </c:pt>
                <c:pt idx="139">
                  <c:v>38909.672109399347</c:v>
                </c:pt>
                <c:pt idx="140">
                  <c:v>39234.693197572422</c:v>
                </c:pt>
                <c:pt idx="141">
                  <c:v>39558.657698482617</c:v>
                </c:pt>
                <c:pt idx="142">
                  <c:v>39881.558547133885</c:v>
                </c:pt>
                <c:pt idx="143">
                  <c:v>40203.389040152753</c:v>
                </c:pt>
                <c:pt idx="144">
                  <c:v>40524.142825392519</c:v>
                </c:pt>
                <c:pt idx="145">
                  <c:v>40843.813891786602</c:v>
                </c:pt>
                <c:pt idx="146">
                  <c:v>41162.396559446388</c:v>
                </c:pt>
                <c:pt idx="147">
                  <c:v>41479.885469999026</c:v>
                </c:pt>
                <c:pt idx="148">
                  <c:v>41796.275577160748</c:v>
                </c:pt>
                <c:pt idx="149">
                  <c:v>42111.56213754123</c:v>
                </c:pt>
                <c:pt idx="150">
                  <c:v>42425.740701674389</c:v>
                </c:pt>
                <c:pt idx="151">
                  <c:v>42738.807105271444</c:v>
                </c:pt>
                <c:pt idx="152">
                  <c:v>43050.7574606915</c:v>
                </c:pt>
                <c:pt idx="153">
                  <c:v>43361.588148625822</c:v>
                </c:pt>
                <c:pt idx="154">
                  <c:v>43671.295809990937</c:v>
                </c:pt>
                <c:pt idx="155">
                  <c:v>43979.877338026832</c:v>
                </c:pt>
                <c:pt idx="156">
                  <c:v>44287.329870595619</c:v>
                </c:pt>
                <c:pt idx="157">
                  <c:v>44593.650782676792</c:v>
                </c:pt>
                <c:pt idx="158">
                  <c:v>44898.837679054974</c:v>
                </c:pt>
                <c:pt idx="159">
                  <c:v>45202.888387195817</c:v>
                </c:pt>
                <c:pt idx="160">
                  <c:v>45505.800950306337</c:v>
                </c:pt>
                <c:pt idx="161">
                  <c:v>45807.573620575742</c:v>
                </c:pt>
                <c:pt idx="162">
                  <c:v>46108.204852592557</c:v>
                </c:pt>
                <c:pt idx="163">
                  <c:v>46407.693296934645</c:v>
                </c:pt>
                <c:pt idx="164">
                  <c:v>46706.037793927921</c:v>
                </c:pt>
                <c:pt idx="165">
                  <c:v>47003.23736757032</c:v>
                </c:pt>
                <c:pt idx="166">
                  <c:v>47299.29121961732</c:v>
                </c:pt>
                <c:pt idx="167">
                  <c:v>47594.198723825102</c:v>
                </c:pt>
                <c:pt idx="168">
                  <c:v>47887.959420348314</c:v>
                </c:pt>
                <c:pt idx="169">
                  <c:v>48180.573010288543</c:v>
                </c:pt>
                <c:pt idx="170">
                  <c:v>48472.039350390092</c:v>
                </c:pt>
                <c:pt idx="171">
                  <c:v>48762.358447879866</c:v>
                </c:pt>
                <c:pt idx="172">
                  <c:v>49051.530455447923</c:v>
                </c:pt>
                <c:pt idx="173">
                  <c:v>49339.555666365355</c:v>
                </c:pt>
                <c:pt idx="174">
                  <c:v>49626.434509736522</c:v>
                </c:pt>
                <c:pt idx="175">
                  <c:v>49912.167545882177</c:v>
                </c:pt>
                <c:pt idx="176">
                  <c:v>50196.755461850611</c:v>
                </c:pt>
                <c:pt idx="177">
                  <c:v>50480.199067053683</c:v>
                </c:pt>
                <c:pt idx="178">
                  <c:v>50762.499289024912</c:v>
                </c:pt>
                <c:pt idx="179">
                  <c:v>51043.657169296283</c:v>
                </c:pt>
                <c:pt idx="180">
                  <c:v>51323.673859391572</c:v>
                </c:pt>
                <c:pt idx="181">
                  <c:v>51602.550616932574</c:v>
                </c:pt>
                <c:pt idx="182">
                  <c:v>51880.288801856223</c:v>
                </c:pt>
                <c:pt idx="183">
                  <c:v>52156.889872739368</c:v>
                </c:pt>
                <c:pt idx="184">
                  <c:v>52432.355383228736</c:v>
                </c:pt>
                <c:pt idx="185">
                  <c:v>52706.686978573656</c:v>
                </c:pt>
                <c:pt idx="186">
                  <c:v>52979.886392258602</c:v>
                </c:pt>
                <c:pt idx="187">
                  <c:v>53251.955442733342</c:v>
                </c:pt>
                <c:pt idx="188">
                  <c:v>53522.896030238313</c:v>
                </c:pt>
                <c:pt idx="189">
                  <c:v>53792.710133722489</c:v>
                </c:pt>
                <c:pt idx="190">
                  <c:v>54061.399807851769</c:v>
                </c:pt>
                <c:pt idx="191">
                  <c:v>54328.967180105326</c:v>
                </c:pt>
                <c:pt idx="192">
                  <c:v>54595.414447957795</c:v>
                </c:pt>
                <c:pt idx="193">
                  <c:v>54860.743876145039</c:v>
                </c:pt>
                <c:pt idx="194">
                  <c:v>55124.95779401141</c:v>
                </c:pt>
                <c:pt idx="195">
                  <c:v>55388.058592936351</c:v>
                </c:pt>
                <c:pt idx="196">
                  <c:v>55650.048723838234</c:v>
                </c:pt>
                <c:pt idx="197">
                  <c:v>55910.930694753573</c:v>
                </c:pt>
                <c:pt idx="198">
                  <c:v>56170.707068489326</c:v>
                </c:pt>
                <c:pt idx="199">
                  <c:v>56429.380460346882</c:v>
                </c:pt>
                <c:pt idx="200">
                  <c:v>56686.953535915294</c:v>
                </c:pt>
                <c:pt idx="201">
                  <c:v>56943.429008932195</c:v>
                </c:pt>
                <c:pt idx="202">
                  <c:v>57198.809639210653</c:v>
                </c:pt>
                <c:pt idx="203">
                  <c:v>57453.098230630007</c:v>
                </c:pt>
                <c:pt idx="204">
                  <c:v>57706.297629189139</c:v>
                </c:pt>
                <c:pt idx="205">
                  <c:v>57958.410721120468</c:v>
                </c:pt>
                <c:pt idx="206">
                  <c:v>58209.440431062823</c:v>
                </c:pt>
                <c:pt idx="207">
                  <c:v>58459.389720291925</c:v>
                </c:pt>
                <c:pt idx="208">
                  <c:v>58708.261585006781</c:v>
                </c:pt>
                <c:pt idx="209">
                  <c:v>58956.059054670164</c:v>
                </c:pt>
                <c:pt idx="210">
                  <c:v>59202.785190402297</c:v>
                </c:pt>
                <c:pt idx="211">
                  <c:v>59448.44308342578</c:v>
                </c:pt>
                <c:pt idx="212">
                  <c:v>59693.035853560243</c:v>
                </c:pt>
                <c:pt idx="213">
                  <c:v>59936.566647766151</c:v>
                </c:pt>
                <c:pt idx="214">
                  <c:v>60179.038638735372</c:v>
                </c:pt>
                <c:pt idx="215">
                  <c:v>60420.455023527829</c:v>
                </c:pt>
                <c:pt idx="216">
                  <c:v>60660.819022252777</c:v>
                </c:pt>
                <c:pt idx="217">
                  <c:v>60900.133876793458</c:v>
                </c:pt>
                <c:pt idx="218">
                  <c:v>61138.402849573868</c:v>
                </c:pt>
                <c:pt idx="219">
                  <c:v>61375.629222366435</c:v>
                </c:pt>
                <c:pt idx="220">
                  <c:v>61611.816295139542</c:v>
                </c:pt>
                <c:pt idx="221">
                  <c:v>61846.967384943724</c:v>
                </c:pt>
                <c:pt idx="222">
                  <c:v>62081.085824835114</c:v>
                </c:pt>
                <c:pt idx="223">
                  <c:v>62314.174962835801</c:v>
                </c:pt>
                <c:pt idx="224">
                  <c:v>62546.238160929119</c:v>
                </c:pt>
                <c:pt idx="225">
                  <c:v>62777.278794089572</c:v>
                </c:pt>
                <c:pt idx="226">
                  <c:v>63007.300249346044</c:v>
                </c:pt>
                <c:pt idx="227">
                  <c:v>63236.30592487735</c:v>
                </c:pt>
                <c:pt idx="228">
                  <c:v>63464.299229139251</c:v>
                </c:pt>
                <c:pt idx="229">
                  <c:v>63691.283580022005</c:v>
                </c:pt>
                <c:pt idx="230">
                  <c:v>63917.262404037479</c:v>
                </c:pt>
                <c:pt idx="231">
                  <c:v>64142.239135534859</c:v>
                </c:pt>
                <c:pt idx="232">
                  <c:v>64366.217215944576</c:v>
                </c:pt>
                <c:pt idx="233">
                  <c:v>64589.200093048799</c:v>
                </c:pt>
                <c:pt idx="234">
                  <c:v>64811.19122027851</c:v>
                </c:pt>
                <c:pt idx="235">
                  <c:v>65032.194056035798</c:v>
                </c:pt>
                <c:pt idx="236">
                  <c:v>65252.212063040912</c:v>
                </c:pt>
                <c:pt idx="237">
                  <c:v>65471.248707703016</c:v>
                </c:pt>
                <c:pt idx="238">
                  <c:v>65689.307459514559</c:v>
                </c:pt>
                <c:pt idx="239">
                  <c:v>65906.391790467576</c:v>
                </c:pt>
                <c:pt idx="240">
                  <c:v>66122.50517449202</c:v>
                </c:pt>
                <c:pt idx="241">
                  <c:v>66337.651086915284</c:v>
                </c:pt>
                <c:pt idx="242">
                  <c:v>66551.833003941865</c:v>
                </c:pt>
                <c:pt idx="243">
                  <c:v>66765.05440215327</c:v>
                </c:pt>
                <c:pt idx="244">
                  <c:v>66977.318758026508</c:v>
                </c:pt>
                <c:pt idx="245">
                  <c:v>67188.629547471806</c:v>
                </c:pt>
                <c:pt idx="246">
                  <c:v>67398.99024538786</c:v>
                </c:pt>
                <c:pt idx="247">
                  <c:v>67608.404325234646</c:v>
                </c:pt>
                <c:pt idx="248">
                  <c:v>67816.875258623113</c:v>
                </c:pt>
                <c:pt idx="249">
                  <c:v>68024.406514921357</c:v>
                </c:pt>
                <c:pt idx="250">
                  <c:v>68231.001560876248</c:v>
                </c:pt>
                <c:pt idx="251">
                  <c:v>68436.663860250643</c:v>
                </c:pt>
                <c:pt idx="252">
                  <c:v>68641.396873475358</c:v>
                </c:pt>
                <c:pt idx="253">
                  <c:v>68845.204057315234</c:v>
                </c:pt>
                <c:pt idx="254">
                  <c:v>69048.088864549529</c:v>
                </c:pt>
                <c:pt idx="255">
                  <c:v>69250.054743665081</c:v>
                </c:pt>
                <c:pt idx="256">
                  <c:v>69451.105138562969</c:v>
                </c:pt>
                <c:pt idx="257">
                  <c:v>69651.243488277367</c:v>
                </c:pt>
                <c:pt idx="258">
                  <c:v>69850.473226706643</c:v>
                </c:pt>
                <c:pt idx="259">
                  <c:v>70048.797782356254</c:v>
                </c:pt>
                <c:pt idx="260">
                  <c:v>70246.220578092645</c:v>
                </c:pt>
                <c:pt idx="261">
                  <c:v>70442.745030908394</c:v>
                </c:pt>
                <c:pt idx="262">
                  <c:v>70638.374551697707</c:v>
                </c:pt>
                <c:pt idx="263">
                  <c:v>70833.112545042357</c:v>
                </c:pt>
                <c:pt idx="264">
                  <c:v>71026.962409006999</c:v>
                </c:pt>
                <c:pt idx="265">
                  <c:v>71219.927534944669</c:v>
                </c:pt>
                <c:pt idx="266">
                  <c:v>71412.011307310779</c:v>
                </c:pt>
                <c:pt idx="267">
                  <c:v>71603.217103486502</c:v>
                </c:pt>
                <c:pt idx="268">
                  <c:v>71793.548293610409</c:v>
                </c:pt>
                <c:pt idx="269">
                  <c:v>71983.008240418363</c:v>
                </c:pt>
                <c:pt idx="270">
                  <c:v>72171.600299091631</c:v>
                </c:pt>
                <c:pt idx="271">
                  <c:v>72359.327817112309</c:v>
                </c:pt>
                <c:pt idx="272">
                  <c:v>72546.194134126505</c:v>
                </c:pt>
                <c:pt idx="273">
                  <c:v>72732.202581814287</c:v>
                </c:pt>
                <c:pt idx="274">
                  <c:v>72917.356483766882</c:v>
                </c:pt>
                <c:pt idx="275">
                  <c:v>73101.659155370173</c:v>
                </c:pt>
                <c:pt idx="276">
                  <c:v>73285.113903694859</c:v>
                </c:pt>
                <c:pt idx="277">
                  <c:v>73467.724027392513</c:v>
                </c:pt>
                <c:pt idx="278">
                  <c:v>73649.49281659782</c:v>
                </c:pt>
                <c:pt idx="279">
                  <c:v>73830.423552836219</c:v>
                </c:pt>
                <c:pt idx="280">
                  <c:v>74010.51950893733</c:v>
                </c:pt>
                <c:pt idx="281">
                  <c:v>74189.783948953453</c:v>
                </c:pt>
                <c:pt idx="282">
                  <c:v>74368.220128083281</c:v>
                </c:pt>
                <c:pt idx="283">
                  <c:v>74545.831292600284</c:v>
                </c:pt>
                <c:pt idx="284">
                  <c:v>74722.620679786167</c:v>
                </c:pt>
                <c:pt idx="285">
                  <c:v>74898.591517868408</c:v>
                </c:pt>
                <c:pt idx="286">
                  <c:v>75073.74702596241</c:v>
                </c:pt>
                <c:pt idx="287">
                  <c:v>75248.090414017905</c:v>
                </c:pt>
                <c:pt idx="288">
                  <c:v>75421.624882768956</c:v>
                </c:pt>
                <c:pt idx="289">
                  <c:v>75594.353623688163</c:v>
                </c:pt>
                <c:pt idx="290">
                  <c:v>75766.27981894456</c:v>
                </c:pt>
                <c:pt idx="291">
                  <c:v>75937.406641364811</c:v>
                </c:pt>
                <c:pt idx="292">
                  <c:v>76107.737254397885</c:v>
                </c:pt>
                <c:pt idx="293">
                  <c:v>76277.274812083167</c:v>
                </c:pt>
                <c:pt idx="294">
                  <c:v>76446.022459021522</c:v>
                </c:pt>
                <c:pt idx="295">
                  <c:v>76613.98333034922</c:v>
                </c:pt>
                <c:pt idx="296">
                  <c:v>76781.160551715133</c:v>
                </c:pt>
                <c:pt idx="297">
                  <c:v>76947.557239260175</c:v>
                </c:pt>
                <c:pt idx="298">
                  <c:v>77113.176499599751</c:v>
                </c:pt>
                <c:pt idx="299">
                  <c:v>77278.021429808461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D-48F3-A365-76D715FB239C}"/>
            </c:ext>
          </c:extLst>
        </c:ser>
        <c:ser>
          <c:idx val="2"/>
          <c:order val="1"/>
          <c:tx>
            <c:strRef>
              <c:f>'Digital working'!$R$2</c:f>
              <c:strCache>
                <c:ptCount val="1"/>
                <c:pt idx="0">
                  <c:v>Marginal Peak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60"/>
            <c:marker>
              <c:symbol val="circle"/>
              <c:size val="5"/>
              <c:spPr>
                <a:solidFill>
                  <a:schemeClr val="tx1"/>
                </a:solidFill>
                <a:ln w="9525" cap="sq">
                  <a:noFill/>
                  <a:beve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43D-48F3-A365-76D715FB239C}"/>
              </c:ext>
            </c:extLst>
          </c:dPt>
          <c:cat>
            <c:numRef>
              <c:f>'Digital working'!$Q$3:$Q$302</c:f>
              <c:numCache>
                <c:formatCode>General</c:formatCode>
                <c:ptCount val="300"/>
                <c:pt idx="0">
                  <c:v>2.5166842105263698</c:v>
                </c:pt>
                <c:pt idx="1">
                  <c:v>5.0333684210527396</c:v>
                </c:pt>
                <c:pt idx="2">
                  <c:v>7.5500526315791099</c:v>
                </c:pt>
                <c:pt idx="3">
                  <c:v>10.066736842105479</c:v>
                </c:pt>
                <c:pt idx="4">
                  <c:v>12.58342105263185</c:v>
                </c:pt>
                <c:pt idx="5">
                  <c:v>15.10010526315822</c:v>
                </c:pt>
                <c:pt idx="6">
                  <c:v>17.616789473684591</c:v>
                </c:pt>
                <c:pt idx="7">
                  <c:v>20.133473684210959</c:v>
                </c:pt>
                <c:pt idx="8">
                  <c:v>22.65015789473733</c:v>
                </c:pt>
                <c:pt idx="9">
                  <c:v>25.166842105263701</c:v>
                </c:pt>
                <c:pt idx="10">
                  <c:v>27.683526315790072</c:v>
                </c:pt>
                <c:pt idx="11">
                  <c:v>30.20021052631644</c:v>
                </c:pt>
                <c:pt idx="12">
                  <c:v>32.716894736842804</c:v>
                </c:pt>
                <c:pt idx="13">
                  <c:v>35.233578947369182</c:v>
                </c:pt>
                <c:pt idx="14">
                  <c:v>37.750263157895553</c:v>
                </c:pt>
                <c:pt idx="15">
                  <c:v>40.266947368421917</c:v>
                </c:pt>
                <c:pt idx="16">
                  <c:v>42.783631578948288</c:v>
                </c:pt>
                <c:pt idx="17">
                  <c:v>45.300315789474659</c:v>
                </c:pt>
                <c:pt idx="18">
                  <c:v>47.817000000001023</c:v>
                </c:pt>
                <c:pt idx="19">
                  <c:v>50.333684210527402</c:v>
                </c:pt>
                <c:pt idx="20">
                  <c:v>52.850368421053773</c:v>
                </c:pt>
                <c:pt idx="21">
                  <c:v>55.367052631580144</c:v>
                </c:pt>
                <c:pt idx="22">
                  <c:v>57.883736842106508</c:v>
                </c:pt>
                <c:pt idx="23">
                  <c:v>60.400421052632879</c:v>
                </c:pt>
                <c:pt idx="24">
                  <c:v>62.917105263159257</c:v>
                </c:pt>
                <c:pt idx="25">
                  <c:v>65.433789473685607</c:v>
                </c:pt>
                <c:pt idx="26">
                  <c:v>67.950473684212</c:v>
                </c:pt>
                <c:pt idx="27">
                  <c:v>70.467157894738364</c:v>
                </c:pt>
                <c:pt idx="28">
                  <c:v>72.983842105264728</c:v>
                </c:pt>
                <c:pt idx="29">
                  <c:v>75.500526315791106</c:v>
                </c:pt>
                <c:pt idx="30">
                  <c:v>78.01721052631747</c:v>
                </c:pt>
                <c:pt idx="31">
                  <c:v>80.533894736843834</c:v>
                </c:pt>
                <c:pt idx="32">
                  <c:v>83.050578947370212</c:v>
                </c:pt>
                <c:pt idx="33">
                  <c:v>85.567263157896576</c:v>
                </c:pt>
                <c:pt idx="34">
                  <c:v>88.083947368422955</c:v>
                </c:pt>
                <c:pt idx="35">
                  <c:v>90.600631578949319</c:v>
                </c:pt>
                <c:pt idx="36">
                  <c:v>93.117315789475683</c:v>
                </c:pt>
                <c:pt idx="37">
                  <c:v>95.634000000002047</c:v>
                </c:pt>
                <c:pt idx="38">
                  <c:v>98.150684210528439</c:v>
                </c:pt>
                <c:pt idx="39">
                  <c:v>100.6673684210548</c:v>
                </c:pt>
                <c:pt idx="40">
                  <c:v>103.18405263158117</c:v>
                </c:pt>
                <c:pt idx="41">
                  <c:v>105.70073684210755</c:v>
                </c:pt>
                <c:pt idx="42">
                  <c:v>108.2174210526339</c:v>
                </c:pt>
                <c:pt idx="43">
                  <c:v>110.73410526316029</c:v>
                </c:pt>
                <c:pt idx="44">
                  <c:v>113.25078947368665</c:v>
                </c:pt>
                <c:pt idx="45">
                  <c:v>115.76747368421302</c:v>
                </c:pt>
                <c:pt idx="46">
                  <c:v>118.28415789473939</c:v>
                </c:pt>
                <c:pt idx="47">
                  <c:v>120.80084210526576</c:v>
                </c:pt>
                <c:pt idx="48">
                  <c:v>123.31752631579215</c:v>
                </c:pt>
                <c:pt idx="49">
                  <c:v>125.83421052631851</c:v>
                </c:pt>
                <c:pt idx="50">
                  <c:v>128.35089473684488</c:v>
                </c:pt>
                <c:pt idx="51">
                  <c:v>130.86757894737121</c:v>
                </c:pt>
                <c:pt idx="52">
                  <c:v>133.38426315789758</c:v>
                </c:pt>
                <c:pt idx="53">
                  <c:v>135.900947368424</c:v>
                </c:pt>
                <c:pt idx="54">
                  <c:v>138.41763157895036</c:v>
                </c:pt>
                <c:pt idx="55">
                  <c:v>140.93431578947673</c:v>
                </c:pt>
                <c:pt idx="56">
                  <c:v>143.45100000000309</c:v>
                </c:pt>
                <c:pt idx="57">
                  <c:v>145.96768421052946</c:v>
                </c:pt>
                <c:pt idx="58">
                  <c:v>148.48436842105585</c:v>
                </c:pt>
                <c:pt idx="59">
                  <c:v>151.00105263158221</c:v>
                </c:pt>
                <c:pt idx="60">
                  <c:v>153.51773684210858</c:v>
                </c:pt>
                <c:pt idx="61">
                  <c:v>156.03442105263494</c:v>
                </c:pt>
                <c:pt idx="62">
                  <c:v>158.5511052631613</c:v>
                </c:pt>
                <c:pt idx="63">
                  <c:v>161.06778947368767</c:v>
                </c:pt>
                <c:pt idx="64">
                  <c:v>163.58447368421403</c:v>
                </c:pt>
                <c:pt idx="65">
                  <c:v>166.10115789474042</c:v>
                </c:pt>
                <c:pt idx="66">
                  <c:v>168.61784210526679</c:v>
                </c:pt>
                <c:pt idx="67">
                  <c:v>171.13452631579315</c:v>
                </c:pt>
                <c:pt idx="68">
                  <c:v>173.65121052631952</c:v>
                </c:pt>
                <c:pt idx="69">
                  <c:v>176.16789473684591</c:v>
                </c:pt>
                <c:pt idx="70">
                  <c:v>178.68457894737224</c:v>
                </c:pt>
                <c:pt idx="71">
                  <c:v>181.20126315789864</c:v>
                </c:pt>
                <c:pt idx="72">
                  <c:v>183.717947368425</c:v>
                </c:pt>
                <c:pt idx="73">
                  <c:v>186.23463157895137</c:v>
                </c:pt>
                <c:pt idx="74">
                  <c:v>188.75131578947776</c:v>
                </c:pt>
                <c:pt idx="75">
                  <c:v>191.26800000000409</c:v>
                </c:pt>
                <c:pt idx="76">
                  <c:v>193.78468421053049</c:v>
                </c:pt>
                <c:pt idx="77">
                  <c:v>196.30136842105688</c:v>
                </c:pt>
                <c:pt idx="78">
                  <c:v>198.81805263158324</c:v>
                </c:pt>
                <c:pt idx="79">
                  <c:v>201.33473684210961</c:v>
                </c:pt>
                <c:pt idx="80">
                  <c:v>203.85142105263597</c:v>
                </c:pt>
                <c:pt idx="81">
                  <c:v>206.36810526316233</c:v>
                </c:pt>
                <c:pt idx="82">
                  <c:v>208.88478947368876</c:v>
                </c:pt>
                <c:pt idx="83">
                  <c:v>211.40147368421509</c:v>
                </c:pt>
                <c:pt idx="84">
                  <c:v>213.91815789474146</c:v>
                </c:pt>
                <c:pt idx="85">
                  <c:v>216.43484210526779</c:v>
                </c:pt>
                <c:pt idx="86">
                  <c:v>218.95152631579421</c:v>
                </c:pt>
                <c:pt idx="87">
                  <c:v>221.46821052632058</c:v>
                </c:pt>
                <c:pt idx="88">
                  <c:v>223.98489473684694</c:v>
                </c:pt>
                <c:pt idx="89">
                  <c:v>226.5015789473733</c:v>
                </c:pt>
                <c:pt idx="90">
                  <c:v>229.01826315789967</c:v>
                </c:pt>
                <c:pt idx="91">
                  <c:v>231.53494736842603</c:v>
                </c:pt>
                <c:pt idx="92">
                  <c:v>234.05163157895242</c:v>
                </c:pt>
                <c:pt idx="93">
                  <c:v>236.56831578947879</c:v>
                </c:pt>
                <c:pt idx="94">
                  <c:v>239.08500000000512</c:v>
                </c:pt>
                <c:pt idx="95">
                  <c:v>241.60168421053152</c:v>
                </c:pt>
                <c:pt idx="96">
                  <c:v>244.11836842105785</c:v>
                </c:pt>
                <c:pt idx="97">
                  <c:v>246.6350526315843</c:v>
                </c:pt>
                <c:pt idx="98">
                  <c:v>249.15173684211061</c:v>
                </c:pt>
                <c:pt idx="99">
                  <c:v>251.66842105263703</c:v>
                </c:pt>
                <c:pt idx="100">
                  <c:v>254.18510526316339</c:v>
                </c:pt>
                <c:pt idx="101">
                  <c:v>256.70178947368976</c:v>
                </c:pt>
                <c:pt idx="102">
                  <c:v>259.21847368421606</c:v>
                </c:pt>
                <c:pt idx="103">
                  <c:v>261.73515789474243</c:v>
                </c:pt>
                <c:pt idx="104">
                  <c:v>264.25184210526885</c:v>
                </c:pt>
                <c:pt idx="105">
                  <c:v>266.76852631579516</c:v>
                </c:pt>
                <c:pt idx="106">
                  <c:v>269.28521052632158</c:v>
                </c:pt>
                <c:pt idx="107">
                  <c:v>271.801894736848</c:v>
                </c:pt>
                <c:pt idx="108">
                  <c:v>274.31857894737436</c:v>
                </c:pt>
                <c:pt idx="109">
                  <c:v>276.83526315790073</c:v>
                </c:pt>
                <c:pt idx="110">
                  <c:v>279.35194736842709</c:v>
                </c:pt>
                <c:pt idx="111">
                  <c:v>281.86863157895345</c:v>
                </c:pt>
                <c:pt idx="112">
                  <c:v>284.38531578947982</c:v>
                </c:pt>
                <c:pt idx="113">
                  <c:v>286.90200000000618</c:v>
                </c:pt>
                <c:pt idx="114">
                  <c:v>289.41868421053255</c:v>
                </c:pt>
                <c:pt idx="115">
                  <c:v>291.93536842105891</c:v>
                </c:pt>
                <c:pt idx="116">
                  <c:v>294.45205263158527</c:v>
                </c:pt>
                <c:pt idx="117">
                  <c:v>296.9687368421117</c:v>
                </c:pt>
                <c:pt idx="118">
                  <c:v>299.48542105263806</c:v>
                </c:pt>
                <c:pt idx="119">
                  <c:v>302.00210526316442</c:v>
                </c:pt>
                <c:pt idx="120">
                  <c:v>304.51878947369073</c:v>
                </c:pt>
                <c:pt idx="121">
                  <c:v>307.03547368421715</c:v>
                </c:pt>
                <c:pt idx="122">
                  <c:v>309.55215789474352</c:v>
                </c:pt>
                <c:pt idx="123">
                  <c:v>312.06884210526988</c:v>
                </c:pt>
                <c:pt idx="124">
                  <c:v>314.58552631579624</c:v>
                </c:pt>
                <c:pt idx="125">
                  <c:v>317.10221052632261</c:v>
                </c:pt>
                <c:pt idx="126">
                  <c:v>319.61889473684897</c:v>
                </c:pt>
                <c:pt idx="127">
                  <c:v>322.13557894737534</c:v>
                </c:pt>
                <c:pt idx="128">
                  <c:v>324.6522631579017</c:v>
                </c:pt>
                <c:pt idx="129">
                  <c:v>327.16894736842806</c:v>
                </c:pt>
                <c:pt idx="130">
                  <c:v>329.68563157895443</c:v>
                </c:pt>
                <c:pt idx="131">
                  <c:v>332.20231578948085</c:v>
                </c:pt>
                <c:pt idx="132">
                  <c:v>334.71900000000716</c:v>
                </c:pt>
                <c:pt idx="133">
                  <c:v>337.23568421053358</c:v>
                </c:pt>
                <c:pt idx="134">
                  <c:v>339.75236842105994</c:v>
                </c:pt>
                <c:pt idx="135">
                  <c:v>342.26905263158631</c:v>
                </c:pt>
                <c:pt idx="136">
                  <c:v>344.78573684211267</c:v>
                </c:pt>
                <c:pt idx="137">
                  <c:v>347.30242105263903</c:v>
                </c:pt>
                <c:pt idx="138">
                  <c:v>349.81910526316545</c:v>
                </c:pt>
                <c:pt idx="139">
                  <c:v>352.33578947369182</c:v>
                </c:pt>
                <c:pt idx="140">
                  <c:v>354.85247368421813</c:v>
                </c:pt>
                <c:pt idx="141">
                  <c:v>357.36915789474449</c:v>
                </c:pt>
                <c:pt idx="142">
                  <c:v>359.88584210527091</c:v>
                </c:pt>
                <c:pt idx="143">
                  <c:v>362.40252631579727</c:v>
                </c:pt>
                <c:pt idx="144">
                  <c:v>364.91921052632364</c:v>
                </c:pt>
                <c:pt idx="145">
                  <c:v>367.43589473685</c:v>
                </c:pt>
                <c:pt idx="146">
                  <c:v>369.95257894737642</c:v>
                </c:pt>
                <c:pt idx="147">
                  <c:v>372.46926315790273</c:v>
                </c:pt>
                <c:pt idx="148">
                  <c:v>374.98594736842921</c:v>
                </c:pt>
                <c:pt idx="149">
                  <c:v>377.50263157895552</c:v>
                </c:pt>
                <c:pt idx="150">
                  <c:v>380.01931578948182</c:v>
                </c:pt>
                <c:pt idx="151">
                  <c:v>382.53600000000819</c:v>
                </c:pt>
                <c:pt idx="152">
                  <c:v>385.05268421053461</c:v>
                </c:pt>
                <c:pt idx="153">
                  <c:v>387.56936842106097</c:v>
                </c:pt>
                <c:pt idx="154">
                  <c:v>390.08605263158739</c:v>
                </c:pt>
                <c:pt idx="155">
                  <c:v>392.60273684211376</c:v>
                </c:pt>
                <c:pt idx="156">
                  <c:v>395.11942105264012</c:v>
                </c:pt>
                <c:pt idx="157">
                  <c:v>397.63610526316648</c:v>
                </c:pt>
                <c:pt idx="158">
                  <c:v>400.15278947369279</c:v>
                </c:pt>
                <c:pt idx="159">
                  <c:v>402.66947368421921</c:v>
                </c:pt>
                <c:pt idx="160">
                  <c:v>405.18615789474558</c:v>
                </c:pt>
                <c:pt idx="161">
                  <c:v>407.70284210527194</c:v>
                </c:pt>
                <c:pt idx="162">
                  <c:v>410.2195263157983</c:v>
                </c:pt>
                <c:pt idx="163">
                  <c:v>412.73621052632467</c:v>
                </c:pt>
                <c:pt idx="164">
                  <c:v>415.25289473685109</c:v>
                </c:pt>
                <c:pt idx="165">
                  <c:v>417.76957894737751</c:v>
                </c:pt>
                <c:pt idx="166">
                  <c:v>420.28626315790376</c:v>
                </c:pt>
                <c:pt idx="167">
                  <c:v>422.80294736843018</c:v>
                </c:pt>
                <c:pt idx="168">
                  <c:v>425.31963157895649</c:v>
                </c:pt>
                <c:pt idx="169">
                  <c:v>427.83631578948291</c:v>
                </c:pt>
                <c:pt idx="170">
                  <c:v>430.35300000000927</c:v>
                </c:pt>
                <c:pt idx="171">
                  <c:v>432.86968421053558</c:v>
                </c:pt>
                <c:pt idx="172">
                  <c:v>435.38636842106206</c:v>
                </c:pt>
                <c:pt idx="173">
                  <c:v>437.90305263158842</c:v>
                </c:pt>
                <c:pt idx="174">
                  <c:v>440.41973684211479</c:v>
                </c:pt>
                <c:pt idx="175">
                  <c:v>442.93642105264115</c:v>
                </c:pt>
                <c:pt idx="176">
                  <c:v>445.45310526316752</c:v>
                </c:pt>
                <c:pt idx="177">
                  <c:v>447.96978947369388</c:v>
                </c:pt>
                <c:pt idx="178">
                  <c:v>450.48647368422024</c:v>
                </c:pt>
                <c:pt idx="179">
                  <c:v>453.00315789474661</c:v>
                </c:pt>
                <c:pt idx="180">
                  <c:v>455.51984210527297</c:v>
                </c:pt>
                <c:pt idx="181">
                  <c:v>458.03652631579934</c:v>
                </c:pt>
                <c:pt idx="182">
                  <c:v>460.5532105263257</c:v>
                </c:pt>
                <c:pt idx="183">
                  <c:v>463.06989473685206</c:v>
                </c:pt>
                <c:pt idx="184">
                  <c:v>465.58657894737843</c:v>
                </c:pt>
                <c:pt idx="185">
                  <c:v>468.10326315790485</c:v>
                </c:pt>
                <c:pt idx="186">
                  <c:v>470.61994736843121</c:v>
                </c:pt>
                <c:pt idx="187">
                  <c:v>473.13663157895758</c:v>
                </c:pt>
                <c:pt idx="188">
                  <c:v>475.65331578948388</c:v>
                </c:pt>
                <c:pt idx="189">
                  <c:v>478.17000000001025</c:v>
                </c:pt>
                <c:pt idx="190">
                  <c:v>480.68668421053667</c:v>
                </c:pt>
                <c:pt idx="191">
                  <c:v>483.20336842106303</c:v>
                </c:pt>
                <c:pt idx="192">
                  <c:v>485.7200526315894</c:v>
                </c:pt>
                <c:pt idx="193">
                  <c:v>488.2367368421157</c:v>
                </c:pt>
                <c:pt idx="194">
                  <c:v>490.75342105264212</c:v>
                </c:pt>
                <c:pt idx="195">
                  <c:v>493.2701052631686</c:v>
                </c:pt>
                <c:pt idx="196">
                  <c:v>495.78678947369497</c:v>
                </c:pt>
                <c:pt idx="197">
                  <c:v>498.30347368422122</c:v>
                </c:pt>
                <c:pt idx="198">
                  <c:v>500.82015789474758</c:v>
                </c:pt>
                <c:pt idx="199">
                  <c:v>503.33684210527406</c:v>
                </c:pt>
                <c:pt idx="200">
                  <c:v>505.85352631580031</c:v>
                </c:pt>
                <c:pt idx="201">
                  <c:v>508.37021052632679</c:v>
                </c:pt>
                <c:pt idx="202">
                  <c:v>510.88689473685315</c:v>
                </c:pt>
                <c:pt idx="203">
                  <c:v>513.40357894737951</c:v>
                </c:pt>
                <c:pt idx="204">
                  <c:v>515.92026315790577</c:v>
                </c:pt>
                <c:pt idx="205">
                  <c:v>518.43694736843213</c:v>
                </c:pt>
                <c:pt idx="206">
                  <c:v>520.95363157895861</c:v>
                </c:pt>
                <c:pt idx="207">
                  <c:v>523.47031578948486</c:v>
                </c:pt>
                <c:pt idx="208">
                  <c:v>525.98700000001134</c:v>
                </c:pt>
                <c:pt idx="209">
                  <c:v>528.5036842105377</c:v>
                </c:pt>
                <c:pt idx="210">
                  <c:v>531.02036842106406</c:v>
                </c:pt>
                <c:pt idx="211">
                  <c:v>533.53705263159031</c:v>
                </c:pt>
                <c:pt idx="212">
                  <c:v>536.0537368421169</c:v>
                </c:pt>
                <c:pt idx="213">
                  <c:v>538.57042105264316</c:v>
                </c:pt>
                <c:pt idx="214">
                  <c:v>541.08710526316952</c:v>
                </c:pt>
                <c:pt idx="215">
                  <c:v>543.603789473696</c:v>
                </c:pt>
                <c:pt idx="216">
                  <c:v>546.12047368422225</c:v>
                </c:pt>
                <c:pt idx="217">
                  <c:v>548.63715789474873</c:v>
                </c:pt>
                <c:pt idx="218">
                  <c:v>551.15384210527509</c:v>
                </c:pt>
                <c:pt idx="219">
                  <c:v>553.67052631580145</c:v>
                </c:pt>
                <c:pt idx="220">
                  <c:v>556.1872105263277</c:v>
                </c:pt>
                <c:pt idx="221">
                  <c:v>558.70389473685418</c:v>
                </c:pt>
                <c:pt idx="222">
                  <c:v>561.22057894738055</c:v>
                </c:pt>
                <c:pt idx="223">
                  <c:v>563.73726315790691</c:v>
                </c:pt>
                <c:pt idx="224">
                  <c:v>566.25394736843327</c:v>
                </c:pt>
                <c:pt idx="225">
                  <c:v>568.77063157895964</c:v>
                </c:pt>
                <c:pt idx="226">
                  <c:v>571.287315789486</c:v>
                </c:pt>
                <c:pt idx="227">
                  <c:v>573.80400000001237</c:v>
                </c:pt>
                <c:pt idx="228">
                  <c:v>576.32068421053884</c:v>
                </c:pt>
                <c:pt idx="229">
                  <c:v>578.83736842106509</c:v>
                </c:pt>
                <c:pt idx="230">
                  <c:v>581.35405263159146</c:v>
                </c:pt>
                <c:pt idx="231">
                  <c:v>583.87073684211782</c:v>
                </c:pt>
                <c:pt idx="232">
                  <c:v>586.3874210526443</c:v>
                </c:pt>
                <c:pt idx="233">
                  <c:v>588.90410526317055</c:v>
                </c:pt>
                <c:pt idx="234">
                  <c:v>591.42078947369703</c:v>
                </c:pt>
                <c:pt idx="235">
                  <c:v>593.93747368422339</c:v>
                </c:pt>
                <c:pt idx="236">
                  <c:v>596.45415789474976</c:v>
                </c:pt>
                <c:pt idx="237">
                  <c:v>598.97084210527612</c:v>
                </c:pt>
                <c:pt idx="238">
                  <c:v>601.48752631580248</c:v>
                </c:pt>
                <c:pt idx="239">
                  <c:v>604.00421052632885</c:v>
                </c:pt>
                <c:pt idx="240">
                  <c:v>606.52089473685521</c:v>
                </c:pt>
                <c:pt idx="241">
                  <c:v>609.03757894738146</c:v>
                </c:pt>
                <c:pt idx="242">
                  <c:v>611.55426315790794</c:v>
                </c:pt>
                <c:pt idx="243">
                  <c:v>614.0709473684343</c:v>
                </c:pt>
                <c:pt idx="244">
                  <c:v>616.58763157896067</c:v>
                </c:pt>
                <c:pt idx="245">
                  <c:v>619.10431578948703</c:v>
                </c:pt>
                <c:pt idx="246">
                  <c:v>621.6210000000134</c:v>
                </c:pt>
                <c:pt idx="247">
                  <c:v>624.13768421053976</c:v>
                </c:pt>
                <c:pt idx="248">
                  <c:v>626.65436842106612</c:v>
                </c:pt>
                <c:pt idx="249">
                  <c:v>629.17105263159249</c:v>
                </c:pt>
                <c:pt idx="250">
                  <c:v>631.68773684211885</c:v>
                </c:pt>
                <c:pt idx="251">
                  <c:v>634.20442105264522</c:v>
                </c:pt>
                <c:pt idx="252">
                  <c:v>636.72110526317158</c:v>
                </c:pt>
                <c:pt idx="253">
                  <c:v>639.23778947369794</c:v>
                </c:pt>
                <c:pt idx="254">
                  <c:v>641.75447368422431</c:v>
                </c:pt>
                <c:pt idx="255">
                  <c:v>644.27115789475067</c:v>
                </c:pt>
                <c:pt idx="256">
                  <c:v>646.78784210527704</c:v>
                </c:pt>
                <c:pt idx="257">
                  <c:v>649.3045263158034</c:v>
                </c:pt>
                <c:pt idx="258">
                  <c:v>651.82121052632976</c:v>
                </c:pt>
                <c:pt idx="259">
                  <c:v>654.33789473685613</c:v>
                </c:pt>
                <c:pt idx="260">
                  <c:v>656.85457894738249</c:v>
                </c:pt>
                <c:pt idx="261">
                  <c:v>659.37126315790886</c:v>
                </c:pt>
                <c:pt idx="262">
                  <c:v>661.88794736843522</c:v>
                </c:pt>
                <c:pt idx="263">
                  <c:v>664.4046315789617</c:v>
                </c:pt>
                <c:pt idx="264">
                  <c:v>666.92131578948806</c:v>
                </c:pt>
                <c:pt idx="265">
                  <c:v>669.43800000001431</c:v>
                </c:pt>
                <c:pt idx="266">
                  <c:v>671.95468421054079</c:v>
                </c:pt>
                <c:pt idx="267">
                  <c:v>674.47136842106715</c:v>
                </c:pt>
                <c:pt idx="268">
                  <c:v>676.98805263159352</c:v>
                </c:pt>
                <c:pt idx="269">
                  <c:v>679.50473684211988</c:v>
                </c:pt>
                <c:pt idx="270">
                  <c:v>682.02142105264625</c:v>
                </c:pt>
                <c:pt idx="271">
                  <c:v>684.53810526317261</c:v>
                </c:pt>
                <c:pt idx="272">
                  <c:v>687.05478947369897</c:v>
                </c:pt>
                <c:pt idx="273">
                  <c:v>689.57147368422534</c:v>
                </c:pt>
                <c:pt idx="274">
                  <c:v>692.0881578947517</c:v>
                </c:pt>
                <c:pt idx="275">
                  <c:v>694.60484210527807</c:v>
                </c:pt>
                <c:pt idx="276">
                  <c:v>697.12152631580443</c:v>
                </c:pt>
                <c:pt idx="277">
                  <c:v>699.63821052633091</c:v>
                </c:pt>
                <c:pt idx="278">
                  <c:v>702.15489473685716</c:v>
                </c:pt>
                <c:pt idx="279">
                  <c:v>704.67157894738364</c:v>
                </c:pt>
                <c:pt idx="280">
                  <c:v>707.18826315790989</c:v>
                </c:pt>
                <c:pt idx="281">
                  <c:v>709.70494736843625</c:v>
                </c:pt>
                <c:pt idx="282">
                  <c:v>712.22163157896273</c:v>
                </c:pt>
                <c:pt idx="283">
                  <c:v>714.73831578948898</c:v>
                </c:pt>
                <c:pt idx="284">
                  <c:v>717.25500000001557</c:v>
                </c:pt>
                <c:pt idx="285">
                  <c:v>719.77168421054182</c:v>
                </c:pt>
                <c:pt idx="286">
                  <c:v>722.2883684210683</c:v>
                </c:pt>
                <c:pt idx="287">
                  <c:v>724.80505263159455</c:v>
                </c:pt>
                <c:pt idx="288">
                  <c:v>727.3217368421208</c:v>
                </c:pt>
                <c:pt idx="289">
                  <c:v>729.83842105264728</c:v>
                </c:pt>
                <c:pt idx="290">
                  <c:v>732.35510526317353</c:v>
                </c:pt>
                <c:pt idx="291">
                  <c:v>734.87178947370001</c:v>
                </c:pt>
                <c:pt idx="292">
                  <c:v>737.38847368422637</c:v>
                </c:pt>
                <c:pt idx="293">
                  <c:v>739.90515789475285</c:v>
                </c:pt>
                <c:pt idx="294">
                  <c:v>742.4218421052791</c:v>
                </c:pt>
                <c:pt idx="295">
                  <c:v>744.93852631580546</c:v>
                </c:pt>
                <c:pt idx="296">
                  <c:v>747.45521052633183</c:v>
                </c:pt>
                <c:pt idx="297">
                  <c:v>749.97189473685842</c:v>
                </c:pt>
                <c:pt idx="298">
                  <c:v>752.48857894738467</c:v>
                </c:pt>
                <c:pt idx="299">
                  <c:v>755.00526315791103</c:v>
                </c:pt>
              </c:numCache>
            </c:numRef>
          </c:cat>
          <c:val>
            <c:numRef>
              <c:f>'Digital working'!$R$3:$R$302</c:f>
              <c:numCache>
                <c:formatCode>General</c:formatCode>
                <c:ptCount val="300"/>
                <c:pt idx="92">
                  <c:v>22685.480663912644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3D-48F3-A365-76D715FB239C}"/>
            </c:ext>
          </c:extLst>
        </c:ser>
        <c:ser>
          <c:idx val="3"/>
          <c:order val="2"/>
          <c:tx>
            <c:strRef>
              <c:f>'Digital working'!$S$2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cat>
            <c:numRef>
              <c:f>'Digital working'!$Q$3:$Q$302</c:f>
              <c:numCache>
                <c:formatCode>General</c:formatCode>
                <c:ptCount val="300"/>
                <c:pt idx="0">
                  <c:v>2.5166842105263698</c:v>
                </c:pt>
                <c:pt idx="1">
                  <c:v>5.0333684210527396</c:v>
                </c:pt>
                <c:pt idx="2">
                  <c:v>7.5500526315791099</c:v>
                </c:pt>
                <c:pt idx="3">
                  <c:v>10.066736842105479</c:v>
                </c:pt>
                <c:pt idx="4">
                  <c:v>12.58342105263185</c:v>
                </c:pt>
                <c:pt idx="5">
                  <c:v>15.10010526315822</c:v>
                </c:pt>
                <c:pt idx="6">
                  <c:v>17.616789473684591</c:v>
                </c:pt>
                <c:pt idx="7">
                  <c:v>20.133473684210959</c:v>
                </c:pt>
                <c:pt idx="8">
                  <c:v>22.65015789473733</c:v>
                </c:pt>
                <c:pt idx="9">
                  <c:v>25.166842105263701</c:v>
                </c:pt>
                <c:pt idx="10">
                  <c:v>27.683526315790072</c:v>
                </c:pt>
                <c:pt idx="11">
                  <c:v>30.20021052631644</c:v>
                </c:pt>
                <c:pt idx="12">
                  <c:v>32.716894736842804</c:v>
                </c:pt>
                <c:pt idx="13">
                  <c:v>35.233578947369182</c:v>
                </c:pt>
                <c:pt idx="14">
                  <c:v>37.750263157895553</c:v>
                </c:pt>
                <c:pt idx="15">
                  <c:v>40.266947368421917</c:v>
                </c:pt>
                <c:pt idx="16">
                  <c:v>42.783631578948288</c:v>
                </c:pt>
                <c:pt idx="17">
                  <c:v>45.300315789474659</c:v>
                </c:pt>
                <c:pt idx="18">
                  <c:v>47.817000000001023</c:v>
                </c:pt>
                <c:pt idx="19">
                  <c:v>50.333684210527402</c:v>
                </c:pt>
                <c:pt idx="20">
                  <c:v>52.850368421053773</c:v>
                </c:pt>
                <c:pt idx="21">
                  <c:v>55.367052631580144</c:v>
                </c:pt>
                <c:pt idx="22">
                  <c:v>57.883736842106508</c:v>
                </c:pt>
                <c:pt idx="23">
                  <c:v>60.400421052632879</c:v>
                </c:pt>
                <c:pt idx="24">
                  <c:v>62.917105263159257</c:v>
                </c:pt>
                <c:pt idx="25">
                  <c:v>65.433789473685607</c:v>
                </c:pt>
                <c:pt idx="26">
                  <c:v>67.950473684212</c:v>
                </c:pt>
                <c:pt idx="27">
                  <c:v>70.467157894738364</c:v>
                </c:pt>
                <c:pt idx="28">
                  <c:v>72.983842105264728</c:v>
                </c:pt>
                <c:pt idx="29">
                  <c:v>75.500526315791106</c:v>
                </c:pt>
                <c:pt idx="30">
                  <c:v>78.01721052631747</c:v>
                </c:pt>
                <c:pt idx="31">
                  <c:v>80.533894736843834</c:v>
                </c:pt>
                <c:pt idx="32">
                  <c:v>83.050578947370212</c:v>
                </c:pt>
                <c:pt idx="33">
                  <c:v>85.567263157896576</c:v>
                </c:pt>
                <c:pt idx="34">
                  <c:v>88.083947368422955</c:v>
                </c:pt>
                <c:pt idx="35">
                  <c:v>90.600631578949319</c:v>
                </c:pt>
                <c:pt idx="36">
                  <c:v>93.117315789475683</c:v>
                </c:pt>
                <c:pt idx="37">
                  <c:v>95.634000000002047</c:v>
                </c:pt>
                <c:pt idx="38">
                  <c:v>98.150684210528439</c:v>
                </c:pt>
                <c:pt idx="39">
                  <c:v>100.6673684210548</c:v>
                </c:pt>
                <c:pt idx="40">
                  <c:v>103.18405263158117</c:v>
                </c:pt>
                <c:pt idx="41">
                  <c:v>105.70073684210755</c:v>
                </c:pt>
                <c:pt idx="42">
                  <c:v>108.2174210526339</c:v>
                </c:pt>
                <c:pt idx="43">
                  <c:v>110.73410526316029</c:v>
                </c:pt>
                <c:pt idx="44">
                  <c:v>113.25078947368665</c:v>
                </c:pt>
                <c:pt idx="45">
                  <c:v>115.76747368421302</c:v>
                </c:pt>
                <c:pt idx="46">
                  <c:v>118.28415789473939</c:v>
                </c:pt>
                <c:pt idx="47">
                  <c:v>120.80084210526576</c:v>
                </c:pt>
                <c:pt idx="48">
                  <c:v>123.31752631579215</c:v>
                </c:pt>
                <c:pt idx="49">
                  <c:v>125.83421052631851</c:v>
                </c:pt>
                <c:pt idx="50">
                  <c:v>128.35089473684488</c:v>
                </c:pt>
                <c:pt idx="51">
                  <c:v>130.86757894737121</c:v>
                </c:pt>
                <c:pt idx="52">
                  <c:v>133.38426315789758</c:v>
                </c:pt>
                <c:pt idx="53">
                  <c:v>135.900947368424</c:v>
                </c:pt>
                <c:pt idx="54">
                  <c:v>138.41763157895036</c:v>
                </c:pt>
                <c:pt idx="55">
                  <c:v>140.93431578947673</c:v>
                </c:pt>
                <c:pt idx="56">
                  <c:v>143.45100000000309</c:v>
                </c:pt>
                <c:pt idx="57">
                  <c:v>145.96768421052946</c:v>
                </c:pt>
                <c:pt idx="58">
                  <c:v>148.48436842105585</c:v>
                </c:pt>
                <c:pt idx="59">
                  <c:v>151.00105263158221</c:v>
                </c:pt>
                <c:pt idx="60">
                  <c:v>153.51773684210858</c:v>
                </c:pt>
                <c:pt idx="61">
                  <c:v>156.03442105263494</c:v>
                </c:pt>
                <c:pt idx="62">
                  <c:v>158.5511052631613</c:v>
                </c:pt>
                <c:pt idx="63">
                  <c:v>161.06778947368767</c:v>
                </c:pt>
                <c:pt idx="64">
                  <c:v>163.58447368421403</c:v>
                </c:pt>
                <c:pt idx="65">
                  <c:v>166.10115789474042</c:v>
                </c:pt>
                <c:pt idx="66">
                  <c:v>168.61784210526679</c:v>
                </c:pt>
                <c:pt idx="67">
                  <c:v>171.13452631579315</c:v>
                </c:pt>
                <c:pt idx="68">
                  <c:v>173.65121052631952</c:v>
                </c:pt>
                <c:pt idx="69">
                  <c:v>176.16789473684591</c:v>
                </c:pt>
                <c:pt idx="70">
                  <c:v>178.68457894737224</c:v>
                </c:pt>
                <c:pt idx="71">
                  <c:v>181.20126315789864</c:v>
                </c:pt>
                <c:pt idx="72">
                  <c:v>183.717947368425</c:v>
                </c:pt>
                <c:pt idx="73">
                  <c:v>186.23463157895137</c:v>
                </c:pt>
                <c:pt idx="74">
                  <c:v>188.75131578947776</c:v>
                </c:pt>
                <c:pt idx="75">
                  <c:v>191.26800000000409</c:v>
                </c:pt>
                <c:pt idx="76">
                  <c:v>193.78468421053049</c:v>
                </c:pt>
                <c:pt idx="77">
                  <c:v>196.30136842105688</c:v>
                </c:pt>
                <c:pt idx="78">
                  <c:v>198.81805263158324</c:v>
                </c:pt>
                <c:pt idx="79">
                  <c:v>201.33473684210961</c:v>
                </c:pt>
                <c:pt idx="80">
                  <c:v>203.85142105263597</c:v>
                </c:pt>
                <c:pt idx="81">
                  <c:v>206.36810526316233</c:v>
                </c:pt>
                <c:pt idx="82">
                  <c:v>208.88478947368876</c:v>
                </c:pt>
                <c:pt idx="83">
                  <c:v>211.40147368421509</c:v>
                </c:pt>
                <c:pt idx="84">
                  <c:v>213.91815789474146</c:v>
                </c:pt>
                <c:pt idx="85">
                  <c:v>216.43484210526779</c:v>
                </c:pt>
                <c:pt idx="86">
                  <c:v>218.95152631579421</c:v>
                </c:pt>
                <c:pt idx="87">
                  <c:v>221.46821052632058</c:v>
                </c:pt>
                <c:pt idx="88">
                  <c:v>223.98489473684694</c:v>
                </c:pt>
                <c:pt idx="89">
                  <c:v>226.5015789473733</c:v>
                </c:pt>
                <c:pt idx="90">
                  <c:v>229.01826315789967</c:v>
                </c:pt>
                <c:pt idx="91">
                  <c:v>231.53494736842603</c:v>
                </c:pt>
                <c:pt idx="92">
                  <c:v>234.05163157895242</c:v>
                </c:pt>
                <c:pt idx="93">
                  <c:v>236.56831578947879</c:v>
                </c:pt>
                <c:pt idx="94">
                  <c:v>239.08500000000512</c:v>
                </c:pt>
                <c:pt idx="95">
                  <c:v>241.60168421053152</c:v>
                </c:pt>
                <c:pt idx="96">
                  <c:v>244.11836842105785</c:v>
                </c:pt>
                <c:pt idx="97">
                  <c:v>246.6350526315843</c:v>
                </c:pt>
                <c:pt idx="98">
                  <c:v>249.15173684211061</c:v>
                </c:pt>
                <c:pt idx="99">
                  <c:v>251.66842105263703</c:v>
                </c:pt>
                <c:pt idx="100">
                  <c:v>254.18510526316339</c:v>
                </c:pt>
                <c:pt idx="101">
                  <c:v>256.70178947368976</c:v>
                </c:pt>
                <c:pt idx="102">
                  <c:v>259.21847368421606</c:v>
                </c:pt>
                <c:pt idx="103">
                  <c:v>261.73515789474243</c:v>
                </c:pt>
                <c:pt idx="104">
                  <c:v>264.25184210526885</c:v>
                </c:pt>
                <c:pt idx="105">
                  <c:v>266.76852631579516</c:v>
                </c:pt>
                <c:pt idx="106">
                  <c:v>269.28521052632158</c:v>
                </c:pt>
                <c:pt idx="107">
                  <c:v>271.801894736848</c:v>
                </c:pt>
                <c:pt idx="108">
                  <c:v>274.31857894737436</c:v>
                </c:pt>
                <c:pt idx="109">
                  <c:v>276.83526315790073</c:v>
                </c:pt>
                <c:pt idx="110">
                  <c:v>279.35194736842709</c:v>
                </c:pt>
                <c:pt idx="111">
                  <c:v>281.86863157895345</c:v>
                </c:pt>
                <c:pt idx="112">
                  <c:v>284.38531578947982</c:v>
                </c:pt>
                <c:pt idx="113">
                  <c:v>286.90200000000618</c:v>
                </c:pt>
                <c:pt idx="114">
                  <c:v>289.41868421053255</c:v>
                </c:pt>
                <c:pt idx="115">
                  <c:v>291.93536842105891</c:v>
                </c:pt>
                <c:pt idx="116">
                  <c:v>294.45205263158527</c:v>
                </c:pt>
                <c:pt idx="117">
                  <c:v>296.9687368421117</c:v>
                </c:pt>
                <c:pt idx="118">
                  <c:v>299.48542105263806</c:v>
                </c:pt>
                <c:pt idx="119">
                  <c:v>302.00210526316442</c:v>
                </c:pt>
                <c:pt idx="120">
                  <c:v>304.51878947369073</c:v>
                </c:pt>
                <c:pt idx="121">
                  <c:v>307.03547368421715</c:v>
                </c:pt>
                <c:pt idx="122">
                  <c:v>309.55215789474352</c:v>
                </c:pt>
                <c:pt idx="123">
                  <c:v>312.06884210526988</c:v>
                </c:pt>
                <c:pt idx="124">
                  <c:v>314.58552631579624</c:v>
                </c:pt>
                <c:pt idx="125">
                  <c:v>317.10221052632261</c:v>
                </c:pt>
                <c:pt idx="126">
                  <c:v>319.61889473684897</c:v>
                </c:pt>
                <c:pt idx="127">
                  <c:v>322.13557894737534</c:v>
                </c:pt>
                <c:pt idx="128">
                  <c:v>324.6522631579017</c:v>
                </c:pt>
                <c:pt idx="129">
                  <c:v>327.16894736842806</c:v>
                </c:pt>
                <c:pt idx="130">
                  <c:v>329.68563157895443</c:v>
                </c:pt>
                <c:pt idx="131">
                  <c:v>332.20231578948085</c:v>
                </c:pt>
                <c:pt idx="132">
                  <c:v>334.71900000000716</c:v>
                </c:pt>
                <c:pt idx="133">
                  <c:v>337.23568421053358</c:v>
                </c:pt>
                <c:pt idx="134">
                  <c:v>339.75236842105994</c:v>
                </c:pt>
                <c:pt idx="135">
                  <c:v>342.26905263158631</c:v>
                </c:pt>
                <c:pt idx="136">
                  <c:v>344.78573684211267</c:v>
                </c:pt>
                <c:pt idx="137">
                  <c:v>347.30242105263903</c:v>
                </c:pt>
                <c:pt idx="138">
                  <c:v>349.81910526316545</c:v>
                </c:pt>
                <c:pt idx="139">
                  <c:v>352.33578947369182</c:v>
                </c:pt>
                <c:pt idx="140">
                  <c:v>354.85247368421813</c:v>
                </c:pt>
                <c:pt idx="141">
                  <c:v>357.36915789474449</c:v>
                </c:pt>
                <c:pt idx="142">
                  <c:v>359.88584210527091</c:v>
                </c:pt>
                <c:pt idx="143">
                  <c:v>362.40252631579727</c:v>
                </c:pt>
                <c:pt idx="144">
                  <c:v>364.91921052632364</c:v>
                </c:pt>
                <c:pt idx="145">
                  <c:v>367.43589473685</c:v>
                </c:pt>
                <c:pt idx="146">
                  <c:v>369.95257894737642</c:v>
                </c:pt>
                <c:pt idx="147">
                  <c:v>372.46926315790273</c:v>
                </c:pt>
                <c:pt idx="148">
                  <c:v>374.98594736842921</c:v>
                </c:pt>
                <c:pt idx="149">
                  <c:v>377.50263157895552</c:v>
                </c:pt>
                <c:pt idx="150">
                  <c:v>380.01931578948182</c:v>
                </c:pt>
                <c:pt idx="151">
                  <c:v>382.53600000000819</c:v>
                </c:pt>
                <c:pt idx="152">
                  <c:v>385.05268421053461</c:v>
                </c:pt>
                <c:pt idx="153">
                  <c:v>387.56936842106097</c:v>
                </c:pt>
                <c:pt idx="154">
                  <c:v>390.08605263158739</c:v>
                </c:pt>
                <c:pt idx="155">
                  <c:v>392.60273684211376</c:v>
                </c:pt>
                <c:pt idx="156">
                  <c:v>395.11942105264012</c:v>
                </c:pt>
                <c:pt idx="157">
                  <c:v>397.63610526316648</c:v>
                </c:pt>
                <c:pt idx="158">
                  <c:v>400.15278947369279</c:v>
                </c:pt>
                <c:pt idx="159">
                  <c:v>402.66947368421921</c:v>
                </c:pt>
                <c:pt idx="160">
                  <c:v>405.18615789474558</c:v>
                </c:pt>
                <c:pt idx="161">
                  <c:v>407.70284210527194</c:v>
                </c:pt>
                <c:pt idx="162">
                  <c:v>410.2195263157983</c:v>
                </c:pt>
                <c:pt idx="163">
                  <c:v>412.73621052632467</c:v>
                </c:pt>
                <c:pt idx="164">
                  <c:v>415.25289473685109</c:v>
                </c:pt>
                <c:pt idx="165">
                  <c:v>417.76957894737751</c:v>
                </c:pt>
                <c:pt idx="166">
                  <c:v>420.28626315790376</c:v>
                </c:pt>
                <c:pt idx="167">
                  <c:v>422.80294736843018</c:v>
                </c:pt>
                <c:pt idx="168">
                  <c:v>425.31963157895649</c:v>
                </c:pt>
                <c:pt idx="169">
                  <c:v>427.83631578948291</c:v>
                </c:pt>
                <c:pt idx="170">
                  <c:v>430.35300000000927</c:v>
                </c:pt>
                <c:pt idx="171">
                  <c:v>432.86968421053558</c:v>
                </c:pt>
                <c:pt idx="172">
                  <c:v>435.38636842106206</c:v>
                </c:pt>
                <c:pt idx="173">
                  <c:v>437.90305263158842</c:v>
                </c:pt>
                <c:pt idx="174">
                  <c:v>440.41973684211479</c:v>
                </c:pt>
                <c:pt idx="175">
                  <c:v>442.93642105264115</c:v>
                </c:pt>
                <c:pt idx="176">
                  <c:v>445.45310526316752</c:v>
                </c:pt>
                <c:pt idx="177">
                  <c:v>447.96978947369388</c:v>
                </c:pt>
                <c:pt idx="178">
                  <c:v>450.48647368422024</c:v>
                </c:pt>
                <c:pt idx="179">
                  <c:v>453.00315789474661</c:v>
                </c:pt>
                <c:pt idx="180">
                  <c:v>455.51984210527297</c:v>
                </c:pt>
                <c:pt idx="181">
                  <c:v>458.03652631579934</c:v>
                </c:pt>
                <c:pt idx="182">
                  <c:v>460.5532105263257</c:v>
                </c:pt>
                <c:pt idx="183">
                  <c:v>463.06989473685206</c:v>
                </c:pt>
                <c:pt idx="184">
                  <c:v>465.58657894737843</c:v>
                </c:pt>
                <c:pt idx="185">
                  <c:v>468.10326315790485</c:v>
                </c:pt>
                <c:pt idx="186">
                  <c:v>470.61994736843121</c:v>
                </c:pt>
                <c:pt idx="187">
                  <c:v>473.13663157895758</c:v>
                </c:pt>
                <c:pt idx="188">
                  <c:v>475.65331578948388</c:v>
                </c:pt>
                <c:pt idx="189">
                  <c:v>478.17000000001025</c:v>
                </c:pt>
                <c:pt idx="190">
                  <c:v>480.68668421053667</c:v>
                </c:pt>
                <c:pt idx="191">
                  <c:v>483.20336842106303</c:v>
                </c:pt>
                <c:pt idx="192">
                  <c:v>485.7200526315894</c:v>
                </c:pt>
                <c:pt idx="193">
                  <c:v>488.2367368421157</c:v>
                </c:pt>
                <c:pt idx="194">
                  <c:v>490.75342105264212</c:v>
                </c:pt>
                <c:pt idx="195">
                  <c:v>493.2701052631686</c:v>
                </c:pt>
                <c:pt idx="196">
                  <c:v>495.78678947369497</c:v>
                </c:pt>
                <c:pt idx="197">
                  <c:v>498.30347368422122</c:v>
                </c:pt>
                <c:pt idx="198">
                  <c:v>500.82015789474758</c:v>
                </c:pt>
                <c:pt idx="199">
                  <c:v>503.33684210527406</c:v>
                </c:pt>
                <c:pt idx="200">
                  <c:v>505.85352631580031</c:v>
                </c:pt>
                <c:pt idx="201">
                  <c:v>508.37021052632679</c:v>
                </c:pt>
                <c:pt idx="202">
                  <c:v>510.88689473685315</c:v>
                </c:pt>
                <c:pt idx="203">
                  <c:v>513.40357894737951</c:v>
                </c:pt>
                <c:pt idx="204">
                  <c:v>515.92026315790577</c:v>
                </c:pt>
                <c:pt idx="205">
                  <c:v>518.43694736843213</c:v>
                </c:pt>
                <c:pt idx="206">
                  <c:v>520.95363157895861</c:v>
                </c:pt>
                <c:pt idx="207">
                  <c:v>523.47031578948486</c:v>
                </c:pt>
                <c:pt idx="208">
                  <c:v>525.98700000001134</c:v>
                </c:pt>
                <c:pt idx="209">
                  <c:v>528.5036842105377</c:v>
                </c:pt>
                <c:pt idx="210">
                  <c:v>531.02036842106406</c:v>
                </c:pt>
                <c:pt idx="211">
                  <c:v>533.53705263159031</c:v>
                </c:pt>
                <c:pt idx="212">
                  <c:v>536.0537368421169</c:v>
                </c:pt>
                <c:pt idx="213">
                  <c:v>538.57042105264316</c:v>
                </c:pt>
                <c:pt idx="214">
                  <c:v>541.08710526316952</c:v>
                </c:pt>
                <c:pt idx="215">
                  <c:v>543.603789473696</c:v>
                </c:pt>
                <c:pt idx="216">
                  <c:v>546.12047368422225</c:v>
                </c:pt>
                <c:pt idx="217">
                  <c:v>548.63715789474873</c:v>
                </c:pt>
                <c:pt idx="218">
                  <c:v>551.15384210527509</c:v>
                </c:pt>
                <c:pt idx="219">
                  <c:v>553.67052631580145</c:v>
                </c:pt>
                <c:pt idx="220">
                  <c:v>556.1872105263277</c:v>
                </c:pt>
                <c:pt idx="221">
                  <c:v>558.70389473685418</c:v>
                </c:pt>
                <c:pt idx="222">
                  <c:v>561.22057894738055</c:v>
                </c:pt>
                <c:pt idx="223">
                  <c:v>563.73726315790691</c:v>
                </c:pt>
                <c:pt idx="224">
                  <c:v>566.25394736843327</c:v>
                </c:pt>
                <c:pt idx="225">
                  <c:v>568.77063157895964</c:v>
                </c:pt>
                <c:pt idx="226">
                  <c:v>571.287315789486</c:v>
                </c:pt>
                <c:pt idx="227">
                  <c:v>573.80400000001237</c:v>
                </c:pt>
                <c:pt idx="228">
                  <c:v>576.32068421053884</c:v>
                </c:pt>
                <c:pt idx="229">
                  <c:v>578.83736842106509</c:v>
                </c:pt>
                <c:pt idx="230">
                  <c:v>581.35405263159146</c:v>
                </c:pt>
                <c:pt idx="231">
                  <c:v>583.87073684211782</c:v>
                </c:pt>
                <c:pt idx="232">
                  <c:v>586.3874210526443</c:v>
                </c:pt>
                <c:pt idx="233">
                  <c:v>588.90410526317055</c:v>
                </c:pt>
                <c:pt idx="234">
                  <c:v>591.42078947369703</c:v>
                </c:pt>
                <c:pt idx="235">
                  <c:v>593.93747368422339</c:v>
                </c:pt>
                <c:pt idx="236">
                  <c:v>596.45415789474976</c:v>
                </c:pt>
                <c:pt idx="237">
                  <c:v>598.97084210527612</c:v>
                </c:pt>
                <c:pt idx="238">
                  <c:v>601.48752631580248</c:v>
                </c:pt>
                <c:pt idx="239">
                  <c:v>604.00421052632885</c:v>
                </c:pt>
                <c:pt idx="240">
                  <c:v>606.52089473685521</c:v>
                </c:pt>
                <c:pt idx="241">
                  <c:v>609.03757894738146</c:v>
                </c:pt>
                <c:pt idx="242">
                  <c:v>611.55426315790794</c:v>
                </c:pt>
                <c:pt idx="243">
                  <c:v>614.0709473684343</c:v>
                </c:pt>
                <c:pt idx="244">
                  <c:v>616.58763157896067</c:v>
                </c:pt>
                <c:pt idx="245">
                  <c:v>619.10431578948703</c:v>
                </c:pt>
                <c:pt idx="246">
                  <c:v>621.6210000000134</c:v>
                </c:pt>
                <c:pt idx="247">
                  <c:v>624.13768421053976</c:v>
                </c:pt>
                <c:pt idx="248">
                  <c:v>626.65436842106612</c:v>
                </c:pt>
                <c:pt idx="249">
                  <c:v>629.17105263159249</c:v>
                </c:pt>
                <c:pt idx="250">
                  <c:v>631.68773684211885</c:v>
                </c:pt>
                <c:pt idx="251">
                  <c:v>634.20442105264522</c:v>
                </c:pt>
                <c:pt idx="252">
                  <c:v>636.72110526317158</c:v>
                </c:pt>
                <c:pt idx="253">
                  <c:v>639.23778947369794</c:v>
                </c:pt>
                <c:pt idx="254">
                  <c:v>641.75447368422431</c:v>
                </c:pt>
                <c:pt idx="255">
                  <c:v>644.27115789475067</c:v>
                </c:pt>
                <c:pt idx="256">
                  <c:v>646.78784210527704</c:v>
                </c:pt>
                <c:pt idx="257">
                  <c:v>649.3045263158034</c:v>
                </c:pt>
                <c:pt idx="258">
                  <c:v>651.82121052632976</c:v>
                </c:pt>
                <c:pt idx="259">
                  <c:v>654.33789473685613</c:v>
                </c:pt>
                <c:pt idx="260">
                  <c:v>656.85457894738249</c:v>
                </c:pt>
                <c:pt idx="261">
                  <c:v>659.37126315790886</c:v>
                </c:pt>
                <c:pt idx="262">
                  <c:v>661.88794736843522</c:v>
                </c:pt>
                <c:pt idx="263">
                  <c:v>664.4046315789617</c:v>
                </c:pt>
                <c:pt idx="264">
                  <c:v>666.92131578948806</c:v>
                </c:pt>
                <c:pt idx="265">
                  <c:v>669.43800000001431</c:v>
                </c:pt>
                <c:pt idx="266">
                  <c:v>671.95468421054079</c:v>
                </c:pt>
                <c:pt idx="267">
                  <c:v>674.47136842106715</c:v>
                </c:pt>
                <c:pt idx="268">
                  <c:v>676.98805263159352</c:v>
                </c:pt>
                <c:pt idx="269">
                  <c:v>679.50473684211988</c:v>
                </c:pt>
                <c:pt idx="270">
                  <c:v>682.02142105264625</c:v>
                </c:pt>
                <c:pt idx="271">
                  <c:v>684.53810526317261</c:v>
                </c:pt>
                <c:pt idx="272">
                  <c:v>687.05478947369897</c:v>
                </c:pt>
                <c:pt idx="273">
                  <c:v>689.57147368422534</c:v>
                </c:pt>
                <c:pt idx="274">
                  <c:v>692.0881578947517</c:v>
                </c:pt>
                <c:pt idx="275">
                  <c:v>694.60484210527807</c:v>
                </c:pt>
                <c:pt idx="276">
                  <c:v>697.12152631580443</c:v>
                </c:pt>
                <c:pt idx="277">
                  <c:v>699.63821052633091</c:v>
                </c:pt>
                <c:pt idx="278">
                  <c:v>702.15489473685716</c:v>
                </c:pt>
                <c:pt idx="279">
                  <c:v>704.67157894738364</c:v>
                </c:pt>
                <c:pt idx="280">
                  <c:v>707.18826315790989</c:v>
                </c:pt>
                <c:pt idx="281">
                  <c:v>709.70494736843625</c:v>
                </c:pt>
                <c:pt idx="282">
                  <c:v>712.22163157896273</c:v>
                </c:pt>
                <c:pt idx="283">
                  <c:v>714.73831578948898</c:v>
                </c:pt>
                <c:pt idx="284">
                  <c:v>717.25500000001557</c:v>
                </c:pt>
                <c:pt idx="285">
                  <c:v>719.77168421054182</c:v>
                </c:pt>
                <c:pt idx="286">
                  <c:v>722.2883684210683</c:v>
                </c:pt>
                <c:pt idx="287">
                  <c:v>724.80505263159455</c:v>
                </c:pt>
                <c:pt idx="288">
                  <c:v>727.3217368421208</c:v>
                </c:pt>
                <c:pt idx="289">
                  <c:v>729.83842105264728</c:v>
                </c:pt>
                <c:pt idx="290">
                  <c:v>732.35510526317353</c:v>
                </c:pt>
                <c:pt idx="291">
                  <c:v>734.87178947370001</c:v>
                </c:pt>
                <c:pt idx="292">
                  <c:v>737.38847368422637</c:v>
                </c:pt>
                <c:pt idx="293">
                  <c:v>739.90515789475285</c:v>
                </c:pt>
                <c:pt idx="294">
                  <c:v>742.4218421052791</c:v>
                </c:pt>
                <c:pt idx="295">
                  <c:v>744.93852631580546</c:v>
                </c:pt>
                <c:pt idx="296">
                  <c:v>747.45521052633183</c:v>
                </c:pt>
                <c:pt idx="297">
                  <c:v>749.97189473685842</c:v>
                </c:pt>
                <c:pt idx="298">
                  <c:v>752.48857894738467</c:v>
                </c:pt>
                <c:pt idx="299">
                  <c:v>755.00526315791103</c:v>
                </c:pt>
              </c:numCache>
            </c:numRef>
          </c:cat>
          <c:val>
            <c:numRef>
              <c:f>'Digital working'!$S$3:$S$302</c:f>
              <c:numCache>
                <c:formatCode>General</c:formatCode>
                <c:ptCount val="300"/>
                <c:pt idx="99">
                  <c:v>25181.722565925724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3D-48F3-A365-76D715FB239C}"/>
            </c:ext>
          </c:extLst>
        </c:ser>
        <c:ser>
          <c:idx val="4"/>
          <c:order val="3"/>
          <c:tx>
            <c:strRef>
              <c:f>'Digital working'!$T$2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Pt>
            <c:idx val="118"/>
            <c:marker>
              <c:symbol val="circle"/>
              <c:size val="5"/>
              <c:spPr>
                <a:solidFill>
                  <a:srgbClr val="C0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43D-48F3-A365-76D715FB239C}"/>
              </c:ext>
            </c:extLst>
          </c:dPt>
          <c:cat>
            <c:numRef>
              <c:f>'Digital working'!$Q$3:$Q$302</c:f>
              <c:numCache>
                <c:formatCode>General</c:formatCode>
                <c:ptCount val="300"/>
                <c:pt idx="0">
                  <c:v>2.5166842105263698</c:v>
                </c:pt>
                <c:pt idx="1">
                  <c:v>5.0333684210527396</c:v>
                </c:pt>
                <c:pt idx="2">
                  <c:v>7.5500526315791099</c:v>
                </c:pt>
                <c:pt idx="3">
                  <c:v>10.066736842105479</c:v>
                </c:pt>
                <c:pt idx="4">
                  <c:v>12.58342105263185</c:v>
                </c:pt>
                <c:pt idx="5">
                  <c:v>15.10010526315822</c:v>
                </c:pt>
                <c:pt idx="6">
                  <c:v>17.616789473684591</c:v>
                </c:pt>
                <c:pt idx="7">
                  <c:v>20.133473684210959</c:v>
                </c:pt>
                <c:pt idx="8">
                  <c:v>22.65015789473733</c:v>
                </c:pt>
                <c:pt idx="9">
                  <c:v>25.166842105263701</c:v>
                </c:pt>
                <c:pt idx="10">
                  <c:v>27.683526315790072</c:v>
                </c:pt>
                <c:pt idx="11">
                  <c:v>30.20021052631644</c:v>
                </c:pt>
                <c:pt idx="12">
                  <c:v>32.716894736842804</c:v>
                </c:pt>
                <c:pt idx="13">
                  <c:v>35.233578947369182</c:v>
                </c:pt>
                <c:pt idx="14">
                  <c:v>37.750263157895553</c:v>
                </c:pt>
                <c:pt idx="15">
                  <c:v>40.266947368421917</c:v>
                </c:pt>
                <c:pt idx="16">
                  <c:v>42.783631578948288</c:v>
                </c:pt>
                <c:pt idx="17">
                  <c:v>45.300315789474659</c:v>
                </c:pt>
                <c:pt idx="18">
                  <c:v>47.817000000001023</c:v>
                </c:pt>
                <c:pt idx="19">
                  <c:v>50.333684210527402</c:v>
                </c:pt>
                <c:pt idx="20">
                  <c:v>52.850368421053773</c:v>
                </c:pt>
                <c:pt idx="21">
                  <c:v>55.367052631580144</c:v>
                </c:pt>
                <c:pt idx="22">
                  <c:v>57.883736842106508</c:v>
                </c:pt>
                <c:pt idx="23">
                  <c:v>60.400421052632879</c:v>
                </c:pt>
                <c:pt idx="24">
                  <c:v>62.917105263159257</c:v>
                </c:pt>
                <c:pt idx="25">
                  <c:v>65.433789473685607</c:v>
                </c:pt>
                <c:pt idx="26">
                  <c:v>67.950473684212</c:v>
                </c:pt>
                <c:pt idx="27">
                  <c:v>70.467157894738364</c:v>
                </c:pt>
                <c:pt idx="28">
                  <c:v>72.983842105264728</c:v>
                </c:pt>
                <c:pt idx="29">
                  <c:v>75.500526315791106</c:v>
                </c:pt>
                <c:pt idx="30">
                  <c:v>78.01721052631747</c:v>
                </c:pt>
                <c:pt idx="31">
                  <c:v>80.533894736843834</c:v>
                </c:pt>
                <c:pt idx="32">
                  <c:v>83.050578947370212</c:v>
                </c:pt>
                <c:pt idx="33">
                  <c:v>85.567263157896576</c:v>
                </c:pt>
                <c:pt idx="34">
                  <c:v>88.083947368422955</c:v>
                </c:pt>
                <c:pt idx="35">
                  <c:v>90.600631578949319</c:v>
                </c:pt>
                <c:pt idx="36">
                  <c:v>93.117315789475683</c:v>
                </c:pt>
                <c:pt idx="37">
                  <c:v>95.634000000002047</c:v>
                </c:pt>
                <c:pt idx="38">
                  <c:v>98.150684210528439</c:v>
                </c:pt>
                <c:pt idx="39">
                  <c:v>100.6673684210548</c:v>
                </c:pt>
                <c:pt idx="40">
                  <c:v>103.18405263158117</c:v>
                </c:pt>
                <c:pt idx="41">
                  <c:v>105.70073684210755</c:v>
                </c:pt>
                <c:pt idx="42">
                  <c:v>108.2174210526339</c:v>
                </c:pt>
                <c:pt idx="43">
                  <c:v>110.73410526316029</c:v>
                </c:pt>
                <c:pt idx="44">
                  <c:v>113.25078947368665</c:v>
                </c:pt>
                <c:pt idx="45">
                  <c:v>115.76747368421302</c:v>
                </c:pt>
                <c:pt idx="46">
                  <c:v>118.28415789473939</c:v>
                </c:pt>
                <c:pt idx="47">
                  <c:v>120.80084210526576</c:v>
                </c:pt>
                <c:pt idx="48">
                  <c:v>123.31752631579215</c:v>
                </c:pt>
                <c:pt idx="49">
                  <c:v>125.83421052631851</c:v>
                </c:pt>
                <c:pt idx="50">
                  <c:v>128.35089473684488</c:v>
                </c:pt>
                <c:pt idx="51">
                  <c:v>130.86757894737121</c:v>
                </c:pt>
                <c:pt idx="52">
                  <c:v>133.38426315789758</c:v>
                </c:pt>
                <c:pt idx="53">
                  <c:v>135.900947368424</c:v>
                </c:pt>
                <c:pt idx="54">
                  <c:v>138.41763157895036</c:v>
                </c:pt>
                <c:pt idx="55">
                  <c:v>140.93431578947673</c:v>
                </c:pt>
                <c:pt idx="56">
                  <c:v>143.45100000000309</c:v>
                </c:pt>
                <c:pt idx="57">
                  <c:v>145.96768421052946</c:v>
                </c:pt>
                <c:pt idx="58">
                  <c:v>148.48436842105585</c:v>
                </c:pt>
                <c:pt idx="59">
                  <c:v>151.00105263158221</c:v>
                </c:pt>
                <c:pt idx="60">
                  <c:v>153.51773684210858</c:v>
                </c:pt>
                <c:pt idx="61">
                  <c:v>156.03442105263494</c:v>
                </c:pt>
                <c:pt idx="62">
                  <c:v>158.5511052631613</c:v>
                </c:pt>
                <c:pt idx="63">
                  <c:v>161.06778947368767</c:v>
                </c:pt>
                <c:pt idx="64">
                  <c:v>163.58447368421403</c:v>
                </c:pt>
                <c:pt idx="65">
                  <c:v>166.10115789474042</c:v>
                </c:pt>
                <c:pt idx="66">
                  <c:v>168.61784210526679</c:v>
                </c:pt>
                <c:pt idx="67">
                  <c:v>171.13452631579315</c:v>
                </c:pt>
                <c:pt idx="68">
                  <c:v>173.65121052631952</c:v>
                </c:pt>
                <c:pt idx="69">
                  <c:v>176.16789473684591</c:v>
                </c:pt>
                <c:pt idx="70">
                  <c:v>178.68457894737224</c:v>
                </c:pt>
                <c:pt idx="71">
                  <c:v>181.20126315789864</c:v>
                </c:pt>
                <c:pt idx="72">
                  <c:v>183.717947368425</c:v>
                </c:pt>
                <c:pt idx="73">
                  <c:v>186.23463157895137</c:v>
                </c:pt>
                <c:pt idx="74">
                  <c:v>188.75131578947776</c:v>
                </c:pt>
                <c:pt idx="75">
                  <c:v>191.26800000000409</c:v>
                </c:pt>
                <c:pt idx="76">
                  <c:v>193.78468421053049</c:v>
                </c:pt>
                <c:pt idx="77">
                  <c:v>196.30136842105688</c:v>
                </c:pt>
                <c:pt idx="78">
                  <c:v>198.81805263158324</c:v>
                </c:pt>
                <c:pt idx="79">
                  <c:v>201.33473684210961</c:v>
                </c:pt>
                <c:pt idx="80">
                  <c:v>203.85142105263597</c:v>
                </c:pt>
                <c:pt idx="81">
                  <c:v>206.36810526316233</c:v>
                </c:pt>
                <c:pt idx="82">
                  <c:v>208.88478947368876</c:v>
                </c:pt>
                <c:pt idx="83">
                  <c:v>211.40147368421509</c:v>
                </c:pt>
                <c:pt idx="84">
                  <c:v>213.91815789474146</c:v>
                </c:pt>
                <c:pt idx="85">
                  <c:v>216.43484210526779</c:v>
                </c:pt>
                <c:pt idx="86">
                  <c:v>218.95152631579421</c:v>
                </c:pt>
                <c:pt idx="87">
                  <c:v>221.46821052632058</c:v>
                </c:pt>
                <c:pt idx="88">
                  <c:v>223.98489473684694</c:v>
                </c:pt>
                <c:pt idx="89">
                  <c:v>226.5015789473733</c:v>
                </c:pt>
                <c:pt idx="90">
                  <c:v>229.01826315789967</c:v>
                </c:pt>
                <c:pt idx="91">
                  <c:v>231.53494736842603</c:v>
                </c:pt>
                <c:pt idx="92">
                  <c:v>234.05163157895242</c:v>
                </c:pt>
                <c:pt idx="93">
                  <c:v>236.56831578947879</c:v>
                </c:pt>
                <c:pt idx="94">
                  <c:v>239.08500000000512</c:v>
                </c:pt>
                <c:pt idx="95">
                  <c:v>241.60168421053152</c:v>
                </c:pt>
                <c:pt idx="96">
                  <c:v>244.11836842105785</c:v>
                </c:pt>
                <c:pt idx="97">
                  <c:v>246.6350526315843</c:v>
                </c:pt>
                <c:pt idx="98">
                  <c:v>249.15173684211061</c:v>
                </c:pt>
                <c:pt idx="99">
                  <c:v>251.66842105263703</c:v>
                </c:pt>
                <c:pt idx="100">
                  <c:v>254.18510526316339</c:v>
                </c:pt>
                <c:pt idx="101">
                  <c:v>256.70178947368976</c:v>
                </c:pt>
                <c:pt idx="102">
                  <c:v>259.21847368421606</c:v>
                </c:pt>
                <c:pt idx="103">
                  <c:v>261.73515789474243</c:v>
                </c:pt>
                <c:pt idx="104">
                  <c:v>264.25184210526885</c:v>
                </c:pt>
                <c:pt idx="105">
                  <c:v>266.76852631579516</c:v>
                </c:pt>
                <c:pt idx="106">
                  <c:v>269.28521052632158</c:v>
                </c:pt>
                <c:pt idx="107">
                  <c:v>271.801894736848</c:v>
                </c:pt>
                <c:pt idx="108">
                  <c:v>274.31857894737436</c:v>
                </c:pt>
                <c:pt idx="109">
                  <c:v>276.83526315790073</c:v>
                </c:pt>
                <c:pt idx="110">
                  <c:v>279.35194736842709</c:v>
                </c:pt>
                <c:pt idx="111">
                  <c:v>281.86863157895345</c:v>
                </c:pt>
                <c:pt idx="112">
                  <c:v>284.38531578947982</c:v>
                </c:pt>
                <c:pt idx="113">
                  <c:v>286.90200000000618</c:v>
                </c:pt>
                <c:pt idx="114">
                  <c:v>289.41868421053255</c:v>
                </c:pt>
                <c:pt idx="115">
                  <c:v>291.93536842105891</c:v>
                </c:pt>
                <c:pt idx="116">
                  <c:v>294.45205263158527</c:v>
                </c:pt>
                <c:pt idx="117">
                  <c:v>296.9687368421117</c:v>
                </c:pt>
                <c:pt idx="118">
                  <c:v>299.48542105263806</c:v>
                </c:pt>
                <c:pt idx="119">
                  <c:v>302.00210526316442</c:v>
                </c:pt>
                <c:pt idx="120">
                  <c:v>304.51878947369073</c:v>
                </c:pt>
                <c:pt idx="121">
                  <c:v>307.03547368421715</c:v>
                </c:pt>
                <c:pt idx="122">
                  <c:v>309.55215789474352</c:v>
                </c:pt>
                <c:pt idx="123">
                  <c:v>312.06884210526988</c:v>
                </c:pt>
                <c:pt idx="124">
                  <c:v>314.58552631579624</c:v>
                </c:pt>
                <c:pt idx="125">
                  <c:v>317.10221052632261</c:v>
                </c:pt>
                <c:pt idx="126">
                  <c:v>319.61889473684897</c:v>
                </c:pt>
                <c:pt idx="127">
                  <c:v>322.13557894737534</c:v>
                </c:pt>
                <c:pt idx="128">
                  <c:v>324.6522631579017</c:v>
                </c:pt>
                <c:pt idx="129">
                  <c:v>327.16894736842806</c:v>
                </c:pt>
                <c:pt idx="130">
                  <c:v>329.68563157895443</c:v>
                </c:pt>
                <c:pt idx="131">
                  <c:v>332.20231578948085</c:v>
                </c:pt>
                <c:pt idx="132">
                  <c:v>334.71900000000716</c:v>
                </c:pt>
                <c:pt idx="133">
                  <c:v>337.23568421053358</c:v>
                </c:pt>
                <c:pt idx="134">
                  <c:v>339.75236842105994</c:v>
                </c:pt>
                <c:pt idx="135">
                  <c:v>342.26905263158631</c:v>
                </c:pt>
                <c:pt idx="136">
                  <c:v>344.78573684211267</c:v>
                </c:pt>
                <c:pt idx="137">
                  <c:v>347.30242105263903</c:v>
                </c:pt>
                <c:pt idx="138">
                  <c:v>349.81910526316545</c:v>
                </c:pt>
                <c:pt idx="139">
                  <c:v>352.33578947369182</c:v>
                </c:pt>
                <c:pt idx="140">
                  <c:v>354.85247368421813</c:v>
                </c:pt>
                <c:pt idx="141">
                  <c:v>357.36915789474449</c:v>
                </c:pt>
                <c:pt idx="142">
                  <c:v>359.88584210527091</c:v>
                </c:pt>
                <c:pt idx="143">
                  <c:v>362.40252631579727</c:v>
                </c:pt>
                <c:pt idx="144">
                  <c:v>364.91921052632364</c:v>
                </c:pt>
                <c:pt idx="145">
                  <c:v>367.43589473685</c:v>
                </c:pt>
                <c:pt idx="146">
                  <c:v>369.95257894737642</c:v>
                </c:pt>
                <c:pt idx="147">
                  <c:v>372.46926315790273</c:v>
                </c:pt>
                <c:pt idx="148">
                  <c:v>374.98594736842921</c:v>
                </c:pt>
                <c:pt idx="149">
                  <c:v>377.50263157895552</c:v>
                </c:pt>
                <c:pt idx="150">
                  <c:v>380.01931578948182</c:v>
                </c:pt>
                <c:pt idx="151">
                  <c:v>382.53600000000819</c:v>
                </c:pt>
                <c:pt idx="152">
                  <c:v>385.05268421053461</c:v>
                </c:pt>
                <c:pt idx="153">
                  <c:v>387.56936842106097</c:v>
                </c:pt>
                <c:pt idx="154">
                  <c:v>390.08605263158739</c:v>
                </c:pt>
                <c:pt idx="155">
                  <c:v>392.60273684211376</c:v>
                </c:pt>
                <c:pt idx="156">
                  <c:v>395.11942105264012</c:v>
                </c:pt>
                <c:pt idx="157">
                  <c:v>397.63610526316648</c:v>
                </c:pt>
                <c:pt idx="158">
                  <c:v>400.15278947369279</c:v>
                </c:pt>
                <c:pt idx="159">
                  <c:v>402.66947368421921</c:v>
                </c:pt>
                <c:pt idx="160">
                  <c:v>405.18615789474558</c:v>
                </c:pt>
                <c:pt idx="161">
                  <c:v>407.70284210527194</c:v>
                </c:pt>
                <c:pt idx="162">
                  <c:v>410.2195263157983</c:v>
                </c:pt>
                <c:pt idx="163">
                  <c:v>412.73621052632467</c:v>
                </c:pt>
                <c:pt idx="164">
                  <c:v>415.25289473685109</c:v>
                </c:pt>
                <c:pt idx="165">
                  <c:v>417.76957894737751</c:v>
                </c:pt>
                <c:pt idx="166">
                  <c:v>420.28626315790376</c:v>
                </c:pt>
                <c:pt idx="167">
                  <c:v>422.80294736843018</c:v>
                </c:pt>
                <c:pt idx="168">
                  <c:v>425.31963157895649</c:v>
                </c:pt>
                <c:pt idx="169">
                  <c:v>427.83631578948291</c:v>
                </c:pt>
                <c:pt idx="170">
                  <c:v>430.35300000000927</c:v>
                </c:pt>
                <c:pt idx="171">
                  <c:v>432.86968421053558</c:v>
                </c:pt>
                <c:pt idx="172">
                  <c:v>435.38636842106206</c:v>
                </c:pt>
                <c:pt idx="173">
                  <c:v>437.90305263158842</c:v>
                </c:pt>
                <c:pt idx="174">
                  <c:v>440.41973684211479</c:v>
                </c:pt>
                <c:pt idx="175">
                  <c:v>442.93642105264115</c:v>
                </c:pt>
                <c:pt idx="176">
                  <c:v>445.45310526316752</c:v>
                </c:pt>
                <c:pt idx="177">
                  <c:v>447.96978947369388</c:v>
                </c:pt>
                <c:pt idx="178">
                  <c:v>450.48647368422024</c:v>
                </c:pt>
                <c:pt idx="179">
                  <c:v>453.00315789474661</c:v>
                </c:pt>
                <c:pt idx="180">
                  <c:v>455.51984210527297</c:v>
                </c:pt>
                <c:pt idx="181">
                  <c:v>458.03652631579934</c:v>
                </c:pt>
                <c:pt idx="182">
                  <c:v>460.5532105263257</c:v>
                </c:pt>
                <c:pt idx="183">
                  <c:v>463.06989473685206</c:v>
                </c:pt>
                <c:pt idx="184">
                  <c:v>465.58657894737843</c:v>
                </c:pt>
                <c:pt idx="185">
                  <c:v>468.10326315790485</c:v>
                </c:pt>
                <c:pt idx="186">
                  <c:v>470.61994736843121</c:v>
                </c:pt>
                <c:pt idx="187">
                  <c:v>473.13663157895758</c:v>
                </c:pt>
                <c:pt idx="188">
                  <c:v>475.65331578948388</c:v>
                </c:pt>
                <c:pt idx="189">
                  <c:v>478.17000000001025</c:v>
                </c:pt>
                <c:pt idx="190">
                  <c:v>480.68668421053667</c:v>
                </c:pt>
                <c:pt idx="191">
                  <c:v>483.20336842106303</c:v>
                </c:pt>
                <c:pt idx="192">
                  <c:v>485.7200526315894</c:v>
                </c:pt>
                <c:pt idx="193">
                  <c:v>488.2367368421157</c:v>
                </c:pt>
                <c:pt idx="194">
                  <c:v>490.75342105264212</c:v>
                </c:pt>
                <c:pt idx="195">
                  <c:v>493.2701052631686</c:v>
                </c:pt>
                <c:pt idx="196">
                  <c:v>495.78678947369497</c:v>
                </c:pt>
                <c:pt idx="197">
                  <c:v>498.30347368422122</c:v>
                </c:pt>
                <c:pt idx="198">
                  <c:v>500.82015789474758</c:v>
                </c:pt>
                <c:pt idx="199">
                  <c:v>503.33684210527406</c:v>
                </c:pt>
                <c:pt idx="200">
                  <c:v>505.85352631580031</c:v>
                </c:pt>
                <c:pt idx="201">
                  <c:v>508.37021052632679</c:v>
                </c:pt>
                <c:pt idx="202">
                  <c:v>510.88689473685315</c:v>
                </c:pt>
                <c:pt idx="203">
                  <c:v>513.40357894737951</c:v>
                </c:pt>
                <c:pt idx="204">
                  <c:v>515.92026315790577</c:v>
                </c:pt>
                <c:pt idx="205">
                  <c:v>518.43694736843213</c:v>
                </c:pt>
                <c:pt idx="206">
                  <c:v>520.95363157895861</c:v>
                </c:pt>
                <c:pt idx="207">
                  <c:v>523.47031578948486</c:v>
                </c:pt>
                <c:pt idx="208">
                  <c:v>525.98700000001134</c:v>
                </c:pt>
                <c:pt idx="209">
                  <c:v>528.5036842105377</c:v>
                </c:pt>
                <c:pt idx="210">
                  <c:v>531.02036842106406</c:v>
                </c:pt>
                <c:pt idx="211">
                  <c:v>533.53705263159031</c:v>
                </c:pt>
                <c:pt idx="212">
                  <c:v>536.0537368421169</c:v>
                </c:pt>
                <c:pt idx="213">
                  <c:v>538.57042105264316</c:v>
                </c:pt>
                <c:pt idx="214">
                  <c:v>541.08710526316952</c:v>
                </c:pt>
                <c:pt idx="215">
                  <c:v>543.603789473696</c:v>
                </c:pt>
                <c:pt idx="216">
                  <c:v>546.12047368422225</c:v>
                </c:pt>
                <c:pt idx="217">
                  <c:v>548.63715789474873</c:v>
                </c:pt>
                <c:pt idx="218">
                  <c:v>551.15384210527509</c:v>
                </c:pt>
                <c:pt idx="219">
                  <c:v>553.67052631580145</c:v>
                </c:pt>
                <c:pt idx="220">
                  <c:v>556.1872105263277</c:v>
                </c:pt>
                <c:pt idx="221">
                  <c:v>558.70389473685418</c:v>
                </c:pt>
                <c:pt idx="222">
                  <c:v>561.22057894738055</c:v>
                </c:pt>
                <c:pt idx="223">
                  <c:v>563.73726315790691</c:v>
                </c:pt>
                <c:pt idx="224">
                  <c:v>566.25394736843327</c:v>
                </c:pt>
                <c:pt idx="225">
                  <c:v>568.77063157895964</c:v>
                </c:pt>
                <c:pt idx="226">
                  <c:v>571.287315789486</c:v>
                </c:pt>
                <c:pt idx="227">
                  <c:v>573.80400000001237</c:v>
                </c:pt>
                <c:pt idx="228">
                  <c:v>576.32068421053884</c:v>
                </c:pt>
                <c:pt idx="229">
                  <c:v>578.83736842106509</c:v>
                </c:pt>
                <c:pt idx="230">
                  <c:v>581.35405263159146</c:v>
                </c:pt>
                <c:pt idx="231">
                  <c:v>583.87073684211782</c:v>
                </c:pt>
                <c:pt idx="232">
                  <c:v>586.3874210526443</c:v>
                </c:pt>
                <c:pt idx="233">
                  <c:v>588.90410526317055</c:v>
                </c:pt>
                <c:pt idx="234">
                  <c:v>591.42078947369703</c:v>
                </c:pt>
                <c:pt idx="235">
                  <c:v>593.93747368422339</c:v>
                </c:pt>
                <c:pt idx="236">
                  <c:v>596.45415789474976</c:v>
                </c:pt>
                <c:pt idx="237">
                  <c:v>598.97084210527612</c:v>
                </c:pt>
                <c:pt idx="238">
                  <c:v>601.48752631580248</c:v>
                </c:pt>
                <c:pt idx="239">
                  <c:v>604.00421052632885</c:v>
                </c:pt>
                <c:pt idx="240">
                  <c:v>606.52089473685521</c:v>
                </c:pt>
                <c:pt idx="241">
                  <c:v>609.03757894738146</c:v>
                </c:pt>
                <c:pt idx="242">
                  <c:v>611.55426315790794</c:v>
                </c:pt>
                <c:pt idx="243">
                  <c:v>614.0709473684343</c:v>
                </c:pt>
                <c:pt idx="244">
                  <c:v>616.58763157896067</c:v>
                </c:pt>
                <c:pt idx="245">
                  <c:v>619.10431578948703</c:v>
                </c:pt>
                <c:pt idx="246">
                  <c:v>621.6210000000134</c:v>
                </c:pt>
                <c:pt idx="247">
                  <c:v>624.13768421053976</c:v>
                </c:pt>
                <c:pt idx="248">
                  <c:v>626.65436842106612</c:v>
                </c:pt>
                <c:pt idx="249">
                  <c:v>629.17105263159249</c:v>
                </c:pt>
                <c:pt idx="250">
                  <c:v>631.68773684211885</c:v>
                </c:pt>
                <c:pt idx="251">
                  <c:v>634.20442105264522</c:v>
                </c:pt>
                <c:pt idx="252">
                  <c:v>636.72110526317158</c:v>
                </c:pt>
                <c:pt idx="253">
                  <c:v>639.23778947369794</c:v>
                </c:pt>
                <c:pt idx="254">
                  <c:v>641.75447368422431</c:v>
                </c:pt>
                <c:pt idx="255">
                  <c:v>644.27115789475067</c:v>
                </c:pt>
                <c:pt idx="256">
                  <c:v>646.78784210527704</c:v>
                </c:pt>
                <c:pt idx="257">
                  <c:v>649.3045263158034</c:v>
                </c:pt>
                <c:pt idx="258">
                  <c:v>651.82121052632976</c:v>
                </c:pt>
                <c:pt idx="259">
                  <c:v>654.33789473685613</c:v>
                </c:pt>
                <c:pt idx="260">
                  <c:v>656.85457894738249</c:v>
                </c:pt>
                <c:pt idx="261">
                  <c:v>659.37126315790886</c:v>
                </c:pt>
                <c:pt idx="262">
                  <c:v>661.88794736843522</c:v>
                </c:pt>
                <c:pt idx="263">
                  <c:v>664.4046315789617</c:v>
                </c:pt>
                <c:pt idx="264">
                  <c:v>666.92131578948806</c:v>
                </c:pt>
                <c:pt idx="265">
                  <c:v>669.43800000001431</c:v>
                </c:pt>
                <c:pt idx="266">
                  <c:v>671.95468421054079</c:v>
                </c:pt>
                <c:pt idx="267">
                  <c:v>674.47136842106715</c:v>
                </c:pt>
                <c:pt idx="268">
                  <c:v>676.98805263159352</c:v>
                </c:pt>
                <c:pt idx="269">
                  <c:v>679.50473684211988</c:v>
                </c:pt>
                <c:pt idx="270">
                  <c:v>682.02142105264625</c:v>
                </c:pt>
                <c:pt idx="271">
                  <c:v>684.53810526317261</c:v>
                </c:pt>
                <c:pt idx="272">
                  <c:v>687.05478947369897</c:v>
                </c:pt>
                <c:pt idx="273">
                  <c:v>689.57147368422534</c:v>
                </c:pt>
                <c:pt idx="274">
                  <c:v>692.0881578947517</c:v>
                </c:pt>
                <c:pt idx="275">
                  <c:v>694.60484210527807</c:v>
                </c:pt>
                <c:pt idx="276">
                  <c:v>697.12152631580443</c:v>
                </c:pt>
                <c:pt idx="277">
                  <c:v>699.63821052633091</c:v>
                </c:pt>
                <c:pt idx="278">
                  <c:v>702.15489473685716</c:v>
                </c:pt>
                <c:pt idx="279">
                  <c:v>704.67157894738364</c:v>
                </c:pt>
                <c:pt idx="280">
                  <c:v>707.18826315790989</c:v>
                </c:pt>
                <c:pt idx="281">
                  <c:v>709.70494736843625</c:v>
                </c:pt>
                <c:pt idx="282">
                  <c:v>712.22163157896273</c:v>
                </c:pt>
                <c:pt idx="283">
                  <c:v>714.73831578948898</c:v>
                </c:pt>
                <c:pt idx="284">
                  <c:v>717.25500000001557</c:v>
                </c:pt>
                <c:pt idx="285">
                  <c:v>719.77168421054182</c:v>
                </c:pt>
                <c:pt idx="286">
                  <c:v>722.2883684210683</c:v>
                </c:pt>
                <c:pt idx="287">
                  <c:v>724.80505263159455</c:v>
                </c:pt>
                <c:pt idx="288">
                  <c:v>727.3217368421208</c:v>
                </c:pt>
                <c:pt idx="289">
                  <c:v>729.83842105264728</c:v>
                </c:pt>
                <c:pt idx="290">
                  <c:v>732.35510526317353</c:v>
                </c:pt>
                <c:pt idx="291">
                  <c:v>734.87178947370001</c:v>
                </c:pt>
                <c:pt idx="292">
                  <c:v>737.38847368422637</c:v>
                </c:pt>
                <c:pt idx="293">
                  <c:v>739.90515789475285</c:v>
                </c:pt>
                <c:pt idx="294">
                  <c:v>742.4218421052791</c:v>
                </c:pt>
                <c:pt idx="295">
                  <c:v>744.93852631580546</c:v>
                </c:pt>
                <c:pt idx="296">
                  <c:v>747.45521052633183</c:v>
                </c:pt>
                <c:pt idx="297">
                  <c:v>749.97189473685842</c:v>
                </c:pt>
                <c:pt idx="298">
                  <c:v>752.48857894738467</c:v>
                </c:pt>
                <c:pt idx="299">
                  <c:v>755.00526315791103</c:v>
                </c:pt>
              </c:numCache>
            </c:numRef>
          </c:cat>
          <c:val>
            <c:numRef>
              <c:f>'Digital working'!$T$3:$T$302</c:f>
              <c:numCache>
                <c:formatCode>General</c:formatCode>
                <c:ptCount val="300"/>
                <c:pt idx="177">
                  <c:v>50480.199067053683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3D-48F3-A365-76D715FB2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677023"/>
        <c:axId val="1974668703"/>
      </c:lineChart>
      <c:catAx>
        <c:axId val="1974677023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68703"/>
        <c:crosses val="autoZero"/>
        <c:auto val="1"/>
        <c:lblAlgn val="ctr"/>
        <c:lblOffset val="100"/>
        <c:noMultiLvlLbl val="0"/>
      </c:catAx>
      <c:valAx>
        <c:axId val="1974668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7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1666666666666664E-2"/>
          <c:y val="0.88020778652668419"/>
          <c:w val="0.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Instagram - Saturation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'Digital working'!$Y$2</c:f>
              <c:strCache>
                <c:ptCount val="1"/>
                <c:pt idx="0">
                  <c:v>Incremental Volume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'Digital working'!$Z$3:$Z$302</c:f>
              <c:numCache>
                <c:formatCode>General</c:formatCode>
                <c:ptCount val="300"/>
                <c:pt idx="0">
                  <c:v>389512.87857142853</c:v>
                </c:pt>
                <c:pt idx="1">
                  <c:v>779025.75714285707</c:v>
                </c:pt>
                <c:pt idx="2">
                  <c:v>1168538.6357142855</c:v>
                </c:pt>
                <c:pt idx="3">
                  <c:v>1558051.5142857141</c:v>
                </c:pt>
                <c:pt idx="4">
                  <c:v>1947564.392857143</c:v>
                </c:pt>
                <c:pt idx="5">
                  <c:v>2337077.2714285711</c:v>
                </c:pt>
                <c:pt idx="6">
                  <c:v>2726590.15</c:v>
                </c:pt>
                <c:pt idx="7">
                  <c:v>3116103.0285714283</c:v>
                </c:pt>
                <c:pt idx="8">
                  <c:v>3505615.9071428576</c:v>
                </c:pt>
                <c:pt idx="9">
                  <c:v>3895128.7857142859</c:v>
                </c:pt>
                <c:pt idx="10">
                  <c:v>4284641.6642857138</c:v>
                </c:pt>
                <c:pt idx="11">
                  <c:v>4674154.5428571422</c:v>
                </c:pt>
                <c:pt idx="12">
                  <c:v>5063667.4214285715</c:v>
                </c:pt>
                <c:pt idx="13">
                  <c:v>5453180.2999999998</c:v>
                </c:pt>
                <c:pt idx="14">
                  <c:v>5842693.1785714282</c:v>
                </c:pt>
                <c:pt idx="15">
                  <c:v>6232206.0571428565</c:v>
                </c:pt>
                <c:pt idx="16">
                  <c:v>6621718.9357142868</c:v>
                </c:pt>
                <c:pt idx="17">
                  <c:v>7011231.8142857151</c:v>
                </c:pt>
                <c:pt idx="18">
                  <c:v>7400744.6928571435</c:v>
                </c:pt>
                <c:pt idx="19">
                  <c:v>7790257.5714285718</c:v>
                </c:pt>
                <c:pt idx="20">
                  <c:v>8179770.4500000011</c:v>
                </c:pt>
                <c:pt idx="21">
                  <c:v>8569283.3285714276</c:v>
                </c:pt>
                <c:pt idx="22">
                  <c:v>8958796.2071428578</c:v>
                </c:pt>
                <c:pt idx="23">
                  <c:v>9348309.0857142843</c:v>
                </c:pt>
                <c:pt idx="24">
                  <c:v>9737821.9642857146</c:v>
                </c:pt>
                <c:pt idx="25">
                  <c:v>10127334.842857143</c:v>
                </c:pt>
                <c:pt idx="26">
                  <c:v>10516847.721428571</c:v>
                </c:pt>
                <c:pt idx="27">
                  <c:v>10906360.6</c:v>
                </c:pt>
                <c:pt idx="28">
                  <c:v>11295873.478571428</c:v>
                </c:pt>
                <c:pt idx="29">
                  <c:v>11685386.357142856</c:v>
                </c:pt>
                <c:pt idx="30">
                  <c:v>12074899.235714287</c:v>
                </c:pt>
                <c:pt idx="31">
                  <c:v>12464412.114285713</c:v>
                </c:pt>
                <c:pt idx="32">
                  <c:v>12853924.992857141</c:v>
                </c:pt>
                <c:pt idx="33">
                  <c:v>13243437.871428574</c:v>
                </c:pt>
                <c:pt idx="34">
                  <c:v>13632950.749999998</c:v>
                </c:pt>
                <c:pt idx="35">
                  <c:v>14022463.62857143</c:v>
                </c:pt>
                <c:pt idx="36">
                  <c:v>14411976.507142857</c:v>
                </c:pt>
                <c:pt idx="37">
                  <c:v>14801489.385714287</c:v>
                </c:pt>
                <c:pt idx="38">
                  <c:v>15191002.264285713</c:v>
                </c:pt>
                <c:pt idx="39">
                  <c:v>15580515.142857144</c:v>
                </c:pt>
                <c:pt idx="40">
                  <c:v>15970028.02142857</c:v>
                </c:pt>
                <c:pt idx="41">
                  <c:v>16359540.900000002</c:v>
                </c:pt>
                <c:pt idx="42">
                  <c:v>16749053.778571429</c:v>
                </c:pt>
                <c:pt idx="43">
                  <c:v>17138566.657142855</c:v>
                </c:pt>
                <c:pt idx="44">
                  <c:v>17528079.535714287</c:v>
                </c:pt>
                <c:pt idx="45">
                  <c:v>17917592.414285716</c:v>
                </c:pt>
                <c:pt idx="46">
                  <c:v>18307105.292857144</c:v>
                </c:pt>
                <c:pt idx="47">
                  <c:v>18696618.171428569</c:v>
                </c:pt>
                <c:pt idx="48">
                  <c:v>19086131.050000001</c:v>
                </c:pt>
                <c:pt idx="49">
                  <c:v>19475643.928571429</c:v>
                </c:pt>
                <c:pt idx="50">
                  <c:v>19865156.807142857</c:v>
                </c:pt>
                <c:pt idx="51">
                  <c:v>20254669.685714286</c:v>
                </c:pt>
                <c:pt idx="52">
                  <c:v>20644182.564285714</c:v>
                </c:pt>
                <c:pt idx="53">
                  <c:v>21033695.442857143</c:v>
                </c:pt>
                <c:pt idx="54">
                  <c:v>21423208.321428571</c:v>
                </c:pt>
                <c:pt idx="55">
                  <c:v>21812721.199999999</c:v>
                </c:pt>
                <c:pt idx="56">
                  <c:v>22202234.078571431</c:v>
                </c:pt>
                <c:pt idx="57">
                  <c:v>22591746.957142856</c:v>
                </c:pt>
                <c:pt idx="58">
                  <c:v>22981259.835714288</c:v>
                </c:pt>
                <c:pt idx="59">
                  <c:v>23370772.714285713</c:v>
                </c:pt>
                <c:pt idx="60">
                  <c:v>23760285.592857145</c:v>
                </c:pt>
                <c:pt idx="61">
                  <c:v>24149798.471428573</c:v>
                </c:pt>
                <c:pt idx="62">
                  <c:v>24539311.349999998</c:v>
                </c:pt>
                <c:pt idx="63">
                  <c:v>24928824.228571426</c:v>
                </c:pt>
                <c:pt idx="64">
                  <c:v>25318337.107142858</c:v>
                </c:pt>
                <c:pt idx="65">
                  <c:v>25707849.985714283</c:v>
                </c:pt>
                <c:pt idx="66">
                  <c:v>26097362.864285715</c:v>
                </c:pt>
                <c:pt idx="67">
                  <c:v>26486875.742857147</c:v>
                </c:pt>
                <c:pt idx="68">
                  <c:v>26876388.621428575</c:v>
                </c:pt>
                <c:pt idx="69">
                  <c:v>27265901.499999996</c:v>
                </c:pt>
                <c:pt idx="70">
                  <c:v>27655414.378571425</c:v>
                </c:pt>
                <c:pt idx="71">
                  <c:v>28044927.25714286</c:v>
                </c:pt>
                <c:pt idx="72">
                  <c:v>28434440.135714285</c:v>
                </c:pt>
                <c:pt idx="73">
                  <c:v>28823953.014285713</c:v>
                </c:pt>
                <c:pt idx="74">
                  <c:v>29213465.892857142</c:v>
                </c:pt>
                <c:pt idx="75">
                  <c:v>29602978.771428574</c:v>
                </c:pt>
                <c:pt idx="76">
                  <c:v>29992491.650000002</c:v>
                </c:pt>
                <c:pt idx="77">
                  <c:v>30382004.528571427</c:v>
                </c:pt>
                <c:pt idx="78">
                  <c:v>30771517.407142859</c:v>
                </c:pt>
                <c:pt idx="79">
                  <c:v>31161030.285714287</c:v>
                </c:pt>
                <c:pt idx="80">
                  <c:v>31550543.164285712</c:v>
                </c:pt>
                <c:pt idx="81">
                  <c:v>31940056.04285714</c:v>
                </c:pt>
                <c:pt idx="82">
                  <c:v>32329568.921428569</c:v>
                </c:pt>
                <c:pt idx="83">
                  <c:v>32719081.800000004</c:v>
                </c:pt>
                <c:pt idx="84">
                  <c:v>33108594.678571429</c:v>
                </c:pt>
                <c:pt idx="85">
                  <c:v>33498107.557142857</c:v>
                </c:pt>
                <c:pt idx="86">
                  <c:v>33887620.43571429</c:v>
                </c:pt>
                <c:pt idx="87">
                  <c:v>34277133.31428571</c:v>
                </c:pt>
                <c:pt idx="88">
                  <c:v>34666646.192857139</c:v>
                </c:pt>
                <c:pt idx="89">
                  <c:v>35056159.071428575</c:v>
                </c:pt>
                <c:pt idx="90">
                  <c:v>35445671.949999996</c:v>
                </c:pt>
                <c:pt idx="91">
                  <c:v>35835184.828571431</c:v>
                </c:pt>
                <c:pt idx="92">
                  <c:v>36224697.70714286</c:v>
                </c:pt>
                <c:pt idx="93">
                  <c:v>36614210.585714288</c:v>
                </c:pt>
                <c:pt idx="94">
                  <c:v>37003723.464285716</c:v>
                </c:pt>
                <c:pt idx="95">
                  <c:v>37393236.342857137</c:v>
                </c:pt>
                <c:pt idx="96">
                  <c:v>37782749.221428573</c:v>
                </c:pt>
                <c:pt idx="97">
                  <c:v>38172262.100000001</c:v>
                </c:pt>
                <c:pt idx="98">
                  <c:v>38561774.97857143</c:v>
                </c:pt>
                <c:pt idx="99">
                  <c:v>38951287.857142858</c:v>
                </c:pt>
                <c:pt idx="100">
                  <c:v>39340800.735714279</c:v>
                </c:pt>
                <c:pt idx="101">
                  <c:v>39730313.614285715</c:v>
                </c:pt>
                <c:pt idx="102">
                  <c:v>40119826.492857143</c:v>
                </c:pt>
                <c:pt idx="103">
                  <c:v>40509339.371428572</c:v>
                </c:pt>
                <c:pt idx="104">
                  <c:v>40898852.25</c:v>
                </c:pt>
                <c:pt idx="105">
                  <c:v>41288365.128571428</c:v>
                </c:pt>
                <c:pt idx="106">
                  <c:v>41677878.007142849</c:v>
                </c:pt>
                <c:pt idx="107">
                  <c:v>42067390.885714285</c:v>
                </c:pt>
                <c:pt idx="108">
                  <c:v>42456903.764285721</c:v>
                </c:pt>
                <c:pt idx="109">
                  <c:v>42846416.642857142</c:v>
                </c:pt>
                <c:pt idx="110">
                  <c:v>43235929.52142857</c:v>
                </c:pt>
                <c:pt idx="111">
                  <c:v>43625442.399999999</c:v>
                </c:pt>
                <c:pt idx="112">
                  <c:v>44014955.278571427</c:v>
                </c:pt>
                <c:pt idx="113">
                  <c:v>44404468.157142863</c:v>
                </c:pt>
                <c:pt idx="114">
                  <c:v>44793981.035714284</c:v>
                </c:pt>
                <c:pt idx="115">
                  <c:v>45183493.914285712</c:v>
                </c:pt>
                <c:pt idx="116">
                  <c:v>45573006.792857148</c:v>
                </c:pt>
                <c:pt idx="117">
                  <c:v>45962519.671428576</c:v>
                </c:pt>
                <c:pt idx="118">
                  <c:v>46352032.550000004</c:v>
                </c:pt>
                <c:pt idx="119">
                  <c:v>46741545.428571425</c:v>
                </c:pt>
                <c:pt idx="120">
                  <c:v>47131058.307142854</c:v>
                </c:pt>
                <c:pt idx="121">
                  <c:v>47520571.18571429</c:v>
                </c:pt>
                <c:pt idx="122">
                  <c:v>47910084.06428571</c:v>
                </c:pt>
                <c:pt idx="123">
                  <c:v>48299596.942857146</c:v>
                </c:pt>
                <c:pt idx="124">
                  <c:v>48689109.821428575</c:v>
                </c:pt>
                <c:pt idx="125">
                  <c:v>49078622.699999996</c:v>
                </c:pt>
                <c:pt idx="126">
                  <c:v>49468135.578571431</c:v>
                </c:pt>
                <c:pt idx="127">
                  <c:v>49857648.457142852</c:v>
                </c:pt>
                <c:pt idx="128">
                  <c:v>50247161.335714288</c:v>
                </c:pt>
                <c:pt idx="129">
                  <c:v>50636674.214285716</c:v>
                </c:pt>
                <c:pt idx="130">
                  <c:v>51026187.092857137</c:v>
                </c:pt>
                <c:pt idx="131">
                  <c:v>51415699.971428566</c:v>
                </c:pt>
                <c:pt idx="132">
                  <c:v>51805212.850000009</c:v>
                </c:pt>
                <c:pt idx="133">
                  <c:v>52194725.72857143</c:v>
                </c:pt>
                <c:pt idx="134">
                  <c:v>52584238.607142866</c:v>
                </c:pt>
                <c:pt idx="135">
                  <c:v>52973751.485714294</c:v>
                </c:pt>
                <c:pt idx="136">
                  <c:v>53363264.364285707</c:v>
                </c:pt>
                <c:pt idx="137">
                  <c:v>53752777.242857151</c:v>
                </c:pt>
                <c:pt idx="138">
                  <c:v>54142290.121428564</c:v>
                </c:pt>
                <c:pt idx="139">
                  <c:v>54531802.999999993</c:v>
                </c:pt>
                <c:pt idx="140">
                  <c:v>54921315.878571428</c:v>
                </c:pt>
                <c:pt idx="141">
                  <c:v>55310828.757142849</c:v>
                </c:pt>
                <c:pt idx="142">
                  <c:v>55700341.635714293</c:v>
                </c:pt>
                <c:pt idx="143">
                  <c:v>56089854.514285721</c:v>
                </c:pt>
                <c:pt idx="144">
                  <c:v>56479367.392857142</c:v>
                </c:pt>
                <c:pt idx="145">
                  <c:v>56868880.27142857</c:v>
                </c:pt>
                <c:pt idx="146">
                  <c:v>57258393.149999999</c:v>
                </c:pt>
                <c:pt idx="147">
                  <c:v>57647906.028571427</c:v>
                </c:pt>
                <c:pt idx="148">
                  <c:v>58037418.907142863</c:v>
                </c:pt>
                <c:pt idx="149">
                  <c:v>58426931.785714284</c:v>
                </c:pt>
                <c:pt idx="150">
                  <c:v>58816444.664285712</c:v>
                </c:pt>
                <c:pt idx="151">
                  <c:v>59205957.542857148</c:v>
                </c:pt>
                <c:pt idx="152">
                  <c:v>59595470.421428569</c:v>
                </c:pt>
                <c:pt idx="153">
                  <c:v>59984983.300000004</c:v>
                </c:pt>
                <c:pt idx="154">
                  <c:v>60374496.178571425</c:v>
                </c:pt>
                <c:pt idx="155">
                  <c:v>60764009.057142854</c:v>
                </c:pt>
                <c:pt idx="156">
                  <c:v>61153521.935714282</c:v>
                </c:pt>
                <c:pt idx="157">
                  <c:v>61543034.814285718</c:v>
                </c:pt>
                <c:pt idx="158">
                  <c:v>61932547.692857146</c:v>
                </c:pt>
                <c:pt idx="159">
                  <c:v>62322060.571428575</c:v>
                </c:pt>
                <c:pt idx="160">
                  <c:v>62711573.450000003</c:v>
                </c:pt>
                <c:pt idx="161">
                  <c:v>63101086.328571424</c:v>
                </c:pt>
                <c:pt idx="162">
                  <c:v>63490599.207142867</c:v>
                </c:pt>
                <c:pt idx="163">
                  <c:v>63880112.085714281</c:v>
                </c:pt>
                <c:pt idx="164">
                  <c:v>64269624.964285716</c:v>
                </c:pt>
                <c:pt idx="165">
                  <c:v>64659137.842857137</c:v>
                </c:pt>
                <c:pt idx="166">
                  <c:v>65048650.721428566</c:v>
                </c:pt>
                <c:pt idx="167">
                  <c:v>65438163.600000009</c:v>
                </c:pt>
                <c:pt idx="168">
                  <c:v>65827676.47857143</c:v>
                </c:pt>
                <c:pt idx="169">
                  <c:v>66217189.357142858</c:v>
                </c:pt>
                <c:pt idx="170">
                  <c:v>66606702.235714279</c:v>
                </c:pt>
                <c:pt idx="171">
                  <c:v>66996215.114285715</c:v>
                </c:pt>
                <c:pt idx="172">
                  <c:v>67385727.992857143</c:v>
                </c:pt>
                <c:pt idx="173">
                  <c:v>67775240.871428579</c:v>
                </c:pt>
                <c:pt idx="174">
                  <c:v>68164753.75</c:v>
                </c:pt>
                <c:pt idx="175">
                  <c:v>68554266.628571421</c:v>
                </c:pt>
                <c:pt idx="176">
                  <c:v>68943779.507142857</c:v>
                </c:pt>
                <c:pt idx="177">
                  <c:v>69333292.385714278</c:v>
                </c:pt>
                <c:pt idx="178">
                  <c:v>69722805.264285713</c:v>
                </c:pt>
                <c:pt idx="179">
                  <c:v>70112318.142857149</c:v>
                </c:pt>
                <c:pt idx="180">
                  <c:v>70501831.02142857</c:v>
                </c:pt>
                <c:pt idx="181">
                  <c:v>70891343.899999991</c:v>
                </c:pt>
                <c:pt idx="182">
                  <c:v>71280856.778571442</c:v>
                </c:pt>
                <c:pt idx="183">
                  <c:v>71670369.657142863</c:v>
                </c:pt>
                <c:pt idx="184">
                  <c:v>72059882.535714284</c:v>
                </c:pt>
                <c:pt idx="185">
                  <c:v>72449395.414285719</c:v>
                </c:pt>
                <c:pt idx="186">
                  <c:v>72838908.29285714</c:v>
                </c:pt>
                <c:pt idx="187">
                  <c:v>73228421.171428576</c:v>
                </c:pt>
                <c:pt idx="188">
                  <c:v>73617934.049999997</c:v>
                </c:pt>
                <c:pt idx="189">
                  <c:v>74007446.928571433</c:v>
                </c:pt>
                <c:pt idx="190">
                  <c:v>74396959.807142854</c:v>
                </c:pt>
                <c:pt idx="191">
                  <c:v>74786472.685714275</c:v>
                </c:pt>
                <c:pt idx="192">
                  <c:v>75175985.564285725</c:v>
                </c:pt>
                <c:pt idx="193">
                  <c:v>75565498.442857146</c:v>
                </c:pt>
                <c:pt idx="194">
                  <c:v>75955011.321428567</c:v>
                </c:pt>
                <c:pt idx="195">
                  <c:v>76344524.200000003</c:v>
                </c:pt>
                <c:pt idx="196">
                  <c:v>76734037.078571424</c:v>
                </c:pt>
                <c:pt idx="197">
                  <c:v>77123549.95714286</c:v>
                </c:pt>
                <c:pt idx="198">
                  <c:v>77513062.835714296</c:v>
                </c:pt>
                <c:pt idx="199">
                  <c:v>77902575.714285716</c:v>
                </c:pt>
                <c:pt idx="200">
                  <c:v>78292088.592857137</c:v>
                </c:pt>
                <c:pt idx="201">
                  <c:v>78681601.471428558</c:v>
                </c:pt>
                <c:pt idx="202">
                  <c:v>79071114.350000009</c:v>
                </c:pt>
                <c:pt idx="203">
                  <c:v>79460627.22857143</c:v>
                </c:pt>
                <c:pt idx="204">
                  <c:v>79850140.107142851</c:v>
                </c:pt>
                <c:pt idx="205">
                  <c:v>80239652.985714287</c:v>
                </c:pt>
                <c:pt idx="206">
                  <c:v>80629165.864285707</c:v>
                </c:pt>
                <c:pt idx="207">
                  <c:v>81018678.742857143</c:v>
                </c:pt>
                <c:pt idx="208">
                  <c:v>81408191.621428579</c:v>
                </c:pt>
                <c:pt idx="209">
                  <c:v>81797704.5</c:v>
                </c:pt>
                <c:pt idx="210">
                  <c:v>82187217.378571436</c:v>
                </c:pt>
                <c:pt idx="211">
                  <c:v>82576730.257142857</c:v>
                </c:pt>
                <c:pt idx="212">
                  <c:v>82966243.135714293</c:v>
                </c:pt>
                <c:pt idx="213">
                  <c:v>83355756.014285699</c:v>
                </c:pt>
                <c:pt idx="214">
                  <c:v>83745268.892857149</c:v>
                </c:pt>
                <c:pt idx="215">
                  <c:v>84134781.77142857</c:v>
                </c:pt>
                <c:pt idx="216">
                  <c:v>84524294.649999991</c:v>
                </c:pt>
                <c:pt idx="217">
                  <c:v>84913807.528571442</c:v>
                </c:pt>
                <c:pt idx="218">
                  <c:v>85303320.407142863</c:v>
                </c:pt>
                <c:pt idx="219">
                  <c:v>85692833.285714284</c:v>
                </c:pt>
                <c:pt idx="220">
                  <c:v>86082346.164285704</c:v>
                </c:pt>
                <c:pt idx="221">
                  <c:v>86471859.04285714</c:v>
                </c:pt>
                <c:pt idx="222">
                  <c:v>86861371.921428576</c:v>
                </c:pt>
                <c:pt idx="223">
                  <c:v>87250884.799999997</c:v>
                </c:pt>
                <c:pt idx="224">
                  <c:v>87640397.678571433</c:v>
                </c:pt>
                <c:pt idx="225">
                  <c:v>88029910.557142854</c:v>
                </c:pt>
                <c:pt idx="226">
                  <c:v>88419423.435714275</c:v>
                </c:pt>
                <c:pt idx="227">
                  <c:v>88808936.314285725</c:v>
                </c:pt>
                <c:pt idx="228">
                  <c:v>89198449.192857146</c:v>
                </c:pt>
                <c:pt idx="229">
                  <c:v>89587962.071428567</c:v>
                </c:pt>
                <c:pt idx="230">
                  <c:v>89977474.950000003</c:v>
                </c:pt>
                <c:pt idx="231">
                  <c:v>90366987.828571424</c:v>
                </c:pt>
                <c:pt idx="232">
                  <c:v>90756500.70714286</c:v>
                </c:pt>
                <c:pt idx="233">
                  <c:v>91146013.585714296</c:v>
                </c:pt>
                <c:pt idx="234">
                  <c:v>91535526.464285716</c:v>
                </c:pt>
                <c:pt idx="235">
                  <c:v>91925039.342857152</c:v>
                </c:pt>
                <c:pt idx="236">
                  <c:v>92314552.221428558</c:v>
                </c:pt>
                <c:pt idx="237">
                  <c:v>92704065.100000009</c:v>
                </c:pt>
                <c:pt idx="238">
                  <c:v>93093577.978571415</c:v>
                </c:pt>
                <c:pt idx="239">
                  <c:v>93483090.857142851</c:v>
                </c:pt>
                <c:pt idx="240">
                  <c:v>93872603.735714301</c:v>
                </c:pt>
                <c:pt idx="241">
                  <c:v>94262116.614285707</c:v>
                </c:pt>
                <c:pt idx="242">
                  <c:v>94651629.492857143</c:v>
                </c:pt>
                <c:pt idx="243">
                  <c:v>95041142.371428579</c:v>
                </c:pt>
                <c:pt idx="244">
                  <c:v>95430655.250000015</c:v>
                </c:pt>
                <c:pt idx="245">
                  <c:v>95820168.128571421</c:v>
                </c:pt>
                <c:pt idx="246">
                  <c:v>96209681.007142872</c:v>
                </c:pt>
                <c:pt idx="247">
                  <c:v>96599193.885714293</c:v>
                </c:pt>
                <c:pt idx="248">
                  <c:v>96988706.764285699</c:v>
                </c:pt>
                <c:pt idx="249">
                  <c:v>97378219.642857149</c:v>
                </c:pt>
                <c:pt idx="250">
                  <c:v>97767732.521428585</c:v>
                </c:pt>
                <c:pt idx="251">
                  <c:v>98157245.399999991</c:v>
                </c:pt>
                <c:pt idx="252">
                  <c:v>98546758.278571412</c:v>
                </c:pt>
                <c:pt idx="253">
                  <c:v>98936271.157142863</c:v>
                </c:pt>
                <c:pt idx="254">
                  <c:v>99325784.035714269</c:v>
                </c:pt>
                <c:pt idx="255">
                  <c:v>99715296.914285704</c:v>
                </c:pt>
                <c:pt idx="256">
                  <c:v>100104809.79285714</c:v>
                </c:pt>
                <c:pt idx="257">
                  <c:v>100494322.67142858</c:v>
                </c:pt>
                <c:pt idx="258">
                  <c:v>100883835.54999998</c:v>
                </c:pt>
                <c:pt idx="259">
                  <c:v>101273348.42857143</c:v>
                </c:pt>
                <c:pt idx="260">
                  <c:v>101662861.30714287</c:v>
                </c:pt>
                <c:pt idx="261">
                  <c:v>102052374.18571427</c:v>
                </c:pt>
                <c:pt idx="262">
                  <c:v>102441887.06428573</c:v>
                </c:pt>
                <c:pt idx="263">
                  <c:v>102831399.94285713</c:v>
                </c:pt>
                <c:pt idx="264">
                  <c:v>103220912.82142857</c:v>
                </c:pt>
                <c:pt idx="265">
                  <c:v>103610425.70000002</c:v>
                </c:pt>
                <c:pt idx="266">
                  <c:v>103999938.57857142</c:v>
                </c:pt>
                <c:pt idx="267">
                  <c:v>104389451.45714286</c:v>
                </c:pt>
                <c:pt idx="268">
                  <c:v>104778964.3357143</c:v>
                </c:pt>
                <c:pt idx="269">
                  <c:v>105168477.21428573</c:v>
                </c:pt>
                <c:pt idx="270">
                  <c:v>105557990.09285714</c:v>
                </c:pt>
                <c:pt idx="271">
                  <c:v>105947502.97142859</c:v>
                </c:pt>
                <c:pt idx="272">
                  <c:v>106337015.85000001</c:v>
                </c:pt>
                <c:pt idx="273">
                  <c:v>106726528.72857141</c:v>
                </c:pt>
                <c:pt idx="274">
                  <c:v>107116041.60714285</c:v>
                </c:pt>
                <c:pt idx="275">
                  <c:v>107505554.4857143</c:v>
                </c:pt>
                <c:pt idx="276">
                  <c:v>107895067.36428571</c:v>
                </c:pt>
                <c:pt idx="277">
                  <c:v>108284580.24285713</c:v>
                </c:pt>
                <c:pt idx="278">
                  <c:v>108674093.12142858</c:v>
                </c:pt>
                <c:pt idx="279">
                  <c:v>109063605.99999999</c:v>
                </c:pt>
                <c:pt idx="280">
                  <c:v>109453118.87857142</c:v>
                </c:pt>
                <c:pt idx="281">
                  <c:v>109842631.75714286</c:v>
                </c:pt>
                <c:pt idx="282">
                  <c:v>110232144.63571429</c:v>
                </c:pt>
                <c:pt idx="283">
                  <c:v>110621657.5142857</c:v>
                </c:pt>
                <c:pt idx="284">
                  <c:v>111011170.39285715</c:v>
                </c:pt>
                <c:pt idx="285">
                  <c:v>111400683.27142859</c:v>
                </c:pt>
                <c:pt idx="286">
                  <c:v>111790196.14999999</c:v>
                </c:pt>
                <c:pt idx="287">
                  <c:v>112179709.02857144</c:v>
                </c:pt>
                <c:pt idx="288">
                  <c:v>112569221.90714285</c:v>
                </c:pt>
                <c:pt idx="289">
                  <c:v>112958734.78571428</c:v>
                </c:pt>
                <c:pt idx="290">
                  <c:v>113348247.66428573</c:v>
                </c:pt>
                <c:pt idx="291">
                  <c:v>113737760.54285714</c:v>
                </c:pt>
                <c:pt idx="292">
                  <c:v>114127273.42142858</c:v>
                </c:pt>
                <c:pt idx="293">
                  <c:v>114516786.3</c:v>
                </c:pt>
                <c:pt idx="294">
                  <c:v>114906299.17857143</c:v>
                </c:pt>
                <c:pt idx="295">
                  <c:v>115295812.05714285</c:v>
                </c:pt>
                <c:pt idx="296">
                  <c:v>115685324.93571429</c:v>
                </c:pt>
                <c:pt idx="297">
                  <c:v>116074837.81428573</c:v>
                </c:pt>
                <c:pt idx="298">
                  <c:v>116464350.69285713</c:v>
                </c:pt>
                <c:pt idx="299">
                  <c:v>116853863.57142857</c:v>
                </c:pt>
              </c:numCache>
            </c:numRef>
          </c:cat>
          <c:val>
            <c:numRef>
              <c:f>'Digital working'!$Y$3:$Y$302</c:f>
              <c:numCache>
                <c:formatCode>General</c:formatCode>
                <c:ptCount val="300"/>
                <c:pt idx="0">
                  <c:v>1.424080222275284</c:v>
                </c:pt>
                <c:pt idx="1">
                  <c:v>6.4945222261323776</c:v>
                </c:pt>
                <c:pt idx="2">
                  <c:v>15.728865237354027</c:v>
                </c:pt>
                <c:pt idx="3">
                  <c:v>29.397789945411237</c:v>
                </c:pt>
                <c:pt idx="4">
                  <c:v>47.67288578443889</c:v>
                </c:pt>
                <c:pt idx="5">
                  <c:v>70.668777508782242</c:v>
                </c:pt>
                <c:pt idx="6">
                  <c:v>98.462436817585811</c:v>
                </c:pt>
                <c:pt idx="7">
                  <c:v>131.10389666195169</c:v>
                </c:pt>
                <c:pt idx="8">
                  <c:v>168.62290346984128</c:v>
                </c:pt>
                <c:pt idx="9">
                  <c:v>211.03337128610747</c:v>
                </c:pt>
                <c:pt idx="10">
                  <c:v>258.33653128446582</c:v>
                </c:pt>
                <c:pt idx="11">
                  <c:v>310.5232527276371</c:v>
                </c:pt>
                <c:pt idx="12">
                  <c:v>367.57580967571602</c:v>
                </c:pt>
                <c:pt idx="13">
                  <c:v>429.46926132963563</c:v>
                </c:pt>
                <c:pt idx="14">
                  <c:v>496.17255384729413</c:v>
                </c:pt>
                <c:pt idx="15">
                  <c:v>567.64941569177176</c:v>
                </c:pt>
                <c:pt idx="16">
                  <c:v>643.85909627953538</c:v>
                </c:pt>
                <c:pt idx="17">
                  <c:v>724.75698327743578</c:v>
                </c:pt>
                <c:pt idx="18">
                  <c:v>810.29512426794531</c:v>
                </c:pt>
                <c:pt idx="19">
                  <c:v>900.42267189196275</c:v>
                </c:pt>
                <c:pt idx="20">
                  <c:v>995.08626693071415</c:v>
                </c:pt>
                <c:pt idx="21">
                  <c:v>1094.2303704504925</c:v>
                </c:pt>
                <c:pt idx="22">
                  <c:v>1197.7975536916754</c:v>
                </c:pt>
                <c:pt idx="23">
                  <c:v>1305.7287525661129</c:v>
                </c:pt>
                <c:pt idx="24">
                  <c:v>1417.9634922542994</c:v>
                </c:pt>
                <c:pt idx="25">
                  <c:v>1534.440086342569</c:v>
                </c:pt>
                <c:pt idx="26">
                  <c:v>1655.0958141257411</c:v>
                </c:pt>
                <c:pt idx="27">
                  <c:v>1779.867079061612</c:v>
                </c:pt>
                <c:pt idx="28">
                  <c:v>1908.6895508576986</c:v>
                </c:pt>
                <c:pt idx="29">
                  <c:v>2041.498293265664</c:v>
                </c:pt>
                <c:pt idx="30">
                  <c:v>2178.227879332369</c:v>
                </c:pt>
                <c:pt idx="31">
                  <c:v>2318.8124955907083</c:v>
                </c:pt>
                <c:pt idx="32">
                  <c:v>2463.186036455716</c:v>
                </c:pt>
                <c:pt idx="33">
                  <c:v>2611.2821899115952</c:v>
                </c:pt>
                <c:pt idx="34">
                  <c:v>2763.0345154260685</c:v>
                </c:pt>
                <c:pt idx="35">
                  <c:v>2918.3765149035785</c:v>
                </c:pt>
                <c:pt idx="36">
                  <c:v>3077.2416973838613</c:v>
                </c:pt>
                <c:pt idx="37">
                  <c:v>3239.5636381037621</c:v>
                </c:pt>
                <c:pt idx="38">
                  <c:v>3405.2760324646683</c:v>
                </c:pt>
                <c:pt idx="39">
                  <c:v>3574.3127453836496</c:v>
                </c:pt>
                <c:pt idx="40">
                  <c:v>3746.6078564510708</c:v>
                </c:pt>
                <c:pt idx="41">
                  <c:v>3922.0957012700187</c:v>
                </c:pt>
                <c:pt idx="42">
                  <c:v>4100.7109093116132</c:v>
                </c:pt>
                <c:pt idx="43">
                  <c:v>4282.3884385846213</c:v>
                </c:pt>
                <c:pt idx="44">
                  <c:v>4467.0636073866881</c:v>
                </c:pt>
                <c:pt idx="45">
                  <c:v>4654.6721233772032</c:v>
                </c:pt>
                <c:pt idx="46">
                  <c:v>4845.1501101879994</c:v>
                </c:pt>
                <c:pt idx="47">
                  <c:v>5038.4341317670369</c:v>
                </c:pt>
                <c:pt idx="48">
                  <c:v>5234.4612146316622</c:v>
                </c:pt>
                <c:pt idx="49">
                  <c:v>5433.1688681915603</c:v>
                </c:pt>
                <c:pt idx="50">
                  <c:v>5634.4951032869976</c:v>
                </c:pt>
                <c:pt idx="51">
                  <c:v>5838.3784490749558</c:v>
                </c:pt>
                <c:pt idx="52">
                  <c:v>6044.7579683839667</c:v>
                </c:pt>
                <c:pt idx="53">
                  <c:v>6253.5732716484581</c:v>
                </c:pt>
                <c:pt idx="54">
                  <c:v>6464.7645295237353</c:v>
                </c:pt>
                <c:pt idx="55">
                  <c:v>6678.2724842745765</c:v>
                </c:pt>
                <c:pt idx="56">
                  <c:v>6894.0384600228572</c:v>
                </c:pt>
                <c:pt idx="57">
                  <c:v>7112.0043719326968</c:v>
                </c:pt>
                <c:pt idx="58">
                  <c:v>7332.1127344057477</c:v>
                </c:pt>
                <c:pt idx="59">
                  <c:v>7554.3066683532579</c:v>
                </c:pt>
                <c:pt idx="60">
                  <c:v>7778.5299076069023</c:v>
                </c:pt>
                <c:pt idx="61">
                  <c:v>8004.7268045254814</c:v>
                </c:pt>
                <c:pt idx="62">
                  <c:v>8232.8423348505457</c:v>
                </c:pt>
                <c:pt idx="63">
                  <c:v>8462.8221018600943</c:v>
                </c:pt>
                <c:pt idx="64">
                  <c:v>8694.6123398660548</c:v>
                </c:pt>
                <c:pt idx="65">
                  <c:v>8928.1599170980317</c:v>
                </c:pt>
                <c:pt idx="66">
                  <c:v>9163.4123380128694</c:v>
                </c:pt>
                <c:pt idx="67">
                  <c:v>9400.3177450668445</c:v>
                </c:pt>
                <c:pt idx="68">
                  <c:v>9638.8249199849415</c:v>
                </c:pt>
                <c:pt idx="69">
                  <c:v>9878.8832845592569</c:v>
                </c:pt>
                <c:pt idx="70">
                  <c:v>10120.442901006507</c:v>
                </c:pt>
                <c:pt idx="71">
                  <c:v>10363.454471912755</c:v>
                </c:pt>
                <c:pt idx="72">
                  <c:v>10607.86933979153</c:v>
                </c:pt>
                <c:pt idx="73">
                  <c:v>10853.639486280055</c:v>
                </c:pt>
                <c:pt idx="74">
                  <c:v>11100.71753099649</c:v>
                </c:pt>
                <c:pt idx="75">
                  <c:v>11349.056730079985</c:v>
                </c:pt>
                <c:pt idx="76">
                  <c:v>11598.610974433721</c:v>
                </c:pt>
                <c:pt idx="77">
                  <c:v>11849.334787690126</c:v>
                </c:pt>
                <c:pt idx="78">
                  <c:v>12101.183323916137</c:v>
                </c:pt>
                <c:pt idx="79">
                  <c:v>12354.112365075369</c:v>
                </c:pt>
                <c:pt idx="80">
                  <c:v>12608.078318263191</c:v>
                </c:pt>
                <c:pt idx="81">
                  <c:v>12863.038212729465</c:v>
                </c:pt>
                <c:pt idx="82">
                  <c:v>13118.949696703234</c:v>
                </c:pt>
                <c:pt idx="83">
                  <c:v>13375.771034032517</c:v>
                </c:pt>
                <c:pt idx="84">
                  <c:v>13633.46110065175</c:v>
                </c:pt>
                <c:pt idx="85">
                  <c:v>13891.979380888783</c:v>
                </c:pt>
                <c:pt idx="86">
                  <c:v>14151.285963622371</c:v>
                </c:pt>
                <c:pt idx="87">
                  <c:v>14411.341538301042</c:v>
                </c:pt>
                <c:pt idx="88">
                  <c:v>14672.107390832878</c:v>
                </c:pt>
                <c:pt idx="89">
                  <c:v>14933.545399355922</c:v>
                </c:pt>
                <c:pt idx="90">
                  <c:v>15195.618029898027</c:v>
                </c:pt>
                <c:pt idx="91">
                  <c:v>15458.288331934396</c:v>
                </c:pt>
                <c:pt idx="92">
                  <c:v>15721.519933851017</c:v>
                </c:pt>
                <c:pt idx="93">
                  <c:v>15985.277038321261</c:v>
                </c:pt>
                <c:pt idx="94">
                  <c:v>16249.524417602961</c:v>
                </c:pt>
                <c:pt idx="95">
                  <c:v>16514.227408762574</c:v>
                </c:pt>
                <c:pt idx="96">
                  <c:v>16779.351908832898</c:v>
                </c:pt>
                <c:pt idx="97">
                  <c:v>17044.864369910312</c:v>
                </c:pt>
                <c:pt idx="98">
                  <c:v>17310.73179419728</c:v>
                </c:pt>
                <c:pt idx="99">
                  <c:v>17576.92172899557</c:v>
                </c:pt>
                <c:pt idx="100">
                  <c:v>17843.402261655265</c:v>
                </c:pt>
                <c:pt idx="101">
                  <c:v>18110.142014484507</c:v>
                </c:pt>
                <c:pt idx="102">
                  <c:v>18377.110139624452</c:v>
                </c:pt>
                <c:pt idx="103">
                  <c:v>18644.27631389405</c:v>
                </c:pt>
                <c:pt idx="104">
                  <c:v>18911.610733608326</c:v>
                </c:pt>
                <c:pt idx="105">
                  <c:v>19179.084109374733</c:v>
                </c:pt>
                <c:pt idx="106">
                  <c:v>19446.667660870658</c:v>
                </c:pt>
                <c:pt idx="107">
                  <c:v>19714.333111605993</c:v>
                </c:pt>
                <c:pt idx="108">
                  <c:v>19982.052683674046</c:v>
                </c:pt>
                <c:pt idx="109">
                  <c:v>20249.799092493762</c:v>
                </c:pt>
                <c:pt idx="110">
                  <c:v>20517.545541546508</c:v>
                </c:pt>
                <c:pt idx="111">
                  <c:v>20785.265717110091</c:v>
                </c:pt>
                <c:pt idx="112">
                  <c:v>21052.933782992735</c:v>
                </c:pt>
                <c:pt idx="113">
                  <c:v>21320.524375269531</c:v>
                </c:pt>
                <c:pt idx="114">
                  <c:v>21588.012597023928</c:v>
                </c:pt>
                <c:pt idx="115">
                  <c:v>21855.374013096247</c:v>
                </c:pt>
                <c:pt idx="116">
                  <c:v>22122.584644841707</c:v>
                </c:pt>
                <c:pt idx="117">
                  <c:v>22389.620964899692</c:v>
                </c:pt>
                <c:pt idx="118">
                  <c:v>22656.459891976501</c:v>
                </c:pt>
                <c:pt idx="119">
                  <c:v>22923.078785643072</c:v>
                </c:pt>
                <c:pt idx="120">
                  <c:v>23189.455441149712</c:v>
                </c:pt>
                <c:pt idx="121">
                  <c:v>23455.568084259226</c:v>
                </c:pt>
                <c:pt idx="122">
                  <c:v>23721.395366100129</c:v>
                </c:pt>
                <c:pt idx="123">
                  <c:v>23986.916358041301</c:v>
                </c:pt>
                <c:pt idx="124">
                  <c:v>24252.110546589538</c:v>
                </c:pt>
                <c:pt idx="125">
                  <c:v>24516.957828311122</c:v>
                </c:pt>
                <c:pt idx="126">
                  <c:v>24781.438504778911</c:v>
                </c:pt>
                <c:pt idx="127">
                  <c:v>25045.533277545714</c:v>
                </c:pt>
                <c:pt idx="128">
                  <c:v>25309.223243145359</c:v>
                </c:pt>
                <c:pt idx="129">
                  <c:v>25572.489888122316</c:v>
                </c:pt>
                <c:pt idx="130">
                  <c:v>25835.315084090678</c:v>
                </c:pt>
                <c:pt idx="131">
                  <c:v>26097.681082823779</c:v>
                </c:pt>
                <c:pt idx="132">
                  <c:v>26359.570511374823</c:v>
                </c:pt>
                <c:pt idx="133">
                  <c:v>26620.966367229514</c:v>
                </c:pt>
                <c:pt idx="134">
                  <c:v>26881.852013491633</c:v>
                </c:pt>
                <c:pt idx="135">
                  <c:v>27142.211174101689</c:v>
                </c:pt>
                <c:pt idx="136">
                  <c:v>27402.027929089774</c:v>
                </c:pt>
                <c:pt idx="137">
                  <c:v>27661.286709863023</c:v>
                </c:pt>
                <c:pt idx="138">
                  <c:v>27919.972294528092</c:v>
                </c:pt>
                <c:pt idx="139">
                  <c:v>28178.069803249386</c:v>
                </c:pt>
                <c:pt idx="140">
                  <c:v>28435.564693643355</c:v>
                </c:pt>
                <c:pt idx="141">
                  <c:v>28692.442756209231</c:v>
                </c:pt>
                <c:pt idx="142">
                  <c:v>28948.69010979672</c:v>
                </c:pt>
                <c:pt idx="143">
                  <c:v>29204.293197111045</c:v>
                </c:pt>
                <c:pt idx="144">
                  <c:v>29459.238780255291</c:v>
                </c:pt>
                <c:pt idx="145">
                  <c:v>29713.513936311028</c:v>
                </c:pt>
                <c:pt idx="146">
                  <c:v>29967.106052956555</c:v>
                </c:pt>
                <c:pt idx="147">
                  <c:v>30220.002824123974</c:v>
                </c:pt>
                <c:pt idx="148">
                  <c:v>30472.192245694445</c:v>
                </c:pt>
                <c:pt idx="149">
                  <c:v>30723.662611232445</c:v>
                </c:pt>
                <c:pt idx="150">
                  <c:v>30974.402507758776</c:v>
                </c:pt>
                <c:pt idx="151">
                  <c:v>31224.400811562573</c:v>
                </c:pt>
                <c:pt idx="152">
                  <c:v>31473.646684052583</c:v>
                </c:pt>
                <c:pt idx="153">
                  <c:v>31722.129567647553</c:v>
                </c:pt>
                <c:pt idx="154">
                  <c:v>31969.839181705858</c:v>
                </c:pt>
                <c:pt idx="155">
                  <c:v>32216.765518494569</c:v>
                </c:pt>
                <c:pt idx="156">
                  <c:v>32462.898839197882</c:v>
                </c:pt>
                <c:pt idx="157">
                  <c:v>32708.229669964792</c:v>
                </c:pt>
                <c:pt idx="158">
                  <c:v>32952.748797996253</c:v>
                </c:pt>
                <c:pt idx="159">
                  <c:v>33196.447267671683</c:v>
                </c:pt>
                <c:pt idx="160">
                  <c:v>33439.316376714654</c:v>
                </c:pt>
                <c:pt idx="161">
                  <c:v>33681.347672398013</c:v>
                </c:pt>
                <c:pt idx="162">
                  <c:v>33922.532947788066</c:v>
                </c:pt>
                <c:pt idx="163">
                  <c:v>34162.864238027949</c:v>
                </c:pt>
                <c:pt idx="164">
                  <c:v>34402.333816659921</c:v>
                </c:pt>
                <c:pt idx="165">
                  <c:v>34640.934191986817</c:v>
                </c:pt>
                <c:pt idx="166">
                  <c:v>34878.658103471957</c:v>
                </c:pt>
                <c:pt idx="167">
                  <c:v>35115.498518178152</c:v>
                </c:pt>
                <c:pt idx="168">
                  <c:v>35351.448627244848</c:v>
                </c:pt>
                <c:pt idx="169">
                  <c:v>35586.501842403944</c:v>
                </c:pt>
                <c:pt idx="170">
                  <c:v>35820.651792533921</c:v>
                </c:pt>
                <c:pt idx="171">
                  <c:v>36053.892320251696</c:v>
                </c:pt>
                <c:pt idx="172">
                  <c:v>36286.21747854288</c:v>
                </c:pt>
                <c:pt idx="173">
                  <c:v>36517.621527429408</c:v>
                </c:pt>
                <c:pt idx="174">
                  <c:v>36748.098930674903</c:v>
                </c:pt>
                <c:pt idx="175">
                  <c:v>36977.644352527321</c:v>
                </c:pt>
                <c:pt idx="176">
                  <c:v>37206.252654498916</c:v>
                </c:pt>
                <c:pt idx="177">
                  <c:v>37433.918892182999</c:v>
                </c:pt>
                <c:pt idx="178">
                  <c:v>37660.63831210752</c:v>
                </c:pt>
                <c:pt idx="179">
                  <c:v>37886.406348625133</c:v>
                </c:pt>
                <c:pt idx="180">
                  <c:v>38111.218620839776</c:v>
                </c:pt>
                <c:pt idx="181">
                  <c:v>38335.070929569054</c:v>
                </c:pt>
                <c:pt idx="182">
                  <c:v>38557.959254342633</c:v>
                </c:pt>
                <c:pt idx="183">
                  <c:v>38779.879750436252</c:v>
                </c:pt>
                <c:pt idx="184">
                  <c:v>39000.828745941224</c:v>
                </c:pt>
                <c:pt idx="185">
                  <c:v>39220.80273886877</c:v>
                </c:pt>
                <c:pt idx="186">
                  <c:v>39439.798394289523</c:v>
                </c:pt>
                <c:pt idx="187">
                  <c:v>39657.812541507672</c:v>
                </c:pt>
                <c:pt idx="188">
                  <c:v>39874.842171269178</c:v>
                </c:pt>
                <c:pt idx="189">
                  <c:v>40090.884433004707</c:v>
                </c:pt>
                <c:pt idx="190">
                  <c:v>40305.936632105797</c:v>
                </c:pt>
                <c:pt idx="191">
                  <c:v>40519.996227235097</c:v>
                </c:pt>
                <c:pt idx="192">
                  <c:v>40733.060827669709</c:v>
                </c:pt>
                <c:pt idx="193">
                  <c:v>40945.128190677926</c:v>
                </c:pt>
                <c:pt idx="194">
                  <c:v>41156.196218928242</c:v>
                </c:pt>
                <c:pt idx="195">
                  <c:v>41366.262957931605</c:v>
                </c:pt>
                <c:pt idx="196">
                  <c:v>41575.326593515485</c:v>
                </c:pt>
                <c:pt idx="197">
                  <c:v>41783.385449330017</c:v>
                </c:pt>
                <c:pt idx="198">
                  <c:v>41990.437984386015</c:v>
                </c:pt>
                <c:pt idx="199">
                  <c:v>42196.482790624454</c:v>
                </c:pt>
                <c:pt idx="200">
                  <c:v>42401.518590517095</c:v>
                </c:pt>
                <c:pt idx="201">
                  <c:v>42605.544234697918</c:v>
                </c:pt>
                <c:pt idx="202">
                  <c:v>42808.558699625566</c:v>
                </c:pt>
                <c:pt idx="203">
                  <c:v>43010.561085275694</c:v>
                </c:pt>
                <c:pt idx="204">
                  <c:v>43211.550612863794</c:v>
                </c:pt>
                <c:pt idx="205">
                  <c:v>43411.526622597594</c:v>
                </c:pt>
                <c:pt idx="206">
                  <c:v>43610.488571459224</c:v>
                </c:pt>
                <c:pt idx="207">
                  <c:v>43808.436031016347</c:v>
                </c:pt>
                <c:pt idx="208">
                  <c:v>44005.368685262874</c:v>
                </c:pt>
                <c:pt idx="209">
                  <c:v>44201.286328487571</c:v>
                </c:pt>
                <c:pt idx="210">
                  <c:v>44396.188863171767</c:v>
                </c:pt>
                <c:pt idx="211">
                  <c:v>44590.07629791509</c:v>
                </c:pt>
                <c:pt idx="212">
                  <c:v>44782.948745388727</c:v>
                </c:pt>
                <c:pt idx="213">
                  <c:v>44974.806420316898</c:v>
                </c:pt>
                <c:pt idx="214">
                  <c:v>45165.64963748533</c:v>
                </c:pt>
                <c:pt idx="215">
                  <c:v>45355.478809776811</c:v>
                </c:pt>
                <c:pt idx="216">
                  <c:v>45544.294446233565</c:v>
                </c:pt>
                <c:pt idx="217">
                  <c:v>45732.097150146379</c:v>
                </c:pt>
                <c:pt idx="218">
                  <c:v>45918.887617169537</c:v>
                </c:pt>
                <c:pt idx="219">
                  <c:v>46104.666633462322</c:v>
                </c:pt>
                <c:pt idx="220">
                  <c:v>46289.435073855901</c:v>
                </c:pt>
                <c:pt idx="221">
                  <c:v>46473.19390004551</c:v>
                </c:pt>
                <c:pt idx="222">
                  <c:v>46655.944158808408</c:v>
                </c:pt>
                <c:pt idx="223">
                  <c:v>46837.68698024597</c:v>
                </c:pt>
                <c:pt idx="224">
                  <c:v>47018.423576051573</c:v>
                </c:pt>
                <c:pt idx="225">
                  <c:v>47198.155237801417</c:v>
                </c:pt>
                <c:pt idx="226">
                  <c:v>47376.88333527081</c:v>
                </c:pt>
                <c:pt idx="227">
                  <c:v>47554.609314773734</c:v>
                </c:pt>
                <c:pt idx="228">
                  <c:v>47731.334697525934</c:v>
                </c:pt>
                <c:pt idx="229">
                  <c:v>47907.061078031722</c:v>
                </c:pt>
                <c:pt idx="230">
                  <c:v>48081.790122493774</c:v>
                </c:pt>
                <c:pt idx="231">
                  <c:v>48255.523567245626</c:v>
                </c:pt>
                <c:pt idx="232">
                  <c:v>48428.263217207103</c:v>
                </c:pt>
                <c:pt idx="233">
                  <c:v>48600.010944361718</c:v>
                </c:pt>
                <c:pt idx="234">
                  <c:v>48770.768686256481</c:v>
                </c:pt>
                <c:pt idx="235">
                  <c:v>48940.538444523561</c:v>
                </c:pt>
                <c:pt idx="236">
                  <c:v>49109.322283423433</c:v>
                </c:pt>
                <c:pt idx="237">
                  <c:v>49277.12232840935</c:v>
                </c:pt>
                <c:pt idx="238">
                  <c:v>49443.940764713203</c:v>
                </c:pt>
                <c:pt idx="239">
                  <c:v>49609.779835952126</c:v>
                </c:pt>
                <c:pt idx="240">
                  <c:v>49774.641842755707</c:v>
                </c:pt>
                <c:pt idx="241">
                  <c:v>49938.529141413572</c:v>
                </c:pt>
                <c:pt idx="242">
                  <c:v>50101.444142543456</c:v>
                </c:pt>
                <c:pt idx="243">
                  <c:v>50263.38930977886</c:v>
                </c:pt>
                <c:pt idx="244">
                  <c:v>50424.367158476474</c:v>
                </c:pt>
                <c:pt idx="245">
                  <c:v>50584.380254443568</c:v>
                </c:pt>
                <c:pt idx="246">
                  <c:v>50743.43121268387</c:v>
                </c:pt>
                <c:pt idx="247">
                  <c:v>50901.522696162945</c:v>
                </c:pt>
                <c:pt idx="248">
                  <c:v>51058.65741459241</c:v>
                </c:pt>
                <c:pt idx="249">
                  <c:v>51214.83812323257</c:v>
                </c:pt>
                <c:pt idx="250">
                  <c:v>51370.067621713351</c:v>
                </c:pt>
                <c:pt idx="251">
                  <c:v>51524.348752873644</c:v>
                </c:pt>
                <c:pt idx="252">
                  <c:v>51677.684401618353</c:v>
                </c:pt>
                <c:pt idx="253">
                  <c:v>51830.077493793084</c:v>
                </c:pt>
                <c:pt idx="254">
                  <c:v>51981.530995076675</c:v>
                </c:pt>
                <c:pt idx="255">
                  <c:v>52132.047909890658</c:v>
                </c:pt>
                <c:pt idx="256">
                  <c:v>52281.631280325921</c:v>
                </c:pt>
                <c:pt idx="257">
                  <c:v>52430.284185086246</c:v>
                </c:pt>
                <c:pt idx="258">
                  <c:v>52578.00973844852</c:v>
                </c:pt>
                <c:pt idx="259">
                  <c:v>52724.811089239389</c:v>
                </c:pt>
                <c:pt idx="260">
                  <c:v>52870.691419828028</c:v>
                </c:pt>
                <c:pt idx="261">
                  <c:v>53015.65394513528</c:v>
                </c:pt>
                <c:pt idx="262">
                  <c:v>53159.701911658187</c:v>
                </c:pt>
                <c:pt idx="263">
                  <c:v>53302.838596510665</c:v>
                </c:pt>
                <c:pt idx="264">
                  <c:v>53445.067306479228</c:v>
                </c:pt>
                <c:pt idx="265">
                  <c:v>53586.391377094216</c:v>
                </c:pt>
                <c:pt idx="266">
                  <c:v>53726.814171716003</c:v>
                </c:pt>
                <c:pt idx="267">
                  <c:v>53866.339080636084</c:v>
                </c:pt>
                <c:pt idx="268">
                  <c:v>54004.969520192884</c:v>
                </c:pt>
                <c:pt idx="269">
                  <c:v>54142.70893190214</c:v>
                </c:pt>
                <c:pt idx="270">
                  <c:v>54279.560781601409</c:v>
                </c:pt>
                <c:pt idx="271">
                  <c:v>54415.528558608807</c:v>
                </c:pt>
                <c:pt idx="272">
                  <c:v>54550.615774895909</c:v>
                </c:pt>
                <c:pt idx="273">
                  <c:v>54684.825964274023</c:v>
                </c:pt>
                <c:pt idx="274">
                  <c:v>54818.162681594527</c:v>
                </c:pt>
                <c:pt idx="275">
                  <c:v>54950.629501962183</c:v>
                </c:pt>
                <c:pt idx="276">
                  <c:v>55082.230019961979</c:v>
                </c:pt>
                <c:pt idx="277">
                  <c:v>55212.96784889901</c:v>
                </c:pt>
                <c:pt idx="278">
                  <c:v>55342.846620051263</c:v>
                </c:pt>
                <c:pt idx="279">
                  <c:v>55471.869981935051</c:v>
                </c:pt>
                <c:pt idx="280">
                  <c:v>55600.041599583106</c:v>
                </c:pt>
                <c:pt idx="281">
                  <c:v>55727.365153835039</c:v>
                </c:pt>
                <c:pt idx="282">
                  <c:v>55853.844340640157</c:v>
                </c:pt>
                <c:pt idx="283">
                  <c:v>55979.482870372151</c:v>
                </c:pt>
                <c:pt idx="284">
                  <c:v>56104.284467155892</c:v>
                </c:pt>
                <c:pt idx="285">
                  <c:v>56228.252868205898</c:v>
                </c:pt>
                <c:pt idx="286">
                  <c:v>56351.391823176367</c:v>
                </c:pt>
                <c:pt idx="287">
                  <c:v>56473.70509352292</c:v>
                </c:pt>
                <c:pt idx="288">
                  <c:v>56595.196451875272</c:v>
                </c:pt>
                <c:pt idx="289">
                  <c:v>56715.869681421173</c:v>
                </c:pt>
                <c:pt idx="290">
                  <c:v>56835.728575301589</c:v>
                </c:pt>
                <c:pt idx="291">
                  <c:v>56954.776936016431</c:v>
                </c:pt>
                <c:pt idx="292">
                  <c:v>57073.018574841008</c:v>
                </c:pt>
                <c:pt idx="293">
                  <c:v>57190.457311253333</c:v>
                </c:pt>
                <c:pt idx="294">
                  <c:v>57307.096972371379</c:v>
                </c:pt>
                <c:pt idx="295">
                  <c:v>57422.941392400986</c:v>
                </c:pt>
                <c:pt idx="296">
                  <c:v>57537.994412093736</c:v>
                </c:pt>
                <c:pt idx="297">
                  <c:v>57652.259878214856</c:v>
                </c:pt>
                <c:pt idx="298">
                  <c:v>57765.741643020825</c:v>
                </c:pt>
                <c:pt idx="299">
                  <c:v>57878.443563747067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5A-402E-BC73-43875DFB5533}"/>
            </c:ext>
          </c:extLst>
        </c:ser>
        <c:ser>
          <c:idx val="2"/>
          <c:order val="1"/>
          <c:tx>
            <c:strRef>
              <c:f>'Digital working'!$R$2</c:f>
              <c:strCache>
                <c:ptCount val="1"/>
                <c:pt idx="0">
                  <c:v>Marginal Peak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60"/>
            <c:marker>
              <c:symbol val="circle"/>
              <c:size val="5"/>
              <c:spPr>
                <a:solidFill>
                  <a:schemeClr val="tx1"/>
                </a:solidFill>
                <a:ln w="9525" cap="sq">
                  <a:noFill/>
                  <a:beve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D5A-402E-BC73-43875DFB5533}"/>
              </c:ext>
            </c:extLst>
          </c:dPt>
          <c:cat>
            <c:numRef>
              <c:f>'Digital working'!$Z$3:$Z$302</c:f>
              <c:numCache>
                <c:formatCode>General</c:formatCode>
                <c:ptCount val="300"/>
                <c:pt idx="0">
                  <c:v>389512.87857142853</c:v>
                </c:pt>
                <c:pt idx="1">
                  <c:v>779025.75714285707</c:v>
                </c:pt>
                <c:pt idx="2">
                  <c:v>1168538.6357142855</c:v>
                </c:pt>
                <c:pt idx="3">
                  <c:v>1558051.5142857141</c:v>
                </c:pt>
                <c:pt idx="4">
                  <c:v>1947564.392857143</c:v>
                </c:pt>
                <c:pt idx="5">
                  <c:v>2337077.2714285711</c:v>
                </c:pt>
                <c:pt idx="6">
                  <c:v>2726590.15</c:v>
                </c:pt>
                <c:pt idx="7">
                  <c:v>3116103.0285714283</c:v>
                </c:pt>
                <c:pt idx="8">
                  <c:v>3505615.9071428576</c:v>
                </c:pt>
                <c:pt idx="9">
                  <c:v>3895128.7857142859</c:v>
                </c:pt>
                <c:pt idx="10">
                  <c:v>4284641.6642857138</c:v>
                </c:pt>
                <c:pt idx="11">
                  <c:v>4674154.5428571422</c:v>
                </c:pt>
                <c:pt idx="12">
                  <c:v>5063667.4214285715</c:v>
                </c:pt>
                <c:pt idx="13">
                  <c:v>5453180.2999999998</c:v>
                </c:pt>
                <c:pt idx="14">
                  <c:v>5842693.1785714282</c:v>
                </c:pt>
                <c:pt idx="15">
                  <c:v>6232206.0571428565</c:v>
                </c:pt>
                <c:pt idx="16">
                  <c:v>6621718.9357142868</c:v>
                </c:pt>
                <c:pt idx="17">
                  <c:v>7011231.8142857151</c:v>
                </c:pt>
                <c:pt idx="18">
                  <c:v>7400744.6928571435</c:v>
                </c:pt>
                <c:pt idx="19">
                  <c:v>7790257.5714285718</c:v>
                </c:pt>
                <c:pt idx="20">
                  <c:v>8179770.4500000011</c:v>
                </c:pt>
                <c:pt idx="21">
                  <c:v>8569283.3285714276</c:v>
                </c:pt>
                <c:pt idx="22">
                  <c:v>8958796.2071428578</c:v>
                </c:pt>
                <c:pt idx="23">
                  <c:v>9348309.0857142843</c:v>
                </c:pt>
                <c:pt idx="24">
                  <c:v>9737821.9642857146</c:v>
                </c:pt>
                <c:pt idx="25">
                  <c:v>10127334.842857143</c:v>
                </c:pt>
                <c:pt idx="26">
                  <c:v>10516847.721428571</c:v>
                </c:pt>
                <c:pt idx="27">
                  <c:v>10906360.6</c:v>
                </c:pt>
                <c:pt idx="28">
                  <c:v>11295873.478571428</c:v>
                </c:pt>
                <c:pt idx="29">
                  <c:v>11685386.357142856</c:v>
                </c:pt>
                <c:pt idx="30">
                  <c:v>12074899.235714287</c:v>
                </c:pt>
                <c:pt idx="31">
                  <c:v>12464412.114285713</c:v>
                </c:pt>
                <c:pt idx="32">
                  <c:v>12853924.992857141</c:v>
                </c:pt>
                <c:pt idx="33">
                  <c:v>13243437.871428574</c:v>
                </c:pt>
                <c:pt idx="34">
                  <c:v>13632950.749999998</c:v>
                </c:pt>
                <c:pt idx="35">
                  <c:v>14022463.62857143</c:v>
                </c:pt>
                <c:pt idx="36">
                  <c:v>14411976.507142857</c:v>
                </c:pt>
                <c:pt idx="37">
                  <c:v>14801489.385714287</c:v>
                </c:pt>
                <c:pt idx="38">
                  <c:v>15191002.264285713</c:v>
                </c:pt>
                <c:pt idx="39">
                  <c:v>15580515.142857144</c:v>
                </c:pt>
                <c:pt idx="40">
                  <c:v>15970028.02142857</c:v>
                </c:pt>
                <c:pt idx="41">
                  <c:v>16359540.900000002</c:v>
                </c:pt>
                <c:pt idx="42">
                  <c:v>16749053.778571429</c:v>
                </c:pt>
                <c:pt idx="43">
                  <c:v>17138566.657142855</c:v>
                </c:pt>
                <c:pt idx="44">
                  <c:v>17528079.535714287</c:v>
                </c:pt>
                <c:pt idx="45">
                  <c:v>17917592.414285716</c:v>
                </c:pt>
                <c:pt idx="46">
                  <c:v>18307105.292857144</c:v>
                </c:pt>
                <c:pt idx="47">
                  <c:v>18696618.171428569</c:v>
                </c:pt>
                <c:pt idx="48">
                  <c:v>19086131.050000001</c:v>
                </c:pt>
                <c:pt idx="49">
                  <c:v>19475643.928571429</c:v>
                </c:pt>
                <c:pt idx="50">
                  <c:v>19865156.807142857</c:v>
                </c:pt>
                <c:pt idx="51">
                  <c:v>20254669.685714286</c:v>
                </c:pt>
                <c:pt idx="52">
                  <c:v>20644182.564285714</c:v>
                </c:pt>
                <c:pt idx="53">
                  <c:v>21033695.442857143</c:v>
                </c:pt>
                <c:pt idx="54">
                  <c:v>21423208.321428571</c:v>
                </c:pt>
                <c:pt idx="55">
                  <c:v>21812721.199999999</c:v>
                </c:pt>
                <c:pt idx="56">
                  <c:v>22202234.078571431</c:v>
                </c:pt>
                <c:pt idx="57">
                  <c:v>22591746.957142856</c:v>
                </c:pt>
                <c:pt idx="58">
                  <c:v>22981259.835714288</c:v>
                </c:pt>
                <c:pt idx="59">
                  <c:v>23370772.714285713</c:v>
                </c:pt>
                <c:pt idx="60">
                  <c:v>23760285.592857145</c:v>
                </c:pt>
                <c:pt idx="61">
                  <c:v>24149798.471428573</c:v>
                </c:pt>
                <c:pt idx="62">
                  <c:v>24539311.349999998</c:v>
                </c:pt>
                <c:pt idx="63">
                  <c:v>24928824.228571426</c:v>
                </c:pt>
                <c:pt idx="64">
                  <c:v>25318337.107142858</c:v>
                </c:pt>
                <c:pt idx="65">
                  <c:v>25707849.985714283</c:v>
                </c:pt>
                <c:pt idx="66">
                  <c:v>26097362.864285715</c:v>
                </c:pt>
                <c:pt idx="67">
                  <c:v>26486875.742857147</c:v>
                </c:pt>
                <c:pt idx="68">
                  <c:v>26876388.621428575</c:v>
                </c:pt>
                <c:pt idx="69">
                  <c:v>27265901.499999996</c:v>
                </c:pt>
                <c:pt idx="70">
                  <c:v>27655414.378571425</c:v>
                </c:pt>
                <c:pt idx="71">
                  <c:v>28044927.25714286</c:v>
                </c:pt>
                <c:pt idx="72">
                  <c:v>28434440.135714285</c:v>
                </c:pt>
                <c:pt idx="73">
                  <c:v>28823953.014285713</c:v>
                </c:pt>
                <c:pt idx="74">
                  <c:v>29213465.892857142</c:v>
                </c:pt>
                <c:pt idx="75">
                  <c:v>29602978.771428574</c:v>
                </c:pt>
                <c:pt idx="76">
                  <c:v>29992491.650000002</c:v>
                </c:pt>
                <c:pt idx="77">
                  <c:v>30382004.528571427</c:v>
                </c:pt>
                <c:pt idx="78">
                  <c:v>30771517.407142859</c:v>
                </c:pt>
                <c:pt idx="79">
                  <c:v>31161030.285714287</c:v>
                </c:pt>
                <c:pt idx="80">
                  <c:v>31550543.164285712</c:v>
                </c:pt>
                <c:pt idx="81">
                  <c:v>31940056.04285714</c:v>
                </c:pt>
                <c:pt idx="82">
                  <c:v>32329568.921428569</c:v>
                </c:pt>
                <c:pt idx="83">
                  <c:v>32719081.800000004</c:v>
                </c:pt>
                <c:pt idx="84">
                  <c:v>33108594.678571429</c:v>
                </c:pt>
                <c:pt idx="85">
                  <c:v>33498107.557142857</c:v>
                </c:pt>
                <c:pt idx="86">
                  <c:v>33887620.43571429</c:v>
                </c:pt>
                <c:pt idx="87">
                  <c:v>34277133.31428571</c:v>
                </c:pt>
                <c:pt idx="88">
                  <c:v>34666646.192857139</c:v>
                </c:pt>
                <c:pt idx="89">
                  <c:v>35056159.071428575</c:v>
                </c:pt>
                <c:pt idx="90">
                  <c:v>35445671.949999996</c:v>
                </c:pt>
                <c:pt idx="91">
                  <c:v>35835184.828571431</c:v>
                </c:pt>
                <c:pt idx="92">
                  <c:v>36224697.70714286</c:v>
                </c:pt>
                <c:pt idx="93">
                  <c:v>36614210.585714288</c:v>
                </c:pt>
                <c:pt idx="94">
                  <c:v>37003723.464285716</c:v>
                </c:pt>
                <c:pt idx="95">
                  <c:v>37393236.342857137</c:v>
                </c:pt>
                <c:pt idx="96">
                  <c:v>37782749.221428573</c:v>
                </c:pt>
                <c:pt idx="97">
                  <c:v>38172262.100000001</c:v>
                </c:pt>
                <c:pt idx="98">
                  <c:v>38561774.97857143</c:v>
                </c:pt>
                <c:pt idx="99">
                  <c:v>38951287.857142858</c:v>
                </c:pt>
                <c:pt idx="100">
                  <c:v>39340800.735714279</c:v>
                </c:pt>
                <c:pt idx="101">
                  <c:v>39730313.614285715</c:v>
                </c:pt>
                <c:pt idx="102">
                  <c:v>40119826.492857143</c:v>
                </c:pt>
                <c:pt idx="103">
                  <c:v>40509339.371428572</c:v>
                </c:pt>
                <c:pt idx="104">
                  <c:v>40898852.25</c:v>
                </c:pt>
                <c:pt idx="105">
                  <c:v>41288365.128571428</c:v>
                </c:pt>
                <c:pt idx="106">
                  <c:v>41677878.007142849</c:v>
                </c:pt>
                <c:pt idx="107">
                  <c:v>42067390.885714285</c:v>
                </c:pt>
                <c:pt idx="108">
                  <c:v>42456903.764285721</c:v>
                </c:pt>
                <c:pt idx="109">
                  <c:v>42846416.642857142</c:v>
                </c:pt>
                <c:pt idx="110">
                  <c:v>43235929.52142857</c:v>
                </c:pt>
                <c:pt idx="111">
                  <c:v>43625442.399999999</c:v>
                </c:pt>
                <c:pt idx="112">
                  <c:v>44014955.278571427</c:v>
                </c:pt>
                <c:pt idx="113">
                  <c:v>44404468.157142863</c:v>
                </c:pt>
                <c:pt idx="114">
                  <c:v>44793981.035714284</c:v>
                </c:pt>
                <c:pt idx="115">
                  <c:v>45183493.914285712</c:v>
                </c:pt>
                <c:pt idx="116">
                  <c:v>45573006.792857148</c:v>
                </c:pt>
                <c:pt idx="117">
                  <c:v>45962519.671428576</c:v>
                </c:pt>
                <c:pt idx="118">
                  <c:v>46352032.550000004</c:v>
                </c:pt>
                <c:pt idx="119">
                  <c:v>46741545.428571425</c:v>
                </c:pt>
                <c:pt idx="120">
                  <c:v>47131058.307142854</c:v>
                </c:pt>
                <c:pt idx="121">
                  <c:v>47520571.18571429</c:v>
                </c:pt>
                <c:pt idx="122">
                  <c:v>47910084.06428571</c:v>
                </c:pt>
                <c:pt idx="123">
                  <c:v>48299596.942857146</c:v>
                </c:pt>
                <c:pt idx="124">
                  <c:v>48689109.821428575</c:v>
                </c:pt>
                <c:pt idx="125">
                  <c:v>49078622.699999996</c:v>
                </c:pt>
                <c:pt idx="126">
                  <c:v>49468135.578571431</c:v>
                </c:pt>
                <c:pt idx="127">
                  <c:v>49857648.457142852</c:v>
                </c:pt>
                <c:pt idx="128">
                  <c:v>50247161.335714288</c:v>
                </c:pt>
                <c:pt idx="129">
                  <c:v>50636674.214285716</c:v>
                </c:pt>
                <c:pt idx="130">
                  <c:v>51026187.092857137</c:v>
                </c:pt>
                <c:pt idx="131">
                  <c:v>51415699.971428566</c:v>
                </c:pt>
                <c:pt idx="132">
                  <c:v>51805212.850000009</c:v>
                </c:pt>
                <c:pt idx="133">
                  <c:v>52194725.72857143</c:v>
                </c:pt>
                <c:pt idx="134">
                  <c:v>52584238.607142866</c:v>
                </c:pt>
                <c:pt idx="135">
                  <c:v>52973751.485714294</c:v>
                </c:pt>
                <c:pt idx="136">
                  <c:v>53363264.364285707</c:v>
                </c:pt>
                <c:pt idx="137">
                  <c:v>53752777.242857151</c:v>
                </c:pt>
                <c:pt idx="138">
                  <c:v>54142290.121428564</c:v>
                </c:pt>
                <c:pt idx="139">
                  <c:v>54531802.999999993</c:v>
                </c:pt>
                <c:pt idx="140">
                  <c:v>54921315.878571428</c:v>
                </c:pt>
                <c:pt idx="141">
                  <c:v>55310828.757142849</c:v>
                </c:pt>
                <c:pt idx="142">
                  <c:v>55700341.635714293</c:v>
                </c:pt>
                <c:pt idx="143">
                  <c:v>56089854.514285721</c:v>
                </c:pt>
                <c:pt idx="144">
                  <c:v>56479367.392857142</c:v>
                </c:pt>
                <c:pt idx="145">
                  <c:v>56868880.27142857</c:v>
                </c:pt>
                <c:pt idx="146">
                  <c:v>57258393.149999999</c:v>
                </c:pt>
                <c:pt idx="147">
                  <c:v>57647906.028571427</c:v>
                </c:pt>
                <c:pt idx="148">
                  <c:v>58037418.907142863</c:v>
                </c:pt>
                <c:pt idx="149">
                  <c:v>58426931.785714284</c:v>
                </c:pt>
                <c:pt idx="150">
                  <c:v>58816444.664285712</c:v>
                </c:pt>
                <c:pt idx="151">
                  <c:v>59205957.542857148</c:v>
                </c:pt>
                <c:pt idx="152">
                  <c:v>59595470.421428569</c:v>
                </c:pt>
                <c:pt idx="153">
                  <c:v>59984983.300000004</c:v>
                </c:pt>
                <c:pt idx="154">
                  <c:v>60374496.178571425</c:v>
                </c:pt>
                <c:pt idx="155">
                  <c:v>60764009.057142854</c:v>
                </c:pt>
                <c:pt idx="156">
                  <c:v>61153521.935714282</c:v>
                </c:pt>
                <c:pt idx="157">
                  <c:v>61543034.814285718</c:v>
                </c:pt>
                <c:pt idx="158">
                  <c:v>61932547.692857146</c:v>
                </c:pt>
                <c:pt idx="159">
                  <c:v>62322060.571428575</c:v>
                </c:pt>
                <c:pt idx="160">
                  <c:v>62711573.450000003</c:v>
                </c:pt>
                <c:pt idx="161">
                  <c:v>63101086.328571424</c:v>
                </c:pt>
                <c:pt idx="162">
                  <c:v>63490599.207142867</c:v>
                </c:pt>
                <c:pt idx="163">
                  <c:v>63880112.085714281</c:v>
                </c:pt>
                <c:pt idx="164">
                  <c:v>64269624.964285716</c:v>
                </c:pt>
                <c:pt idx="165">
                  <c:v>64659137.842857137</c:v>
                </c:pt>
                <c:pt idx="166">
                  <c:v>65048650.721428566</c:v>
                </c:pt>
                <c:pt idx="167">
                  <c:v>65438163.600000009</c:v>
                </c:pt>
                <c:pt idx="168">
                  <c:v>65827676.47857143</c:v>
                </c:pt>
                <c:pt idx="169">
                  <c:v>66217189.357142858</c:v>
                </c:pt>
                <c:pt idx="170">
                  <c:v>66606702.235714279</c:v>
                </c:pt>
                <c:pt idx="171">
                  <c:v>66996215.114285715</c:v>
                </c:pt>
                <c:pt idx="172">
                  <c:v>67385727.992857143</c:v>
                </c:pt>
                <c:pt idx="173">
                  <c:v>67775240.871428579</c:v>
                </c:pt>
                <c:pt idx="174">
                  <c:v>68164753.75</c:v>
                </c:pt>
                <c:pt idx="175">
                  <c:v>68554266.628571421</c:v>
                </c:pt>
                <c:pt idx="176">
                  <c:v>68943779.507142857</c:v>
                </c:pt>
                <c:pt idx="177">
                  <c:v>69333292.385714278</c:v>
                </c:pt>
                <c:pt idx="178">
                  <c:v>69722805.264285713</c:v>
                </c:pt>
                <c:pt idx="179">
                  <c:v>70112318.142857149</c:v>
                </c:pt>
                <c:pt idx="180">
                  <c:v>70501831.02142857</c:v>
                </c:pt>
                <c:pt idx="181">
                  <c:v>70891343.899999991</c:v>
                </c:pt>
                <c:pt idx="182">
                  <c:v>71280856.778571442</c:v>
                </c:pt>
                <c:pt idx="183">
                  <c:v>71670369.657142863</c:v>
                </c:pt>
                <c:pt idx="184">
                  <c:v>72059882.535714284</c:v>
                </c:pt>
                <c:pt idx="185">
                  <c:v>72449395.414285719</c:v>
                </c:pt>
                <c:pt idx="186">
                  <c:v>72838908.29285714</c:v>
                </c:pt>
                <c:pt idx="187">
                  <c:v>73228421.171428576</c:v>
                </c:pt>
                <c:pt idx="188">
                  <c:v>73617934.049999997</c:v>
                </c:pt>
                <c:pt idx="189">
                  <c:v>74007446.928571433</c:v>
                </c:pt>
                <c:pt idx="190">
                  <c:v>74396959.807142854</c:v>
                </c:pt>
                <c:pt idx="191">
                  <c:v>74786472.685714275</c:v>
                </c:pt>
                <c:pt idx="192">
                  <c:v>75175985.564285725</c:v>
                </c:pt>
                <c:pt idx="193">
                  <c:v>75565498.442857146</c:v>
                </c:pt>
                <c:pt idx="194">
                  <c:v>75955011.321428567</c:v>
                </c:pt>
                <c:pt idx="195">
                  <c:v>76344524.200000003</c:v>
                </c:pt>
                <c:pt idx="196">
                  <c:v>76734037.078571424</c:v>
                </c:pt>
                <c:pt idx="197">
                  <c:v>77123549.95714286</c:v>
                </c:pt>
                <c:pt idx="198">
                  <c:v>77513062.835714296</c:v>
                </c:pt>
                <c:pt idx="199">
                  <c:v>77902575.714285716</c:v>
                </c:pt>
                <c:pt idx="200">
                  <c:v>78292088.592857137</c:v>
                </c:pt>
                <c:pt idx="201">
                  <c:v>78681601.471428558</c:v>
                </c:pt>
                <c:pt idx="202">
                  <c:v>79071114.350000009</c:v>
                </c:pt>
                <c:pt idx="203">
                  <c:v>79460627.22857143</c:v>
                </c:pt>
                <c:pt idx="204">
                  <c:v>79850140.107142851</c:v>
                </c:pt>
                <c:pt idx="205">
                  <c:v>80239652.985714287</c:v>
                </c:pt>
                <c:pt idx="206">
                  <c:v>80629165.864285707</c:v>
                </c:pt>
                <c:pt idx="207">
                  <c:v>81018678.742857143</c:v>
                </c:pt>
                <c:pt idx="208">
                  <c:v>81408191.621428579</c:v>
                </c:pt>
                <c:pt idx="209">
                  <c:v>81797704.5</c:v>
                </c:pt>
                <c:pt idx="210">
                  <c:v>82187217.378571436</c:v>
                </c:pt>
                <c:pt idx="211">
                  <c:v>82576730.257142857</c:v>
                </c:pt>
                <c:pt idx="212">
                  <c:v>82966243.135714293</c:v>
                </c:pt>
                <c:pt idx="213">
                  <c:v>83355756.014285699</c:v>
                </c:pt>
                <c:pt idx="214">
                  <c:v>83745268.892857149</c:v>
                </c:pt>
                <c:pt idx="215">
                  <c:v>84134781.77142857</c:v>
                </c:pt>
                <c:pt idx="216">
                  <c:v>84524294.649999991</c:v>
                </c:pt>
                <c:pt idx="217">
                  <c:v>84913807.528571442</c:v>
                </c:pt>
                <c:pt idx="218">
                  <c:v>85303320.407142863</c:v>
                </c:pt>
                <c:pt idx="219">
                  <c:v>85692833.285714284</c:v>
                </c:pt>
                <c:pt idx="220">
                  <c:v>86082346.164285704</c:v>
                </c:pt>
                <c:pt idx="221">
                  <c:v>86471859.04285714</c:v>
                </c:pt>
                <c:pt idx="222">
                  <c:v>86861371.921428576</c:v>
                </c:pt>
                <c:pt idx="223">
                  <c:v>87250884.799999997</c:v>
                </c:pt>
                <c:pt idx="224">
                  <c:v>87640397.678571433</c:v>
                </c:pt>
                <c:pt idx="225">
                  <c:v>88029910.557142854</c:v>
                </c:pt>
                <c:pt idx="226">
                  <c:v>88419423.435714275</c:v>
                </c:pt>
                <c:pt idx="227">
                  <c:v>88808936.314285725</c:v>
                </c:pt>
                <c:pt idx="228">
                  <c:v>89198449.192857146</c:v>
                </c:pt>
                <c:pt idx="229">
                  <c:v>89587962.071428567</c:v>
                </c:pt>
                <c:pt idx="230">
                  <c:v>89977474.950000003</c:v>
                </c:pt>
                <c:pt idx="231">
                  <c:v>90366987.828571424</c:v>
                </c:pt>
                <c:pt idx="232">
                  <c:v>90756500.70714286</c:v>
                </c:pt>
                <c:pt idx="233">
                  <c:v>91146013.585714296</c:v>
                </c:pt>
                <c:pt idx="234">
                  <c:v>91535526.464285716</c:v>
                </c:pt>
                <c:pt idx="235">
                  <c:v>91925039.342857152</c:v>
                </c:pt>
                <c:pt idx="236">
                  <c:v>92314552.221428558</c:v>
                </c:pt>
                <c:pt idx="237">
                  <c:v>92704065.100000009</c:v>
                </c:pt>
                <c:pt idx="238">
                  <c:v>93093577.978571415</c:v>
                </c:pt>
                <c:pt idx="239">
                  <c:v>93483090.857142851</c:v>
                </c:pt>
                <c:pt idx="240">
                  <c:v>93872603.735714301</c:v>
                </c:pt>
                <c:pt idx="241">
                  <c:v>94262116.614285707</c:v>
                </c:pt>
                <c:pt idx="242">
                  <c:v>94651629.492857143</c:v>
                </c:pt>
                <c:pt idx="243">
                  <c:v>95041142.371428579</c:v>
                </c:pt>
                <c:pt idx="244">
                  <c:v>95430655.250000015</c:v>
                </c:pt>
                <c:pt idx="245">
                  <c:v>95820168.128571421</c:v>
                </c:pt>
                <c:pt idx="246">
                  <c:v>96209681.007142872</c:v>
                </c:pt>
                <c:pt idx="247">
                  <c:v>96599193.885714293</c:v>
                </c:pt>
                <c:pt idx="248">
                  <c:v>96988706.764285699</c:v>
                </c:pt>
                <c:pt idx="249">
                  <c:v>97378219.642857149</c:v>
                </c:pt>
                <c:pt idx="250">
                  <c:v>97767732.521428585</c:v>
                </c:pt>
                <c:pt idx="251">
                  <c:v>98157245.399999991</c:v>
                </c:pt>
                <c:pt idx="252">
                  <c:v>98546758.278571412</c:v>
                </c:pt>
                <c:pt idx="253">
                  <c:v>98936271.157142863</c:v>
                </c:pt>
                <c:pt idx="254">
                  <c:v>99325784.035714269</c:v>
                </c:pt>
                <c:pt idx="255">
                  <c:v>99715296.914285704</c:v>
                </c:pt>
                <c:pt idx="256">
                  <c:v>100104809.79285714</c:v>
                </c:pt>
                <c:pt idx="257">
                  <c:v>100494322.67142858</c:v>
                </c:pt>
                <c:pt idx="258">
                  <c:v>100883835.54999998</c:v>
                </c:pt>
                <c:pt idx="259">
                  <c:v>101273348.42857143</c:v>
                </c:pt>
                <c:pt idx="260">
                  <c:v>101662861.30714287</c:v>
                </c:pt>
                <c:pt idx="261">
                  <c:v>102052374.18571427</c:v>
                </c:pt>
                <c:pt idx="262">
                  <c:v>102441887.06428573</c:v>
                </c:pt>
                <c:pt idx="263">
                  <c:v>102831399.94285713</c:v>
                </c:pt>
                <c:pt idx="264">
                  <c:v>103220912.82142857</c:v>
                </c:pt>
                <c:pt idx="265">
                  <c:v>103610425.70000002</c:v>
                </c:pt>
                <c:pt idx="266">
                  <c:v>103999938.57857142</c:v>
                </c:pt>
                <c:pt idx="267">
                  <c:v>104389451.45714286</c:v>
                </c:pt>
                <c:pt idx="268">
                  <c:v>104778964.3357143</c:v>
                </c:pt>
                <c:pt idx="269">
                  <c:v>105168477.21428573</c:v>
                </c:pt>
                <c:pt idx="270">
                  <c:v>105557990.09285714</c:v>
                </c:pt>
                <c:pt idx="271">
                  <c:v>105947502.97142859</c:v>
                </c:pt>
                <c:pt idx="272">
                  <c:v>106337015.85000001</c:v>
                </c:pt>
                <c:pt idx="273">
                  <c:v>106726528.72857141</c:v>
                </c:pt>
                <c:pt idx="274">
                  <c:v>107116041.60714285</c:v>
                </c:pt>
                <c:pt idx="275">
                  <c:v>107505554.4857143</c:v>
                </c:pt>
                <c:pt idx="276">
                  <c:v>107895067.36428571</c:v>
                </c:pt>
                <c:pt idx="277">
                  <c:v>108284580.24285713</c:v>
                </c:pt>
                <c:pt idx="278">
                  <c:v>108674093.12142858</c:v>
                </c:pt>
                <c:pt idx="279">
                  <c:v>109063605.99999999</c:v>
                </c:pt>
                <c:pt idx="280">
                  <c:v>109453118.87857142</c:v>
                </c:pt>
                <c:pt idx="281">
                  <c:v>109842631.75714286</c:v>
                </c:pt>
                <c:pt idx="282">
                  <c:v>110232144.63571429</c:v>
                </c:pt>
                <c:pt idx="283">
                  <c:v>110621657.5142857</c:v>
                </c:pt>
                <c:pt idx="284">
                  <c:v>111011170.39285715</c:v>
                </c:pt>
                <c:pt idx="285">
                  <c:v>111400683.27142859</c:v>
                </c:pt>
                <c:pt idx="286">
                  <c:v>111790196.14999999</c:v>
                </c:pt>
                <c:pt idx="287">
                  <c:v>112179709.02857144</c:v>
                </c:pt>
                <c:pt idx="288">
                  <c:v>112569221.90714285</c:v>
                </c:pt>
                <c:pt idx="289">
                  <c:v>112958734.78571428</c:v>
                </c:pt>
                <c:pt idx="290">
                  <c:v>113348247.66428573</c:v>
                </c:pt>
                <c:pt idx="291">
                  <c:v>113737760.54285714</c:v>
                </c:pt>
                <c:pt idx="292">
                  <c:v>114127273.42142858</c:v>
                </c:pt>
                <c:pt idx="293">
                  <c:v>114516786.3</c:v>
                </c:pt>
                <c:pt idx="294">
                  <c:v>114906299.17857143</c:v>
                </c:pt>
                <c:pt idx="295">
                  <c:v>115295812.05714285</c:v>
                </c:pt>
                <c:pt idx="296">
                  <c:v>115685324.93571429</c:v>
                </c:pt>
                <c:pt idx="297">
                  <c:v>116074837.81428573</c:v>
                </c:pt>
                <c:pt idx="298">
                  <c:v>116464350.69285713</c:v>
                </c:pt>
                <c:pt idx="299">
                  <c:v>116853863.57142857</c:v>
                </c:pt>
              </c:numCache>
            </c:numRef>
          </c:cat>
          <c:val>
            <c:numRef>
              <c:f>'Digital working'!$AA$3:$AA$302</c:f>
              <c:numCache>
                <c:formatCode>General</c:formatCode>
                <c:ptCount val="300"/>
                <c:pt idx="110">
                  <c:v>20517.545541546508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5A-402E-BC73-43875DFB5533}"/>
            </c:ext>
          </c:extLst>
        </c:ser>
        <c:ser>
          <c:idx val="3"/>
          <c:order val="2"/>
          <c:tx>
            <c:strRef>
              <c:f>'Digital working'!$S$2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cat>
            <c:numRef>
              <c:f>'Digital working'!$Z$3:$Z$302</c:f>
              <c:numCache>
                <c:formatCode>General</c:formatCode>
                <c:ptCount val="300"/>
                <c:pt idx="0">
                  <c:v>389512.87857142853</c:v>
                </c:pt>
                <c:pt idx="1">
                  <c:v>779025.75714285707</c:v>
                </c:pt>
                <c:pt idx="2">
                  <c:v>1168538.6357142855</c:v>
                </c:pt>
                <c:pt idx="3">
                  <c:v>1558051.5142857141</c:v>
                </c:pt>
                <c:pt idx="4">
                  <c:v>1947564.392857143</c:v>
                </c:pt>
                <c:pt idx="5">
                  <c:v>2337077.2714285711</c:v>
                </c:pt>
                <c:pt idx="6">
                  <c:v>2726590.15</c:v>
                </c:pt>
                <c:pt idx="7">
                  <c:v>3116103.0285714283</c:v>
                </c:pt>
                <c:pt idx="8">
                  <c:v>3505615.9071428576</c:v>
                </c:pt>
                <c:pt idx="9">
                  <c:v>3895128.7857142859</c:v>
                </c:pt>
                <c:pt idx="10">
                  <c:v>4284641.6642857138</c:v>
                </c:pt>
                <c:pt idx="11">
                  <c:v>4674154.5428571422</c:v>
                </c:pt>
                <c:pt idx="12">
                  <c:v>5063667.4214285715</c:v>
                </c:pt>
                <c:pt idx="13">
                  <c:v>5453180.2999999998</c:v>
                </c:pt>
                <c:pt idx="14">
                  <c:v>5842693.1785714282</c:v>
                </c:pt>
                <c:pt idx="15">
                  <c:v>6232206.0571428565</c:v>
                </c:pt>
                <c:pt idx="16">
                  <c:v>6621718.9357142868</c:v>
                </c:pt>
                <c:pt idx="17">
                  <c:v>7011231.8142857151</c:v>
                </c:pt>
                <c:pt idx="18">
                  <c:v>7400744.6928571435</c:v>
                </c:pt>
                <c:pt idx="19">
                  <c:v>7790257.5714285718</c:v>
                </c:pt>
                <c:pt idx="20">
                  <c:v>8179770.4500000011</c:v>
                </c:pt>
                <c:pt idx="21">
                  <c:v>8569283.3285714276</c:v>
                </c:pt>
                <c:pt idx="22">
                  <c:v>8958796.2071428578</c:v>
                </c:pt>
                <c:pt idx="23">
                  <c:v>9348309.0857142843</c:v>
                </c:pt>
                <c:pt idx="24">
                  <c:v>9737821.9642857146</c:v>
                </c:pt>
                <c:pt idx="25">
                  <c:v>10127334.842857143</c:v>
                </c:pt>
                <c:pt idx="26">
                  <c:v>10516847.721428571</c:v>
                </c:pt>
                <c:pt idx="27">
                  <c:v>10906360.6</c:v>
                </c:pt>
                <c:pt idx="28">
                  <c:v>11295873.478571428</c:v>
                </c:pt>
                <c:pt idx="29">
                  <c:v>11685386.357142856</c:v>
                </c:pt>
                <c:pt idx="30">
                  <c:v>12074899.235714287</c:v>
                </c:pt>
                <c:pt idx="31">
                  <c:v>12464412.114285713</c:v>
                </c:pt>
                <c:pt idx="32">
                  <c:v>12853924.992857141</c:v>
                </c:pt>
                <c:pt idx="33">
                  <c:v>13243437.871428574</c:v>
                </c:pt>
                <c:pt idx="34">
                  <c:v>13632950.749999998</c:v>
                </c:pt>
                <c:pt idx="35">
                  <c:v>14022463.62857143</c:v>
                </c:pt>
                <c:pt idx="36">
                  <c:v>14411976.507142857</c:v>
                </c:pt>
                <c:pt idx="37">
                  <c:v>14801489.385714287</c:v>
                </c:pt>
                <c:pt idx="38">
                  <c:v>15191002.264285713</c:v>
                </c:pt>
                <c:pt idx="39">
                  <c:v>15580515.142857144</c:v>
                </c:pt>
                <c:pt idx="40">
                  <c:v>15970028.02142857</c:v>
                </c:pt>
                <c:pt idx="41">
                  <c:v>16359540.900000002</c:v>
                </c:pt>
                <c:pt idx="42">
                  <c:v>16749053.778571429</c:v>
                </c:pt>
                <c:pt idx="43">
                  <c:v>17138566.657142855</c:v>
                </c:pt>
                <c:pt idx="44">
                  <c:v>17528079.535714287</c:v>
                </c:pt>
                <c:pt idx="45">
                  <c:v>17917592.414285716</c:v>
                </c:pt>
                <c:pt idx="46">
                  <c:v>18307105.292857144</c:v>
                </c:pt>
                <c:pt idx="47">
                  <c:v>18696618.171428569</c:v>
                </c:pt>
                <c:pt idx="48">
                  <c:v>19086131.050000001</c:v>
                </c:pt>
                <c:pt idx="49">
                  <c:v>19475643.928571429</c:v>
                </c:pt>
                <c:pt idx="50">
                  <c:v>19865156.807142857</c:v>
                </c:pt>
                <c:pt idx="51">
                  <c:v>20254669.685714286</c:v>
                </c:pt>
                <c:pt idx="52">
                  <c:v>20644182.564285714</c:v>
                </c:pt>
                <c:pt idx="53">
                  <c:v>21033695.442857143</c:v>
                </c:pt>
                <c:pt idx="54">
                  <c:v>21423208.321428571</c:v>
                </c:pt>
                <c:pt idx="55">
                  <c:v>21812721.199999999</c:v>
                </c:pt>
                <c:pt idx="56">
                  <c:v>22202234.078571431</c:v>
                </c:pt>
                <c:pt idx="57">
                  <c:v>22591746.957142856</c:v>
                </c:pt>
                <c:pt idx="58">
                  <c:v>22981259.835714288</c:v>
                </c:pt>
                <c:pt idx="59">
                  <c:v>23370772.714285713</c:v>
                </c:pt>
                <c:pt idx="60">
                  <c:v>23760285.592857145</c:v>
                </c:pt>
                <c:pt idx="61">
                  <c:v>24149798.471428573</c:v>
                </c:pt>
                <c:pt idx="62">
                  <c:v>24539311.349999998</c:v>
                </c:pt>
                <c:pt idx="63">
                  <c:v>24928824.228571426</c:v>
                </c:pt>
                <c:pt idx="64">
                  <c:v>25318337.107142858</c:v>
                </c:pt>
                <c:pt idx="65">
                  <c:v>25707849.985714283</c:v>
                </c:pt>
                <c:pt idx="66">
                  <c:v>26097362.864285715</c:v>
                </c:pt>
                <c:pt idx="67">
                  <c:v>26486875.742857147</c:v>
                </c:pt>
                <c:pt idx="68">
                  <c:v>26876388.621428575</c:v>
                </c:pt>
                <c:pt idx="69">
                  <c:v>27265901.499999996</c:v>
                </c:pt>
                <c:pt idx="70">
                  <c:v>27655414.378571425</c:v>
                </c:pt>
                <c:pt idx="71">
                  <c:v>28044927.25714286</c:v>
                </c:pt>
                <c:pt idx="72">
                  <c:v>28434440.135714285</c:v>
                </c:pt>
                <c:pt idx="73">
                  <c:v>28823953.014285713</c:v>
                </c:pt>
                <c:pt idx="74">
                  <c:v>29213465.892857142</c:v>
                </c:pt>
                <c:pt idx="75">
                  <c:v>29602978.771428574</c:v>
                </c:pt>
                <c:pt idx="76">
                  <c:v>29992491.650000002</c:v>
                </c:pt>
                <c:pt idx="77">
                  <c:v>30382004.528571427</c:v>
                </c:pt>
                <c:pt idx="78">
                  <c:v>30771517.407142859</c:v>
                </c:pt>
                <c:pt idx="79">
                  <c:v>31161030.285714287</c:v>
                </c:pt>
                <c:pt idx="80">
                  <c:v>31550543.164285712</c:v>
                </c:pt>
                <c:pt idx="81">
                  <c:v>31940056.04285714</c:v>
                </c:pt>
                <c:pt idx="82">
                  <c:v>32329568.921428569</c:v>
                </c:pt>
                <c:pt idx="83">
                  <c:v>32719081.800000004</c:v>
                </c:pt>
                <c:pt idx="84">
                  <c:v>33108594.678571429</c:v>
                </c:pt>
                <c:pt idx="85">
                  <c:v>33498107.557142857</c:v>
                </c:pt>
                <c:pt idx="86">
                  <c:v>33887620.43571429</c:v>
                </c:pt>
                <c:pt idx="87">
                  <c:v>34277133.31428571</c:v>
                </c:pt>
                <c:pt idx="88">
                  <c:v>34666646.192857139</c:v>
                </c:pt>
                <c:pt idx="89">
                  <c:v>35056159.071428575</c:v>
                </c:pt>
                <c:pt idx="90">
                  <c:v>35445671.949999996</c:v>
                </c:pt>
                <c:pt idx="91">
                  <c:v>35835184.828571431</c:v>
                </c:pt>
                <c:pt idx="92">
                  <c:v>36224697.70714286</c:v>
                </c:pt>
                <c:pt idx="93">
                  <c:v>36614210.585714288</c:v>
                </c:pt>
                <c:pt idx="94">
                  <c:v>37003723.464285716</c:v>
                </c:pt>
                <c:pt idx="95">
                  <c:v>37393236.342857137</c:v>
                </c:pt>
                <c:pt idx="96">
                  <c:v>37782749.221428573</c:v>
                </c:pt>
                <c:pt idx="97">
                  <c:v>38172262.100000001</c:v>
                </c:pt>
                <c:pt idx="98">
                  <c:v>38561774.97857143</c:v>
                </c:pt>
                <c:pt idx="99">
                  <c:v>38951287.857142858</c:v>
                </c:pt>
                <c:pt idx="100">
                  <c:v>39340800.735714279</c:v>
                </c:pt>
                <c:pt idx="101">
                  <c:v>39730313.614285715</c:v>
                </c:pt>
                <c:pt idx="102">
                  <c:v>40119826.492857143</c:v>
                </c:pt>
                <c:pt idx="103">
                  <c:v>40509339.371428572</c:v>
                </c:pt>
                <c:pt idx="104">
                  <c:v>40898852.25</c:v>
                </c:pt>
                <c:pt idx="105">
                  <c:v>41288365.128571428</c:v>
                </c:pt>
                <c:pt idx="106">
                  <c:v>41677878.007142849</c:v>
                </c:pt>
                <c:pt idx="107">
                  <c:v>42067390.885714285</c:v>
                </c:pt>
                <c:pt idx="108">
                  <c:v>42456903.764285721</c:v>
                </c:pt>
                <c:pt idx="109">
                  <c:v>42846416.642857142</c:v>
                </c:pt>
                <c:pt idx="110">
                  <c:v>43235929.52142857</c:v>
                </c:pt>
                <c:pt idx="111">
                  <c:v>43625442.399999999</c:v>
                </c:pt>
                <c:pt idx="112">
                  <c:v>44014955.278571427</c:v>
                </c:pt>
                <c:pt idx="113">
                  <c:v>44404468.157142863</c:v>
                </c:pt>
                <c:pt idx="114">
                  <c:v>44793981.035714284</c:v>
                </c:pt>
                <c:pt idx="115">
                  <c:v>45183493.914285712</c:v>
                </c:pt>
                <c:pt idx="116">
                  <c:v>45573006.792857148</c:v>
                </c:pt>
                <c:pt idx="117">
                  <c:v>45962519.671428576</c:v>
                </c:pt>
                <c:pt idx="118">
                  <c:v>46352032.550000004</c:v>
                </c:pt>
                <c:pt idx="119">
                  <c:v>46741545.428571425</c:v>
                </c:pt>
                <c:pt idx="120">
                  <c:v>47131058.307142854</c:v>
                </c:pt>
                <c:pt idx="121">
                  <c:v>47520571.18571429</c:v>
                </c:pt>
                <c:pt idx="122">
                  <c:v>47910084.06428571</c:v>
                </c:pt>
                <c:pt idx="123">
                  <c:v>48299596.942857146</c:v>
                </c:pt>
                <c:pt idx="124">
                  <c:v>48689109.821428575</c:v>
                </c:pt>
                <c:pt idx="125">
                  <c:v>49078622.699999996</c:v>
                </c:pt>
                <c:pt idx="126">
                  <c:v>49468135.578571431</c:v>
                </c:pt>
                <c:pt idx="127">
                  <c:v>49857648.457142852</c:v>
                </c:pt>
                <c:pt idx="128">
                  <c:v>50247161.335714288</c:v>
                </c:pt>
                <c:pt idx="129">
                  <c:v>50636674.214285716</c:v>
                </c:pt>
                <c:pt idx="130">
                  <c:v>51026187.092857137</c:v>
                </c:pt>
                <c:pt idx="131">
                  <c:v>51415699.971428566</c:v>
                </c:pt>
                <c:pt idx="132">
                  <c:v>51805212.850000009</c:v>
                </c:pt>
                <c:pt idx="133">
                  <c:v>52194725.72857143</c:v>
                </c:pt>
                <c:pt idx="134">
                  <c:v>52584238.607142866</c:v>
                </c:pt>
                <c:pt idx="135">
                  <c:v>52973751.485714294</c:v>
                </c:pt>
                <c:pt idx="136">
                  <c:v>53363264.364285707</c:v>
                </c:pt>
                <c:pt idx="137">
                  <c:v>53752777.242857151</c:v>
                </c:pt>
                <c:pt idx="138">
                  <c:v>54142290.121428564</c:v>
                </c:pt>
                <c:pt idx="139">
                  <c:v>54531802.999999993</c:v>
                </c:pt>
                <c:pt idx="140">
                  <c:v>54921315.878571428</c:v>
                </c:pt>
                <c:pt idx="141">
                  <c:v>55310828.757142849</c:v>
                </c:pt>
                <c:pt idx="142">
                  <c:v>55700341.635714293</c:v>
                </c:pt>
                <c:pt idx="143">
                  <c:v>56089854.514285721</c:v>
                </c:pt>
                <c:pt idx="144">
                  <c:v>56479367.392857142</c:v>
                </c:pt>
                <c:pt idx="145">
                  <c:v>56868880.27142857</c:v>
                </c:pt>
                <c:pt idx="146">
                  <c:v>57258393.149999999</c:v>
                </c:pt>
                <c:pt idx="147">
                  <c:v>57647906.028571427</c:v>
                </c:pt>
                <c:pt idx="148">
                  <c:v>58037418.907142863</c:v>
                </c:pt>
                <c:pt idx="149">
                  <c:v>58426931.785714284</c:v>
                </c:pt>
                <c:pt idx="150">
                  <c:v>58816444.664285712</c:v>
                </c:pt>
                <c:pt idx="151">
                  <c:v>59205957.542857148</c:v>
                </c:pt>
                <c:pt idx="152">
                  <c:v>59595470.421428569</c:v>
                </c:pt>
                <c:pt idx="153">
                  <c:v>59984983.300000004</c:v>
                </c:pt>
                <c:pt idx="154">
                  <c:v>60374496.178571425</c:v>
                </c:pt>
                <c:pt idx="155">
                  <c:v>60764009.057142854</c:v>
                </c:pt>
                <c:pt idx="156">
                  <c:v>61153521.935714282</c:v>
                </c:pt>
                <c:pt idx="157">
                  <c:v>61543034.814285718</c:v>
                </c:pt>
                <c:pt idx="158">
                  <c:v>61932547.692857146</c:v>
                </c:pt>
                <c:pt idx="159">
                  <c:v>62322060.571428575</c:v>
                </c:pt>
                <c:pt idx="160">
                  <c:v>62711573.450000003</c:v>
                </c:pt>
                <c:pt idx="161">
                  <c:v>63101086.328571424</c:v>
                </c:pt>
                <c:pt idx="162">
                  <c:v>63490599.207142867</c:v>
                </c:pt>
                <c:pt idx="163">
                  <c:v>63880112.085714281</c:v>
                </c:pt>
                <c:pt idx="164">
                  <c:v>64269624.964285716</c:v>
                </c:pt>
                <c:pt idx="165">
                  <c:v>64659137.842857137</c:v>
                </c:pt>
                <c:pt idx="166">
                  <c:v>65048650.721428566</c:v>
                </c:pt>
                <c:pt idx="167">
                  <c:v>65438163.600000009</c:v>
                </c:pt>
                <c:pt idx="168">
                  <c:v>65827676.47857143</c:v>
                </c:pt>
                <c:pt idx="169">
                  <c:v>66217189.357142858</c:v>
                </c:pt>
                <c:pt idx="170">
                  <c:v>66606702.235714279</c:v>
                </c:pt>
                <c:pt idx="171">
                  <c:v>66996215.114285715</c:v>
                </c:pt>
                <c:pt idx="172">
                  <c:v>67385727.992857143</c:v>
                </c:pt>
                <c:pt idx="173">
                  <c:v>67775240.871428579</c:v>
                </c:pt>
                <c:pt idx="174">
                  <c:v>68164753.75</c:v>
                </c:pt>
                <c:pt idx="175">
                  <c:v>68554266.628571421</c:v>
                </c:pt>
                <c:pt idx="176">
                  <c:v>68943779.507142857</c:v>
                </c:pt>
                <c:pt idx="177">
                  <c:v>69333292.385714278</c:v>
                </c:pt>
                <c:pt idx="178">
                  <c:v>69722805.264285713</c:v>
                </c:pt>
                <c:pt idx="179">
                  <c:v>70112318.142857149</c:v>
                </c:pt>
                <c:pt idx="180">
                  <c:v>70501831.02142857</c:v>
                </c:pt>
                <c:pt idx="181">
                  <c:v>70891343.899999991</c:v>
                </c:pt>
                <c:pt idx="182">
                  <c:v>71280856.778571442</c:v>
                </c:pt>
                <c:pt idx="183">
                  <c:v>71670369.657142863</c:v>
                </c:pt>
                <c:pt idx="184">
                  <c:v>72059882.535714284</c:v>
                </c:pt>
                <c:pt idx="185">
                  <c:v>72449395.414285719</c:v>
                </c:pt>
                <c:pt idx="186">
                  <c:v>72838908.29285714</c:v>
                </c:pt>
                <c:pt idx="187">
                  <c:v>73228421.171428576</c:v>
                </c:pt>
                <c:pt idx="188">
                  <c:v>73617934.049999997</c:v>
                </c:pt>
                <c:pt idx="189">
                  <c:v>74007446.928571433</c:v>
                </c:pt>
                <c:pt idx="190">
                  <c:v>74396959.807142854</c:v>
                </c:pt>
                <c:pt idx="191">
                  <c:v>74786472.685714275</c:v>
                </c:pt>
                <c:pt idx="192">
                  <c:v>75175985.564285725</c:v>
                </c:pt>
                <c:pt idx="193">
                  <c:v>75565498.442857146</c:v>
                </c:pt>
                <c:pt idx="194">
                  <c:v>75955011.321428567</c:v>
                </c:pt>
                <c:pt idx="195">
                  <c:v>76344524.200000003</c:v>
                </c:pt>
                <c:pt idx="196">
                  <c:v>76734037.078571424</c:v>
                </c:pt>
                <c:pt idx="197">
                  <c:v>77123549.95714286</c:v>
                </c:pt>
                <c:pt idx="198">
                  <c:v>77513062.835714296</c:v>
                </c:pt>
                <c:pt idx="199">
                  <c:v>77902575.714285716</c:v>
                </c:pt>
                <c:pt idx="200">
                  <c:v>78292088.592857137</c:v>
                </c:pt>
                <c:pt idx="201">
                  <c:v>78681601.471428558</c:v>
                </c:pt>
                <c:pt idx="202">
                  <c:v>79071114.350000009</c:v>
                </c:pt>
                <c:pt idx="203">
                  <c:v>79460627.22857143</c:v>
                </c:pt>
                <c:pt idx="204">
                  <c:v>79850140.107142851</c:v>
                </c:pt>
                <c:pt idx="205">
                  <c:v>80239652.985714287</c:v>
                </c:pt>
                <c:pt idx="206">
                  <c:v>80629165.864285707</c:v>
                </c:pt>
                <c:pt idx="207">
                  <c:v>81018678.742857143</c:v>
                </c:pt>
                <c:pt idx="208">
                  <c:v>81408191.621428579</c:v>
                </c:pt>
                <c:pt idx="209">
                  <c:v>81797704.5</c:v>
                </c:pt>
                <c:pt idx="210">
                  <c:v>82187217.378571436</c:v>
                </c:pt>
                <c:pt idx="211">
                  <c:v>82576730.257142857</c:v>
                </c:pt>
                <c:pt idx="212">
                  <c:v>82966243.135714293</c:v>
                </c:pt>
                <c:pt idx="213">
                  <c:v>83355756.014285699</c:v>
                </c:pt>
                <c:pt idx="214">
                  <c:v>83745268.892857149</c:v>
                </c:pt>
                <c:pt idx="215">
                  <c:v>84134781.77142857</c:v>
                </c:pt>
                <c:pt idx="216">
                  <c:v>84524294.649999991</c:v>
                </c:pt>
                <c:pt idx="217">
                  <c:v>84913807.528571442</c:v>
                </c:pt>
                <c:pt idx="218">
                  <c:v>85303320.407142863</c:v>
                </c:pt>
                <c:pt idx="219">
                  <c:v>85692833.285714284</c:v>
                </c:pt>
                <c:pt idx="220">
                  <c:v>86082346.164285704</c:v>
                </c:pt>
                <c:pt idx="221">
                  <c:v>86471859.04285714</c:v>
                </c:pt>
                <c:pt idx="222">
                  <c:v>86861371.921428576</c:v>
                </c:pt>
                <c:pt idx="223">
                  <c:v>87250884.799999997</c:v>
                </c:pt>
                <c:pt idx="224">
                  <c:v>87640397.678571433</c:v>
                </c:pt>
                <c:pt idx="225">
                  <c:v>88029910.557142854</c:v>
                </c:pt>
                <c:pt idx="226">
                  <c:v>88419423.435714275</c:v>
                </c:pt>
                <c:pt idx="227">
                  <c:v>88808936.314285725</c:v>
                </c:pt>
                <c:pt idx="228">
                  <c:v>89198449.192857146</c:v>
                </c:pt>
                <c:pt idx="229">
                  <c:v>89587962.071428567</c:v>
                </c:pt>
                <c:pt idx="230">
                  <c:v>89977474.950000003</c:v>
                </c:pt>
                <c:pt idx="231">
                  <c:v>90366987.828571424</c:v>
                </c:pt>
                <c:pt idx="232">
                  <c:v>90756500.70714286</c:v>
                </c:pt>
                <c:pt idx="233">
                  <c:v>91146013.585714296</c:v>
                </c:pt>
                <c:pt idx="234">
                  <c:v>91535526.464285716</c:v>
                </c:pt>
                <c:pt idx="235">
                  <c:v>91925039.342857152</c:v>
                </c:pt>
                <c:pt idx="236">
                  <c:v>92314552.221428558</c:v>
                </c:pt>
                <c:pt idx="237">
                  <c:v>92704065.100000009</c:v>
                </c:pt>
                <c:pt idx="238">
                  <c:v>93093577.978571415</c:v>
                </c:pt>
                <c:pt idx="239">
                  <c:v>93483090.857142851</c:v>
                </c:pt>
                <c:pt idx="240">
                  <c:v>93872603.735714301</c:v>
                </c:pt>
                <c:pt idx="241">
                  <c:v>94262116.614285707</c:v>
                </c:pt>
                <c:pt idx="242">
                  <c:v>94651629.492857143</c:v>
                </c:pt>
                <c:pt idx="243">
                  <c:v>95041142.371428579</c:v>
                </c:pt>
                <c:pt idx="244">
                  <c:v>95430655.250000015</c:v>
                </c:pt>
                <c:pt idx="245">
                  <c:v>95820168.128571421</c:v>
                </c:pt>
                <c:pt idx="246">
                  <c:v>96209681.007142872</c:v>
                </c:pt>
                <c:pt idx="247">
                  <c:v>96599193.885714293</c:v>
                </c:pt>
                <c:pt idx="248">
                  <c:v>96988706.764285699</c:v>
                </c:pt>
                <c:pt idx="249">
                  <c:v>97378219.642857149</c:v>
                </c:pt>
                <c:pt idx="250">
                  <c:v>97767732.521428585</c:v>
                </c:pt>
                <c:pt idx="251">
                  <c:v>98157245.399999991</c:v>
                </c:pt>
                <c:pt idx="252">
                  <c:v>98546758.278571412</c:v>
                </c:pt>
                <c:pt idx="253">
                  <c:v>98936271.157142863</c:v>
                </c:pt>
                <c:pt idx="254">
                  <c:v>99325784.035714269</c:v>
                </c:pt>
                <c:pt idx="255">
                  <c:v>99715296.914285704</c:v>
                </c:pt>
                <c:pt idx="256">
                  <c:v>100104809.79285714</c:v>
                </c:pt>
                <c:pt idx="257">
                  <c:v>100494322.67142858</c:v>
                </c:pt>
                <c:pt idx="258">
                  <c:v>100883835.54999998</c:v>
                </c:pt>
                <c:pt idx="259">
                  <c:v>101273348.42857143</c:v>
                </c:pt>
                <c:pt idx="260">
                  <c:v>101662861.30714287</c:v>
                </c:pt>
                <c:pt idx="261">
                  <c:v>102052374.18571427</c:v>
                </c:pt>
                <c:pt idx="262">
                  <c:v>102441887.06428573</c:v>
                </c:pt>
                <c:pt idx="263">
                  <c:v>102831399.94285713</c:v>
                </c:pt>
                <c:pt idx="264">
                  <c:v>103220912.82142857</c:v>
                </c:pt>
                <c:pt idx="265">
                  <c:v>103610425.70000002</c:v>
                </c:pt>
                <c:pt idx="266">
                  <c:v>103999938.57857142</c:v>
                </c:pt>
                <c:pt idx="267">
                  <c:v>104389451.45714286</c:v>
                </c:pt>
                <c:pt idx="268">
                  <c:v>104778964.3357143</c:v>
                </c:pt>
                <c:pt idx="269">
                  <c:v>105168477.21428573</c:v>
                </c:pt>
                <c:pt idx="270">
                  <c:v>105557990.09285714</c:v>
                </c:pt>
                <c:pt idx="271">
                  <c:v>105947502.97142859</c:v>
                </c:pt>
                <c:pt idx="272">
                  <c:v>106337015.85000001</c:v>
                </c:pt>
                <c:pt idx="273">
                  <c:v>106726528.72857141</c:v>
                </c:pt>
                <c:pt idx="274">
                  <c:v>107116041.60714285</c:v>
                </c:pt>
                <c:pt idx="275">
                  <c:v>107505554.4857143</c:v>
                </c:pt>
                <c:pt idx="276">
                  <c:v>107895067.36428571</c:v>
                </c:pt>
                <c:pt idx="277">
                  <c:v>108284580.24285713</c:v>
                </c:pt>
                <c:pt idx="278">
                  <c:v>108674093.12142858</c:v>
                </c:pt>
                <c:pt idx="279">
                  <c:v>109063605.99999999</c:v>
                </c:pt>
                <c:pt idx="280">
                  <c:v>109453118.87857142</c:v>
                </c:pt>
                <c:pt idx="281">
                  <c:v>109842631.75714286</c:v>
                </c:pt>
                <c:pt idx="282">
                  <c:v>110232144.63571429</c:v>
                </c:pt>
                <c:pt idx="283">
                  <c:v>110621657.5142857</c:v>
                </c:pt>
                <c:pt idx="284">
                  <c:v>111011170.39285715</c:v>
                </c:pt>
                <c:pt idx="285">
                  <c:v>111400683.27142859</c:v>
                </c:pt>
                <c:pt idx="286">
                  <c:v>111790196.14999999</c:v>
                </c:pt>
                <c:pt idx="287">
                  <c:v>112179709.02857144</c:v>
                </c:pt>
                <c:pt idx="288">
                  <c:v>112569221.90714285</c:v>
                </c:pt>
                <c:pt idx="289">
                  <c:v>112958734.78571428</c:v>
                </c:pt>
                <c:pt idx="290">
                  <c:v>113348247.66428573</c:v>
                </c:pt>
                <c:pt idx="291">
                  <c:v>113737760.54285714</c:v>
                </c:pt>
                <c:pt idx="292">
                  <c:v>114127273.42142858</c:v>
                </c:pt>
                <c:pt idx="293">
                  <c:v>114516786.3</c:v>
                </c:pt>
                <c:pt idx="294">
                  <c:v>114906299.17857143</c:v>
                </c:pt>
                <c:pt idx="295">
                  <c:v>115295812.05714285</c:v>
                </c:pt>
                <c:pt idx="296">
                  <c:v>115685324.93571429</c:v>
                </c:pt>
                <c:pt idx="297">
                  <c:v>116074837.81428573</c:v>
                </c:pt>
                <c:pt idx="298">
                  <c:v>116464350.69285713</c:v>
                </c:pt>
                <c:pt idx="299">
                  <c:v>116853863.57142857</c:v>
                </c:pt>
              </c:numCache>
            </c:numRef>
          </c:cat>
          <c:val>
            <c:numRef>
              <c:f>'Digital working'!$AB$3:$AB$302</c:f>
              <c:numCache>
                <c:formatCode>General</c:formatCode>
                <c:ptCount val="300"/>
                <c:pt idx="99">
                  <c:v>17576.92172899557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5A-402E-BC73-43875DFB5533}"/>
            </c:ext>
          </c:extLst>
        </c:ser>
        <c:ser>
          <c:idx val="4"/>
          <c:order val="3"/>
          <c:tx>
            <c:strRef>
              <c:f>'Digital working'!$T$2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Pt>
            <c:idx val="118"/>
            <c:marker>
              <c:symbol val="circle"/>
              <c:size val="5"/>
              <c:spPr>
                <a:solidFill>
                  <a:srgbClr val="C0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D5A-402E-BC73-43875DFB5533}"/>
              </c:ext>
            </c:extLst>
          </c:dPt>
          <c:cat>
            <c:numRef>
              <c:f>'Digital working'!$Z$3:$Z$302</c:f>
              <c:numCache>
                <c:formatCode>General</c:formatCode>
                <c:ptCount val="300"/>
                <c:pt idx="0">
                  <c:v>389512.87857142853</c:v>
                </c:pt>
                <c:pt idx="1">
                  <c:v>779025.75714285707</c:v>
                </c:pt>
                <c:pt idx="2">
                  <c:v>1168538.6357142855</c:v>
                </c:pt>
                <c:pt idx="3">
                  <c:v>1558051.5142857141</c:v>
                </c:pt>
                <c:pt idx="4">
                  <c:v>1947564.392857143</c:v>
                </c:pt>
                <c:pt idx="5">
                  <c:v>2337077.2714285711</c:v>
                </c:pt>
                <c:pt idx="6">
                  <c:v>2726590.15</c:v>
                </c:pt>
                <c:pt idx="7">
                  <c:v>3116103.0285714283</c:v>
                </c:pt>
                <c:pt idx="8">
                  <c:v>3505615.9071428576</c:v>
                </c:pt>
                <c:pt idx="9">
                  <c:v>3895128.7857142859</c:v>
                </c:pt>
                <c:pt idx="10">
                  <c:v>4284641.6642857138</c:v>
                </c:pt>
                <c:pt idx="11">
                  <c:v>4674154.5428571422</c:v>
                </c:pt>
                <c:pt idx="12">
                  <c:v>5063667.4214285715</c:v>
                </c:pt>
                <c:pt idx="13">
                  <c:v>5453180.2999999998</c:v>
                </c:pt>
                <c:pt idx="14">
                  <c:v>5842693.1785714282</c:v>
                </c:pt>
                <c:pt idx="15">
                  <c:v>6232206.0571428565</c:v>
                </c:pt>
                <c:pt idx="16">
                  <c:v>6621718.9357142868</c:v>
                </c:pt>
                <c:pt idx="17">
                  <c:v>7011231.8142857151</c:v>
                </c:pt>
                <c:pt idx="18">
                  <c:v>7400744.6928571435</c:v>
                </c:pt>
                <c:pt idx="19">
                  <c:v>7790257.5714285718</c:v>
                </c:pt>
                <c:pt idx="20">
                  <c:v>8179770.4500000011</c:v>
                </c:pt>
                <c:pt idx="21">
                  <c:v>8569283.3285714276</c:v>
                </c:pt>
                <c:pt idx="22">
                  <c:v>8958796.2071428578</c:v>
                </c:pt>
                <c:pt idx="23">
                  <c:v>9348309.0857142843</c:v>
                </c:pt>
                <c:pt idx="24">
                  <c:v>9737821.9642857146</c:v>
                </c:pt>
                <c:pt idx="25">
                  <c:v>10127334.842857143</c:v>
                </c:pt>
                <c:pt idx="26">
                  <c:v>10516847.721428571</c:v>
                </c:pt>
                <c:pt idx="27">
                  <c:v>10906360.6</c:v>
                </c:pt>
                <c:pt idx="28">
                  <c:v>11295873.478571428</c:v>
                </c:pt>
                <c:pt idx="29">
                  <c:v>11685386.357142856</c:v>
                </c:pt>
                <c:pt idx="30">
                  <c:v>12074899.235714287</c:v>
                </c:pt>
                <c:pt idx="31">
                  <c:v>12464412.114285713</c:v>
                </c:pt>
                <c:pt idx="32">
                  <c:v>12853924.992857141</c:v>
                </c:pt>
                <c:pt idx="33">
                  <c:v>13243437.871428574</c:v>
                </c:pt>
                <c:pt idx="34">
                  <c:v>13632950.749999998</c:v>
                </c:pt>
                <c:pt idx="35">
                  <c:v>14022463.62857143</c:v>
                </c:pt>
                <c:pt idx="36">
                  <c:v>14411976.507142857</c:v>
                </c:pt>
                <c:pt idx="37">
                  <c:v>14801489.385714287</c:v>
                </c:pt>
                <c:pt idx="38">
                  <c:v>15191002.264285713</c:v>
                </c:pt>
                <c:pt idx="39">
                  <c:v>15580515.142857144</c:v>
                </c:pt>
                <c:pt idx="40">
                  <c:v>15970028.02142857</c:v>
                </c:pt>
                <c:pt idx="41">
                  <c:v>16359540.900000002</c:v>
                </c:pt>
                <c:pt idx="42">
                  <c:v>16749053.778571429</c:v>
                </c:pt>
                <c:pt idx="43">
                  <c:v>17138566.657142855</c:v>
                </c:pt>
                <c:pt idx="44">
                  <c:v>17528079.535714287</c:v>
                </c:pt>
                <c:pt idx="45">
                  <c:v>17917592.414285716</c:v>
                </c:pt>
                <c:pt idx="46">
                  <c:v>18307105.292857144</c:v>
                </c:pt>
                <c:pt idx="47">
                  <c:v>18696618.171428569</c:v>
                </c:pt>
                <c:pt idx="48">
                  <c:v>19086131.050000001</c:v>
                </c:pt>
                <c:pt idx="49">
                  <c:v>19475643.928571429</c:v>
                </c:pt>
                <c:pt idx="50">
                  <c:v>19865156.807142857</c:v>
                </c:pt>
                <c:pt idx="51">
                  <c:v>20254669.685714286</c:v>
                </c:pt>
                <c:pt idx="52">
                  <c:v>20644182.564285714</c:v>
                </c:pt>
                <c:pt idx="53">
                  <c:v>21033695.442857143</c:v>
                </c:pt>
                <c:pt idx="54">
                  <c:v>21423208.321428571</c:v>
                </c:pt>
                <c:pt idx="55">
                  <c:v>21812721.199999999</c:v>
                </c:pt>
                <c:pt idx="56">
                  <c:v>22202234.078571431</c:v>
                </c:pt>
                <c:pt idx="57">
                  <c:v>22591746.957142856</c:v>
                </c:pt>
                <c:pt idx="58">
                  <c:v>22981259.835714288</c:v>
                </c:pt>
                <c:pt idx="59">
                  <c:v>23370772.714285713</c:v>
                </c:pt>
                <c:pt idx="60">
                  <c:v>23760285.592857145</c:v>
                </c:pt>
                <c:pt idx="61">
                  <c:v>24149798.471428573</c:v>
                </c:pt>
                <c:pt idx="62">
                  <c:v>24539311.349999998</c:v>
                </c:pt>
                <c:pt idx="63">
                  <c:v>24928824.228571426</c:v>
                </c:pt>
                <c:pt idx="64">
                  <c:v>25318337.107142858</c:v>
                </c:pt>
                <c:pt idx="65">
                  <c:v>25707849.985714283</c:v>
                </c:pt>
                <c:pt idx="66">
                  <c:v>26097362.864285715</c:v>
                </c:pt>
                <c:pt idx="67">
                  <c:v>26486875.742857147</c:v>
                </c:pt>
                <c:pt idx="68">
                  <c:v>26876388.621428575</c:v>
                </c:pt>
                <c:pt idx="69">
                  <c:v>27265901.499999996</c:v>
                </c:pt>
                <c:pt idx="70">
                  <c:v>27655414.378571425</c:v>
                </c:pt>
                <c:pt idx="71">
                  <c:v>28044927.25714286</c:v>
                </c:pt>
                <c:pt idx="72">
                  <c:v>28434440.135714285</c:v>
                </c:pt>
                <c:pt idx="73">
                  <c:v>28823953.014285713</c:v>
                </c:pt>
                <c:pt idx="74">
                  <c:v>29213465.892857142</c:v>
                </c:pt>
                <c:pt idx="75">
                  <c:v>29602978.771428574</c:v>
                </c:pt>
                <c:pt idx="76">
                  <c:v>29992491.650000002</c:v>
                </c:pt>
                <c:pt idx="77">
                  <c:v>30382004.528571427</c:v>
                </c:pt>
                <c:pt idx="78">
                  <c:v>30771517.407142859</c:v>
                </c:pt>
                <c:pt idx="79">
                  <c:v>31161030.285714287</c:v>
                </c:pt>
                <c:pt idx="80">
                  <c:v>31550543.164285712</c:v>
                </c:pt>
                <c:pt idx="81">
                  <c:v>31940056.04285714</c:v>
                </c:pt>
                <c:pt idx="82">
                  <c:v>32329568.921428569</c:v>
                </c:pt>
                <c:pt idx="83">
                  <c:v>32719081.800000004</c:v>
                </c:pt>
                <c:pt idx="84">
                  <c:v>33108594.678571429</c:v>
                </c:pt>
                <c:pt idx="85">
                  <c:v>33498107.557142857</c:v>
                </c:pt>
                <c:pt idx="86">
                  <c:v>33887620.43571429</c:v>
                </c:pt>
                <c:pt idx="87">
                  <c:v>34277133.31428571</c:v>
                </c:pt>
                <c:pt idx="88">
                  <c:v>34666646.192857139</c:v>
                </c:pt>
                <c:pt idx="89">
                  <c:v>35056159.071428575</c:v>
                </c:pt>
                <c:pt idx="90">
                  <c:v>35445671.949999996</c:v>
                </c:pt>
                <c:pt idx="91">
                  <c:v>35835184.828571431</c:v>
                </c:pt>
                <c:pt idx="92">
                  <c:v>36224697.70714286</c:v>
                </c:pt>
                <c:pt idx="93">
                  <c:v>36614210.585714288</c:v>
                </c:pt>
                <c:pt idx="94">
                  <c:v>37003723.464285716</c:v>
                </c:pt>
                <c:pt idx="95">
                  <c:v>37393236.342857137</c:v>
                </c:pt>
                <c:pt idx="96">
                  <c:v>37782749.221428573</c:v>
                </c:pt>
                <c:pt idx="97">
                  <c:v>38172262.100000001</c:v>
                </c:pt>
                <c:pt idx="98">
                  <c:v>38561774.97857143</c:v>
                </c:pt>
                <c:pt idx="99">
                  <c:v>38951287.857142858</c:v>
                </c:pt>
                <c:pt idx="100">
                  <c:v>39340800.735714279</c:v>
                </c:pt>
                <c:pt idx="101">
                  <c:v>39730313.614285715</c:v>
                </c:pt>
                <c:pt idx="102">
                  <c:v>40119826.492857143</c:v>
                </c:pt>
                <c:pt idx="103">
                  <c:v>40509339.371428572</c:v>
                </c:pt>
                <c:pt idx="104">
                  <c:v>40898852.25</c:v>
                </c:pt>
                <c:pt idx="105">
                  <c:v>41288365.128571428</c:v>
                </c:pt>
                <c:pt idx="106">
                  <c:v>41677878.007142849</c:v>
                </c:pt>
                <c:pt idx="107">
                  <c:v>42067390.885714285</c:v>
                </c:pt>
                <c:pt idx="108">
                  <c:v>42456903.764285721</c:v>
                </c:pt>
                <c:pt idx="109">
                  <c:v>42846416.642857142</c:v>
                </c:pt>
                <c:pt idx="110">
                  <c:v>43235929.52142857</c:v>
                </c:pt>
                <c:pt idx="111">
                  <c:v>43625442.399999999</c:v>
                </c:pt>
                <c:pt idx="112">
                  <c:v>44014955.278571427</c:v>
                </c:pt>
                <c:pt idx="113">
                  <c:v>44404468.157142863</c:v>
                </c:pt>
                <c:pt idx="114">
                  <c:v>44793981.035714284</c:v>
                </c:pt>
                <c:pt idx="115">
                  <c:v>45183493.914285712</c:v>
                </c:pt>
                <c:pt idx="116">
                  <c:v>45573006.792857148</c:v>
                </c:pt>
                <c:pt idx="117">
                  <c:v>45962519.671428576</c:v>
                </c:pt>
                <c:pt idx="118">
                  <c:v>46352032.550000004</c:v>
                </c:pt>
                <c:pt idx="119">
                  <c:v>46741545.428571425</c:v>
                </c:pt>
                <c:pt idx="120">
                  <c:v>47131058.307142854</c:v>
                </c:pt>
                <c:pt idx="121">
                  <c:v>47520571.18571429</c:v>
                </c:pt>
                <c:pt idx="122">
                  <c:v>47910084.06428571</c:v>
                </c:pt>
                <c:pt idx="123">
                  <c:v>48299596.942857146</c:v>
                </c:pt>
                <c:pt idx="124">
                  <c:v>48689109.821428575</c:v>
                </c:pt>
                <c:pt idx="125">
                  <c:v>49078622.699999996</c:v>
                </c:pt>
                <c:pt idx="126">
                  <c:v>49468135.578571431</c:v>
                </c:pt>
                <c:pt idx="127">
                  <c:v>49857648.457142852</c:v>
                </c:pt>
                <c:pt idx="128">
                  <c:v>50247161.335714288</c:v>
                </c:pt>
                <c:pt idx="129">
                  <c:v>50636674.214285716</c:v>
                </c:pt>
                <c:pt idx="130">
                  <c:v>51026187.092857137</c:v>
                </c:pt>
                <c:pt idx="131">
                  <c:v>51415699.971428566</c:v>
                </c:pt>
                <c:pt idx="132">
                  <c:v>51805212.850000009</c:v>
                </c:pt>
                <c:pt idx="133">
                  <c:v>52194725.72857143</c:v>
                </c:pt>
                <c:pt idx="134">
                  <c:v>52584238.607142866</c:v>
                </c:pt>
                <c:pt idx="135">
                  <c:v>52973751.485714294</c:v>
                </c:pt>
                <c:pt idx="136">
                  <c:v>53363264.364285707</c:v>
                </c:pt>
                <c:pt idx="137">
                  <c:v>53752777.242857151</c:v>
                </c:pt>
                <c:pt idx="138">
                  <c:v>54142290.121428564</c:v>
                </c:pt>
                <c:pt idx="139">
                  <c:v>54531802.999999993</c:v>
                </c:pt>
                <c:pt idx="140">
                  <c:v>54921315.878571428</c:v>
                </c:pt>
                <c:pt idx="141">
                  <c:v>55310828.757142849</c:v>
                </c:pt>
                <c:pt idx="142">
                  <c:v>55700341.635714293</c:v>
                </c:pt>
                <c:pt idx="143">
                  <c:v>56089854.514285721</c:v>
                </c:pt>
                <c:pt idx="144">
                  <c:v>56479367.392857142</c:v>
                </c:pt>
                <c:pt idx="145">
                  <c:v>56868880.27142857</c:v>
                </c:pt>
                <c:pt idx="146">
                  <c:v>57258393.149999999</c:v>
                </c:pt>
                <c:pt idx="147">
                  <c:v>57647906.028571427</c:v>
                </c:pt>
                <c:pt idx="148">
                  <c:v>58037418.907142863</c:v>
                </c:pt>
                <c:pt idx="149">
                  <c:v>58426931.785714284</c:v>
                </c:pt>
                <c:pt idx="150">
                  <c:v>58816444.664285712</c:v>
                </c:pt>
                <c:pt idx="151">
                  <c:v>59205957.542857148</c:v>
                </c:pt>
                <c:pt idx="152">
                  <c:v>59595470.421428569</c:v>
                </c:pt>
                <c:pt idx="153">
                  <c:v>59984983.300000004</c:v>
                </c:pt>
                <c:pt idx="154">
                  <c:v>60374496.178571425</c:v>
                </c:pt>
                <c:pt idx="155">
                  <c:v>60764009.057142854</c:v>
                </c:pt>
                <c:pt idx="156">
                  <c:v>61153521.935714282</c:v>
                </c:pt>
                <c:pt idx="157">
                  <c:v>61543034.814285718</c:v>
                </c:pt>
                <c:pt idx="158">
                  <c:v>61932547.692857146</c:v>
                </c:pt>
                <c:pt idx="159">
                  <c:v>62322060.571428575</c:v>
                </c:pt>
                <c:pt idx="160">
                  <c:v>62711573.450000003</c:v>
                </c:pt>
                <c:pt idx="161">
                  <c:v>63101086.328571424</c:v>
                </c:pt>
                <c:pt idx="162">
                  <c:v>63490599.207142867</c:v>
                </c:pt>
                <c:pt idx="163">
                  <c:v>63880112.085714281</c:v>
                </c:pt>
                <c:pt idx="164">
                  <c:v>64269624.964285716</c:v>
                </c:pt>
                <c:pt idx="165">
                  <c:v>64659137.842857137</c:v>
                </c:pt>
                <c:pt idx="166">
                  <c:v>65048650.721428566</c:v>
                </c:pt>
                <c:pt idx="167">
                  <c:v>65438163.600000009</c:v>
                </c:pt>
                <c:pt idx="168">
                  <c:v>65827676.47857143</c:v>
                </c:pt>
                <c:pt idx="169">
                  <c:v>66217189.357142858</c:v>
                </c:pt>
                <c:pt idx="170">
                  <c:v>66606702.235714279</c:v>
                </c:pt>
                <c:pt idx="171">
                  <c:v>66996215.114285715</c:v>
                </c:pt>
                <c:pt idx="172">
                  <c:v>67385727.992857143</c:v>
                </c:pt>
                <c:pt idx="173">
                  <c:v>67775240.871428579</c:v>
                </c:pt>
                <c:pt idx="174">
                  <c:v>68164753.75</c:v>
                </c:pt>
                <c:pt idx="175">
                  <c:v>68554266.628571421</c:v>
                </c:pt>
                <c:pt idx="176">
                  <c:v>68943779.507142857</c:v>
                </c:pt>
                <c:pt idx="177">
                  <c:v>69333292.385714278</c:v>
                </c:pt>
                <c:pt idx="178">
                  <c:v>69722805.264285713</c:v>
                </c:pt>
                <c:pt idx="179">
                  <c:v>70112318.142857149</c:v>
                </c:pt>
                <c:pt idx="180">
                  <c:v>70501831.02142857</c:v>
                </c:pt>
                <c:pt idx="181">
                  <c:v>70891343.899999991</c:v>
                </c:pt>
                <c:pt idx="182">
                  <c:v>71280856.778571442</c:v>
                </c:pt>
                <c:pt idx="183">
                  <c:v>71670369.657142863</c:v>
                </c:pt>
                <c:pt idx="184">
                  <c:v>72059882.535714284</c:v>
                </c:pt>
                <c:pt idx="185">
                  <c:v>72449395.414285719</c:v>
                </c:pt>
                <c:pt idx="186">
                  <c:v>72838908.29285714</c:v>
                </c:pt>
                <c:pt idx="187">
                  <c:v>73228421.171428576</c:v>
                </c:pt>
                <c:pt idx="188">
                  <c:v>73617934.049999997</c:v>
                </c:pt>
                <c:pt idx="189">
                  <c:v>74007446.928571433</c:v>
                </c:pt>
                <c:pt idx="190">
                  <c:v>74396959.807142854</c:v>
                </c:pt>
                <c:pt idx="191">
                  <c:v>74786472.685714275</c:v>
                </c:pt>
                <c:pt idx="192">
                  <c:v>75175985.564285725</c:v>
                </c:pt>
                <c:pt idx="193">
                  <c:v>75565498.442857146</c:v>
                </c:pt>
                <c:pt idx="194">
                  <c:v>75955011.321428567</c:v>
                </c:pt>
                <c:pt idx="195">
                  <c:v>76344524.200000003</c:v>
                </c:pt>
                <c:pt idx="196">
                  <c:v>76734037.078571424</c:v>
                </c:pt>
                <c:pt idx="197">
                  <c:v>77123549.95714286</c:v>
                </c:pt>
                <c:pt idx="198">
                  <c:v>77513062.835714296</c:v>
                </c:pt>
                <c:pt idx="199">
                  <c:v>77902575.714285716</c:v>
                </c:pt>
                <c:pt idx="200">
                  <c:v>78292088.592857137</c:v>
                </c:pt>
                <c:pt idx="201">
                  <c:v>78681601.471428558</c:v>
                </c:pt>
                <c:pt idx="202">
                  <c:v>79071114.350000009</c:v>
                </c:pt>
                <c:pt idx="203">
                  <c:v>79460627.22857143</c:v>
                </c:pt>
                <c:pt idx="204">
                  <c:v>79850140.107142851</c:v>
                </c:pt>
                <c:pt idx="205">
                  <c:v>80239652.985714287</c:v>
                </c:pt>
                <c:pt idx="206">
                  <c:v>80629165.864285707</c:v>
                </c:pt>
                <c:pt idx="207">
                  <c:v>81018678.742857143</c:v>
                </c:pt>
                <c:pt idx="208">
                  <c:v>81408191.621428579</c:v>
                </c:pt>
                <c:pt idx="209">
                  <c:v>81797704.5</c:v>
                </c:pt>
                <c:pt idx="210">
                  <c:v>82187217.378571436</c:v>
                </c:pt>
                <c:pt idx="211">
                  <c:v>82576730.257142857</c:v>
                </c:pt>
                <c:pt idx="212">
                  <c:v>82966243.135714293</c:v>
                </c:pt>
                <c:pt idx="213">
                  <c:v>83355756.014285699</c:v>
                </c:pt>
                <c:pt idx="214">
                  <c:v>83745268.892857149</c:v>
                </c:pt>
                <c:pt idx="215">
                  <c:v>84134781.77142857</c:v>
                </c:pt>
                <c:pt idx="216">
                  <c:v>84524294.649999991</c:v>
                </c:pt>
                <c:pt idx="217">
                  <c:v>84913807.528571442</c:v>
                </c:pt>
                <c:pt idx="218">
                  <c:v>85303320.407142863</c:v>
                </c:pt>
                <c:pt idx="219">
                  <c:v>85692833.285714284</c:v>
                </c:pt>
                <c:pt idx="220">
                  <c:v>86082346.164285704</c:v>
                </c:pt>
                <c:pt idx="221">
                  <c:v>86471859.04285714</c:v>
                </c:pt>
                <c:pt idx="222">
                  <c:v>86861371.921428576</c:v>
                </c:pt>
                <c:pt idx="223">
                  <c:v>87250884.799999997</c:v>
                </c:pt>
                <c:pt idx="224">
                  <c:v>87640397.678571433</c:v>
                </c:pt>
                <c:pt idx="225">
                  <c:v>88029910.557142854</c:v>
                </c:pt>
                <c:pt idx="226">
                  <c:v>88419423.435714275</c:v>
                </c:pt>
                <c:pt idx="227">
                  <c:v>88808936.314285725</c:v>
                </c:pt>
                <c:pt idx="228">
                  <c:v>89198449.192857146</c:v>
                </c:pt>
                <c:pt idx="229">
                  <c:v>89587962.071428567</c:v>
                </c:pt>
                <c:pt idx="230">
                  <c:v>89977474.950000003</c:v>
                </c:pt>
                <c:pt idx="231">
                  <c:v>90366987.828571424</c:v>
                </c:pt>
                <c:pt idx="232">
                  <c:v>90756500.70714286</c:v>
                </c:pt>
                <c:pt idx="233">
                  <c:v>91146013.585714296</c:v>
                </c:pt>
                <c:pt idx="234">
                  <c:v>91535526.464285716</c:v>
                </c:pt>
                <c:pt idx="235">
                  <c:v>91925039.342857152</c:v>
                </c:pt>
                <c:pt idx="236">
                  <c:v>92314552.221428558</c:v>
                </c:pt>
                <c:pt idx="237">
                  <c:v>92704065.100000009</c:v>
                </c:pt>
                <c:pt idx="238">
                  <c:v>93093577.978571415</c:v>
                </c:pt>
                <c:pt idx="239">
                  <c:v>93483090.857142851</c:v>
                </c:pt>
                <c:pt idx="240">
                  <c:v>93872603.735714301</c:v>
                </c:pt>
                <c:pt idx="241">
                  <c:v>94262116.614285707</c:v>
                </c:pt>
                <c:pt idx="242">
                  <c:v>94651629.492857143</c:v>
                </c:pt>
                <c:pt idx="243">
                  <c:v>95041142.371428579</c:v>
                </c:pt>
                <c:pt idx="244">
                  <c:v>95430655.250000015</c:v>
                </c:pt>
                <c:pt idx="245">
                  <c:v>95820168.128571421</c:v>
                </c:pt>
                <c:pt idx="246">
                  <c:v>96209681.007142872</c:v>
                </c:pt>
                <c:pt idx="247">
                  <c:v>96599193.885714293</c:v>
                </c:pt>
                <c:pt idx="248">
                  <c:v>96988706.764285699</c:v>
                </c:pt>
                <c:pt idx="249">
                  <c:v>97378219.642857149</c:v>
                </c:pt>
                <c:pt idx="250">
                  <c:v>97767732.521428585</c:v>
                </c:pt>
                <c:pt idx="251">
                  <c:v>98157245.399999991</c:v>
                </c:pt>
                <c:pt idx="252">
                  <c:v>98546758.278571412</c:v>
                </c:pt>
                <c:pt idx="253">
                  <c:v>98936271.157142863</c:v>
                </c:pt>
                <c:pt idx="254">
                  <c:v>99325784.035714269</c:v>
                </c:pt>
                <c:pt idx="255">
                  <c:v>99715296.914285704</c:v>
                </c:pt>
                <c:pt idx="256">
                  <c:v>100104809.79285714</c:v>
                </c:pt>
                <c:pt idx="257">
                  <c:v>100494322.67142858</c:v>
                </c:pt>
                <c:pt idx="258">
                  <c:v>100883835.54999998</c:v>
                </c:pt>
                <c:pt idx="259">
                  <c:v>101273348.42857143</c:v>
                </c:pt>
                <c:pt idx="260">
                  <c:v>101662861.30714287</c:v>
                </c:pt>
                <c:pt idx="261">
                  <c:v>102052374.18571427</c:v>
                </c:pt>
                <c:pt idx="262">
                  <c:v>102441887.06428573</c:v>
                </c:pt>
                <c:pt idx="263">
                  <c:v>102831399.94285713</c:v>
                </c:pt>
                <c:pt idx="264">
                  <c:v>103220912.82142857</c:v>
                </c:pt>
                <c:pt idx="265">
                  <c:v>103610425.70000002</c:v>
                </c:pt>
                <c:pt idx="266">
                  <c:v>103999938.57857142</c:v>
                </c:pt>
                <c:pt idx="267">
                  <c:v>104389451.45714286</c:v>
                </c:pt>
                <c:pt idx="268">
                  <c:v>104778964.3357143</c:v>
                </c:pt>
                <c:pt idx="269">
                  <c:v>105168477.21428573</c:v>
                </c:pt>
                <c:pt idx="270">
                  <c:v>105557990.09285714</c:v>
                </c:pt>
                <c:pt idx="271">
                  <c:v>105947502.97142859</c:v>
                </c:pt>
                <c:pt idx="272">
                  <c:v>106337015.85000001</c:v>
                </c:pt>
                <c:pt idx="273">
                  <c:v>106726528.72857141</c:v>
                </c:pt>
                <c:pt idx="274">
                  <c:v>107116041.60714285</c:v>
                </c:pt>
                <c:pt idx="275">
                  <c:v>107505554.4857143</c:v>
                </c:pt>
                <c:pt idx="276">
                  <c:v>107895067.36428571</c:v>
                </c:pt>
                <c:pt idx="277">
                  <c:v>108284580.24285713</c:v>
                </c:pt>
                <c:pt idx="278">
                  <c:v>108674093.12142858</c:v>
                </c:pt>
                <c:pt idx="279">
                  <c:v>109063605.99999999</c:v>
                </c:pt>
                <c:pt idx="280">
                  <c:v>109453118.87857142</c:v>
                </c:pt>
                <c:pt idx="281">
                  <c:v>109842631.75714286</c:v>
                </c:pt>
                <c:pt idx="282">
                  <c:v>110232144.63571429</c:v>
                </c:pt>
                <c:pt idx="283">
                  <c:v>110621657.5142857</c:v>
                </c:pt>
                <c:pt idx="284">
                  <c:v>111011170.39285715</c:v>
                </c:pt>
                <c:pt idx="285">
                  <c:v>111400683.27142859</c:v>
                </c:pt>
                <c:pt idx="286">
                  <c:v>111790196.14999999</c:v>
                </c:pt>
                <c:pt idx="287">
                  <c:v>112179709.02857144</c:v>
                </c:pt>
                <c:pt idx="288">
                  <c:v>112569221.90714285</c:v>
                </c:pt>
                <c:pt idx="289">
                  <c:v>112958734.78571428</c:v>
                </c:pt>
                <c:pt idx="290">
                  <c:v>113348247.66428573</c:v>
                </c:pt>
                <c:pt idx="291">
                  <c:v>113737760.54285714</c:v>
                </c:pt>
                <c:pt idx="292">
                  <c:v>114127273.42142858</c:v>
                </c:pt>
                <c:pt idx="293">
                  <c:v>114516786.3</c:v>
                </c:pt>
                <c:pt idx="294">
                  <c:v>114906299.17857143</c:v>
                </c:pt>
                <c:pt idx="295">
                  <c:v>115295812.05714285</c:v>
                </c:pt>
                <c:pt idx="296">
                  <c:v>115685324.93571429</c:v>
                </c:pt>
                <c:pt idx="297">
                  <c:v>116074837.81428573</c:v>
                </c:pt>
                <c:pt idx="298">
                  <c:v>116464350.69285713</c:v>
                </c:pt>
                <c:pt idx="299">
                  <c:v>116853863.57142857</c:v>
                </c:pt>
              </c:numCache>
            </c:numRef>
          </c:cat>
          <c:val>
            <c:numRef>
              <c:f>'Digital working'!$AC$3:$AC$302</c:f>
              <c:numCache>
                <c:formatCode>General</c:formatCode>
                <c:ptCount val="300"/>
                <c:pt idx="194">
                  <c:v>41156.196218928242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5A-402E-BC73-43875DFB5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677023"/>
        <c:axId val="1974668703"/>
      </c:lineChart>
      <c:catAx>
        <c:axId val="1974677023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68703"/>
        <c:crosses val="autoZero"/>
        <c:auto val="1"/>
        <c:lblAlgn val="ctr"/>
        <c:lblOffset val="100"/>
        <c:noMultiLvlLbl val="0"/>
      </c:catAx>
      <c:valAx>
        <c:axId val="1974668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7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1666666666666664E-2"/>
          <c:y val="0.88020778652668419"/>
          <c:w val="0.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Open TV Flighting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[7]Charts_Milka!$Q$1</c:f>
              <c:strCache>
                <c:ptCount val="1"/>
                <c:pt idx="0">
                  <c:v>Open TV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rgbClr val="0070C0"/>
              </a:solidFill>
            </a:ln>
            <a:effectLst/>
          </c:spPr>
          <c:invertIfNegative val="0"/>
          <c:cat>
            <c:numRef>
              <c:f>[7]Charts_Milka!$P$2:$P$53</c:f>
              <c:numCache>
                <c:formatCode>m/d/yyyy</c:formatCode>
                <c:ptCount val="52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  <c:pt idx="26">
                  <c:v>44018</c:v>
                </c:pt>
                <c:pt idx="27">
                  <c:v>44025</c:v>
                </c:pt>
                <c:pt idx="28">
                  <c:v>44032</c:v>
                </c:pt>
                <c:pt idx="29">
                  <c:v>44039</c:v>
                </c:pt>
                <c:pt idx="30">
                  <c:v>44046</c:v>
                </c:pt>
                <c:pt idx="31">
                  <c:v>44053</c:v>
                </c:pt>
                <c:pt idx="32">
                  <c:v>44060</c:v>
                </c:pt>
                <c:pt idx="33">
                  <c:v>44067</c:v>
                </c:pt>
                <c:pt idx="34">
                  <c:v>44074</c:v>
                </c:pt>
                <c:pt idx="35">
                  <c:v>44081</c:v>
                </c:pt>
                <c:pt idx="36">
                  <c:v>44088</c:v>
                </c:pt>
                <c:pt idx="37">
                  <c:v>44095</c:v>
                </c:pt>
                <c:pt idx="38">
                  <c:v>44102</c:v>
                </c:pt>
                <c:pt idx="39">
                  <c:v>44109</c:v>
                </c:pt>
                <c:pt idx="40">
                  <c:v>44116</c:v>
                </c:pt>
                <c:pt idx="41">
                  <c:v>44123</c:v>
                </c:pt>
                <c:pt idx="42">
                  <c:v>44130</c:v>
                </c:pt>
                <c:pt idx="43">
                  <c:v>44137</c:v>
                </c:pt>
                <c:pt idx="44">
                  <c:v>44144</c:v>
                </c:pt>
                <c:pt idx="45">
                  <c:v>44151</c:v>
                </c:pt>
                <c:pt idx="46">
                  <c:v>44158</c:v>
                </c:pt>
                <c:pt idx="47">
                  <c:v>44165</c:v>
                </c:pt>
                <c:pt idx="48">
                  <c:v>44172</c:v>
                </c:pt>
                <c:pt idx="49">
                  <c:v>44179</c:v>
                </c:pt>
                <c:pt idx="50">
                  <c:v>44186</c:v>
                </c:pt>
                <c:pt idx="51">
                  <c:v>44193</c:v>
                </c:pt>
              </c:numCache>
            </c:numRef>
          </c:cat>
          <c:val>
            <c:numRef>
              <c:f>[7]Charts_Milka!$Q$2:$Q$53</c:f>
              <c:numCache>
                <c:formatCode>General</c:formatCode>
                <c:ptCount val="52"/>
                <c:pt idx="0">
                  <c:v>20.1629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73.148899999999998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18.9864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61.576299999999996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55.644399999999997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61.711299999999994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52.835300000000004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36.4664</c:v>
                </c:pt>
                <c:pt idx="36">
                  <c:v>392.47709999999989</c:v>
                </c:pt>
                <c:pt idx="37">
                  <c:v>351.93919999999991</c:v>
                </c:pt>
                <c:pt idx="38">
                  <c:v>89.146899999999988</c:v>
                </c:pt>
                <c:pt idx="39">
                  <c:v>0</c:v>
                </c:pt>
                <c:pt idx="40">
                  <c:v>232.08670000000001</c:v>
                </c:pt>
                <c:pt idx="41">
                  <c:v>387.09699999999998</c:v>
                </c:pt>
                <c:pt idx="42">
                  <c:v>387.33620000000002</c:v>
                </c:pt>
                <c:pt idx="43">
                  <c:v>520.72300000000007</c:v>
                </c:pt>
                <c:pt idx="44">
                  <c:v>532.40480000000002</c:v>
                </c:pt>
                <c:pt idx="45">
                  <c:v>511.58079999999995</c:v>
                </c:pt>
                <c:pt idx="46">
                  <c:v>348.50450000000001</c:v>
                </c:pt>
                <c:pt idx="47">
                  <c:v>418.53920000000011</c:v>
                </c:pt>
                <c:pt idx="48">
                  <c:v>309.10699999999991</c:v>
                </c:pt>
                <c:pt idx="49">
                  <c:v>137.99310000000003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7-447D-B973-FA43EA4A5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246287"/>
        <c:axId val="1534244207"/>
      </c:barChart>
      <c:lineChart>
        <c:grouping val="standard"/>
        <c:varyColors val="0"/>
        <c:ser>
          <c:idx val="1"/>
          <c:order val="1"/>
          <c:tx>
            <c:strRef>
              <c:f>[7]Charts_Milka!$C$1</c:f>
              <c:strCache>
                <c:ptCount val="1"/>
                <c:pt idx="0">
                  <c:v>Current</c:v>
                </c:pt>
              </c:strCache>
            </c:strRef>
          </c:tx>
          <c:spPr>
            <a:ln w="3810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[7]Charts_Milka!$P$2:$P$53</c:f>
              <c:numCache>
                <c:formatCode>m/d/yyyy</c:formatCode>
                <c:ptCount val="52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  <c:pt idx="26">
                  <c:v>44018</c:v>
                </c:pt>
                <c:pt idx="27">
                  <c:v>44025</c:v>
                </c:pt>
                <c:pt idx="28">
                  <c:v>44032</c:v>
                </c:pt>
                <c:pt idx="29">
                  <c:v>44039</c:v>
                </c:pt>
                <c:pt idx="30">
                  <c:v>44046</c:v>
                </c:pt>
                <c:pt idx="31">
                  <c:v>44053</c:v>
                </c:pt>
                <c:pt idx="32">
                  <c:v>44060</c:v>
                </c:pt>
                <c:pt idx="33">
                  <c:v>44067</c:v>
                </c:pt>
                <c:pt idx="34">
                  <c:v>44074</c:v>
                </c:pt>
                <c:pt idx="35">
                  <c:v>44081</c:v>
                </c:pt>
                <c:pt idx="36">
                  <c:v>44088</c:v>
                </c:pt>
                <c:pt idx="37">
                  <c:v>44095</c:v>
                </c:pt>
                <c:pt idx="38">
                  <c:v>44102</c:v>
                </c:pt>
                <c:pt idx="39">
                  <c:v>44109</c:v>
                </c:pt>
                <c:pt idx="40">
                  <c:v>44116</c:v>
                </c:pt>
                <c:pt idx="41">
                  <c:v>44123</c:v>
                </c:pt>
                <c:pt idx="42">
                  <c:v>44130</c:v>
                </c:pt>
                <c:pt idx="43">
                  <c:v>44137</c:v>
                </c:pt>
                <c:pt idx="44">
                  <c:v>44144</c:v>
                </c:pt>
                <c:pt idx="45">
                  <c:v>44151</c:v>
                </c:pt>
                <c:pt idx="46">
                  <c:v>44158</c:v>
                </c:pt>
                <c:pt idx="47">
                  <c:v>44165</c:v>
                </c:pt>
                <c:pt idx="48">
                  <c:v>44172</c:v>
                </c:pt>
                <c:pt idx="49">
                  <c:v>44179</c:v>
                </c:pt>
                <c:pt idx="50">
                  <c:v>44186</c:v>
                </c:pt>
                <c:pt idx="51">
                  <c:v>44193</c:v>
                </c:pt>
              </c:numCache>
            </c:numRef>
          </c:cat>
          <c:val>
            <c:numRef>
              <c:f>[7]Charts_Milka!$R$2:$R$53</c:f>
              <c:numCache>
                <c:formatCode>General</c:formatCode>
                <c:ptCount val="52"/>
                <c:pt idx="0">
                  <c:v>238.06987619047629</c:v>
                </c:pt>
                <c:pt idx="1">
                  <c:v>238.06987619047629</c:v>
                </c:pt>
                <c:pt idx="2">
                  <c:v>238.06987619047629</c:v>
                </c:pt>
                <c:pt idx="3">
                  <c:v>238.06987619047629</c:v>
                </c:pt>
                <c:pt idx="4">
                  <c:v>238.06987619047629</c:v>
                </c:pt>
                <c:pt idx="5">
                  <c:v>238.06987619047629</c:v>
                </c:pt>
                <c:pt idx="6">
                  <c:v>238.06987619047629</c:v>
                </c:pt>
                <c:pt idx="7">
                  <c:v>238.06987619047629</c:v>
                </c:pt>
                <c:pt idx="8">
                  <c:v>238.06987619047629</c:v>
                </c:pt>
                <c:pt idx="9">
                  <c:v>238.06987619047629</c:v>
                </c:pt>
                <c:pt idx="10">
                  <c:v>238.06987619047629</c:v>
                </c:pt>
                <c:pt idx="11">
                  <c:v>238.06987619047629</c:v>
                </c:pt>
                <c:pt idx="12">
                  <c:v>238.06987619047629</c:v>
                </c:pt>
                <c:pt idx="13">
                  <c:v>238.06987619047629</c:v>
                </c:pt>
                <c:pt idx="14">
                  <c:v>238.06987619047629</c:v>
                </c:pt>
                <c:pt idx="15">
                  <c:v>238.06987619047629</c:v>
                </c:pt>
                <c:pt idx="16">
                  <c:v>238.06987619047629</c:v>
                </c:pt>
                <c:pt idx="17">
                  <c:v>238.06987619047629</c:v>
                </c:pt>
                <c:pt idx="18">
                  <c:v>238.06987619047629</c:v>
                </c:pt>
                <c:pt idx="19">
                  <c:v>238.06987619047629</c:v>
                </c:pt>
                <c:pt idx="20">
                  <c:v>238.06987619047629</c:v>
                </c:pt>
                <c:pt idx="21">
                  <c:v>238.06987619047629</c:v>
                </c:pt>
                <c:pt idx="22">
                  <c:v>238.06987619047629</c:v>
                </c:pt>
                <c:pt idx="23">
                  <c:v>238.06987619047629</c:v>
                </c:pt>
                <c:pt idx="24">
                  <c:v>238.06987619047629</c:v>
                </c:pt>
                <c:pt idx="25">
                  <c:v>238.06987619047629</c:v>
                </c:pt>
                <c:pt idx="26">
                  <c:v>238.06987619047629</c:v>
                </c:pt>
                <c:pt idx="27">
                  <c:v>238.06987619047629</c:v>
                </c:pt>
                <c:pt idx="28">
                  <c:v>238.06987619047629</c:v>
                </c:pt>
                <c:pt idx="29">
                  <c:v>238.06987619047629</c:v>
                </c:pt>
                <c:pt idx="30">
                  <c:v>238.06987619047629</c:v>
                </c:pt>
                <c:pt idx="31">
                  <c:v>238.06987619047629</c:v>
                </c:pt>
                <c:pt idx="32">
                  <c:v>238.06987619047629</c:v>
                </c:pt>
                <c:pt idx="33">
                  <c:v>238.06987619047629</c:v>
                </c:pt>
                <c:pt idx="34">
                  <c:v>238.06987619047629</c:v>
                </c:pt>
                <c:pt idx="35">
                  <c:v>238.06987619047629</c:v>
                </c:pt>
                <c:pt idx="36">
                  <c:v>238.06987619047629</c:v>
                </c:pt>
                <c:pt idx="37">
                  <c:v>238.06987619047629</c:v>
                </c:pt>
                <c:pt idx="38">
                  <c:v>238.06987619047629</c:v>
                </c:pt>
                <c:pt idx="39">
                  <c:v>238.06987619047629</c:v>
                </c:pt>
                <c:pt idx="40">
                  <c:v>238.06987619047629</c:v>
                </c:pt>
                <c:pt idx="41">
                  <c:v>238.06987619047629</c:v>
                </c:pt>
                <c:pt idx="42">
                  <c:v>238.06987619047629</c:v>
                </c:pt>
                <c:pt idx="43">
                  <c:v>238.06987619047629</c:v>
                </c:pt>
                <c:pt idx="44">
                  <c:v>238.06987619047629</c:v>
                </c:pt>
                <c:pt idx="45">
                  <c:v>238.06987619047629</c:v>
                </c:pt>
                <c:pt idx="46">
                  <c:v>238.06987619047629</c:v>
                </c:pt>
                <c:pt idx="47">
                  <c:v>238.06987619047629</c:v>
                </c:pt>
                <c:pt idx="48">
                  <c:v>238.06987619047629</c:v>
                </c:pt>
                <c:pt idx="49">
                  <c:v>238.06987619047629</c:v>
                </c:pt>
                <c:pt idx="50">
                  <c:v>238.06987619047629</c:v>
                </c:pt>
                <c:pt idx="51">
                  <c:v>238.06987619047629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7-447D-B973-FA43EA4A5B41}"/>
            </c:ext>
          </c:extLst>
        </c:ser>
        <c:ser>
          <c:idx val="2"/>
          <c:order val="2"/>
          <c:tx>
            <c:strRef>
              <c:f>[7]Charts_Milka!$D$1</c:f>
              <c:strCache>
                <c:ptCount val="1"/>
                <c:pt idx="0">
                  <c:v>Marginal Peak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[7]Charts_Milka!$P$2:$P$53</c:f>
              <c:numCache>
                <c:formatCode>m/d/yyyy</c:formatCode>
                <c:ptCount val="52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  <c:pt idx="26">
                  <c:v>44018</c:v>
                </c:pt>
                <c:pt idx="27">
                  <c:v>44025</c:v>
                </c:pt>
                <c:pt idx="28">
                  <c:v>44032</c:v>
                </c:pt>
                <c:pt idx="29">
                  <c:v>44039</c:v>
                </c:pt>
                <c:pt idx="30">
                  <c:v>44046</c:v>
                </c:pt>
                <c:pt idx="31">
                  <c:v>44053</c:v>
                </c:pt>
                <c:pt idx="32">
                  <c:v>44060</c:v>
                </c:pt>
                <c:pt idx="33">
                  <c:v>44067</c:v>
                </c:pt>
                <c:pt idx="34">
                  <c:v>44074</c:v>
                </c:pt>
                <c:pt idx="35">
                  <c:v>44081</c:v>
                </c:pt>
                <c:pt idx="36">
                  <c:v>44088</c:v>
                </c:pt>
                <c:pt idx="37">
                  <c:v>44095</c:v>
                </c:pt>
                <c:pt idx="38">
                  <c:v>44102</c:v>
                </c:pt>
                <c:pt idx="39">
                  <c:v>44109</c:v>
                </c:pt>
                <c:pt idx="40">
                  <c:v>44116</c:v>
                </c:pt>
                <c:pt idx="41">
                  <c:v>44123</c:v>
                </c:pt>
                <c:pt idx="42">
                  <c:v>44130</c:v>
                </c:pt>
                <c:pt idx="43">
                  <c:v>44137</c:v>
                </c:pt>
                <c:pt idx="44">
                  <c:v>44144</c:v>
                </c:pt>
                <c:pt idx="45">
                  <c:v>44151</c:v>
                </c:pt>
                <c:pt idx="46">
                  <c:v>44158</c:v>
                </c:pt>
                <c:pt idx="47">
                  <c:v>44165</c:v>
                </c:pt>
                <c:pt idx="48">
                  <c:v>44172</c:v>
                </c:pt>
                <c:pt idx="49">
                  <c:v>44179</c:v>
                </c:pt>
                <c:pt idx="50">
                  <c:v>44186</c:v>
                </c:pt>
                <c:pt idx="51">
                  <c:v>44193</c:v>
                </c:pt>
              </c:numCache>
            </c:numRef>
          </c:cat>
          <c:val>
            <c:numRef>
              <c:f>[7]Charts_Milka!$S$2:$S$53</c:f>
              <c:numCache>
                <c:formatCode>General</c:formatCode>
                <c:ptCount val="52"/>
                <c:pt idx="0">
                  <c:v>221.40498485714298</c:v>
                </c:pt>
                <c:pt idx="1">
                  <c:v>221.40498485714298</c:v>
                </c:pt>
                <c:pt idx="2">
                  <c:v>221.40498485714298</c:v>
                </c:pt>
                <c:pt idx="3">
                  <c:v>221.40498485714298</c:v>
                </c:pt>
                <c:pt idx="4">
                  <c:v>221.40498485714298</c:v>
                </c:pt>
                <c:pt idx="5">
                  <c:v>221.40498485714298</c:v>
                </c:pt>
                <c:pt idx="6">
                  <c:v>221.40498485714298</c:v>
                </c:pt>
                <c:pt idx="7">
                  <c:v>221.40498485714298</c:v>
                </c:pt>
                <c:pt idx="8">
                  <c:v>221.40498485714298</c:v>
                </c:pt>
                <c:pt idx="9">
                  <c:v>221.40498485714298</c:v>
                </c:pt>
                <c:pt idx="10">
                  <c:v>221.40498485714298</c:v>
                </c:pt>
                <c:pt idx="11">
                  <c:v>221.40498485714298</c:v>
                </c:pt>
                <c:pt idx="12">
                  <c:v>221.40498485714298</c:v>
                </c:pt>
                <c:pt idx="13">
                  <c:v>221.40498485714298</c:v>
                </c:pt>
                <c:pt idx="14">
                  <c:v>221.40498485714298</c:v>
                </c:pt>
                <c:pt idx="15">
                  <c:v>221.40498485714298</c:v>
                </c:pt>
                <c:pt idx="16">
                  <c:v>221.40498485714298</c:v>
                </c:pt>
                <c:pt idx="17">
                  <c:v>221.40498485714298</c:v>
                </c:pt>
                <c:pt idx="18">
                  <c:v>221.40498485714298</c:v>
                </c:pt>
                <c:pt idx="19">
                  <c:v>221.40498485714298</c:v>
                </c:pt>
                <c:pt idx="20">
                  <c:v>221.40498485714298</c:v>
                </c:pt>
                <c:pt idx="21">
                  <c:v>221.40498485714298</c:v>
                </c:pt>
                <c:pt idx="22">
                  <c:v>221.40498485714298</c:v>
                </c:pt>
                <c:pt idx="23">
                  <c:v>221.40498485714298</c:v>
                </c:pt>
                <c:pt idx="24">
                  <c:v>221.40498485714298</c:v>
                </c:pt>
                <c:pt idx="25">
                  <c:v>221.40498485714298</c:v>
                </c:pt>
                <c:pt idx="26">
                  <c:v>221.40498485714298</c:v>
                </c:pt>
                <c:pt idx="27">
                  <c:v>221.40498485714298</c:v>
                </c:pt>
                <c:pt idx="28">
                  <c:v>221.40498485714298</c:v>
                </c:pt>
                <c:pt idx="29">
                  <c:v>221.40498485714298</c:v>
                </c:pt>
                <c:pt idx="30">
                  <c:v>221.40498485714298</c:v>
                </c:pt>
                <c:pt idx="31">
                  <c:v>221.40498485714298</c:v>
                </c:pt>
                <c:pt idx="32">
                  <c:v>221.40498485714298</c:v>
                </c:pt>
                <c:pt idx="33">
                  <c:v>221.40498485714298</c:v>
                </c:pt>
                <c:pt idx="34">
                  <c:v>221.40498485714298</c:v>
                </c:pt>
                <c:pt idx="35">
                  <c:v>221.40498485714298</c:v>
                </c:pt>
                <c:pt idx="36">
                  <c:v>221.40498485714298</c:v>
                </c:pt>
                <c:pt idx="37">
                  <c:v>221.40498485714298</c:v>
                </c:pt>
                <c:pt idx="38">
                  <c:v>221.40498485714298</c:v>
                </c:pt>
                <c:pt idx="39">
                  <c:v>221.40498485714298</c:v>
                </c:pt>
                <c:pt idx="40">
                  <c:v>221.40498485714298</c:v>
                </c:pt>
                <c:pt idx="41">
                  <c:v>221.40498485714298</c:v>
                </c:pt>
                <c:pt idx="42">
                  <c:v>221.40498485714298</c:v>
                </c:pt>
                <c:pt idx="43">
                  <c:v>221.40498485714298</c:v>
                </c:pt>
                <c:pt idx="44">
                  <c:v>221.40498485714298</c:v>
                </c:pt>
                <c:pt idx="45">
                  <c:v>221.40498485714298</c:v>
                </c:pt>
                <c:pt idx="46">
                  <c:v>221.40498485714298</c:v>
                </c:pt>
                <c:pt idx="47">
                  <c:v>221.40498485714298</c:v>
                </c:pt>
                <c:pt idx="48">
                  <c:v>221.40498485714298</c:v>
                </c:pt>
                <c:pt idx="49">
                  <c:v>221.40498485714298</c:v>
                </c:pt>
                <c:pt idx="50">
                  <c:v>221.40498485714298</c:v>
                </c:pt>
                <c:pt idx="51">
                  <c:v>221.40498485714298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A7-447D-B973-FA43EA4A5B41}"/>
            </c:ext>
          </c:extLst>
        </c:ser>
        <c:ser>
          <c:idx val="3"/>
          <c:order val="3"/>
          <c:tx>
            <c:strRef>
              <c:f>[7]Charts_Milka!$E$1</c:f>
              <c:strCache>
                <c:ptCount val="1"/>
                <c:pt idx="0">
                  <c:v>Optimal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[7]Charts_Milka!$P$2:$P$53</c:f>
              <c:numCache>
                <c:formatCode>m/d/yyyy</c:formatCode>
                <c:ptCount val="52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  <c:pt idx="26">
                  <c:v>44018</c:v>
                </c:pt>
                <c:pt idx="27">
                  <c:v>44025</c:v>
                </c:pt>
                <c:pt idx="28">
                  <c:v>44032</c:v>
                </c:pt>
                <c:pt idx="29">
                  <c:v>44039</c:v>
                </c:pt>
                <c:pt idx="30">
                  <c:v>44046</c:v>
                </c:pt>
                <c:pt idx="31">
                  <c:v>44053</c:v>
                </c:pt>
                <c:pt idx="32">
                  <c:v>44060</c:v>
                </c:pt>
                <c:pt idx="33">
                  <c:v>44067</c:v>
                </c:pt>
                <c:pt idx="34">
                  <c:v>44074</c:v>
                </c:pt>
                <c:pt idx="35">
                  <c:v>44081</c:v>
                </c:pt>
                <c:pt idx="36">
                  <c:v>44088</c:v>
                </c:pt>
                <c:pt idx="37">
                  <c:v>44095</c:v>
                </c:pt>
                <c:pt idx="38">
                  <c:v>44102</c:v>
                </c:pt>
                <c:pt idx="39">
                  <c:v>44109</c:v>
                </c:pt>
                <c:pt idx="40">
                  <c:v>44116</c:v>
                </c:pt>
                <c:pt idx="41">
                  <c:v>44123</c:v>
                </c:pt>
                <c:pt idx="42">
                  <c:v>44130</c:v>
                </c:pt>
                <c:pt idx="43">
                  <c:v>44137</c:v>
                </c:pt>
                <c:pt idx="44">
                  <c:v>44144</c:v>
                </c:pt>
                <c:pt idx="45">
                  <c:v>44151</c:v>
                </c:pt>
                <c:pt idx="46">
                  <c:v>44158</c:v>
                </c:pt>
                <c:pt idx="47">
                  <c:v>44165</c:v>
                </c:pt>
                <c:pt idx="48">
                  <c:v>44172</c:v>
                </c:pt>
                <c:pt idx="49">
                  <c:v>44179</c:v>
                </c:pt>
                <c:pt idx="50">
                  <c:v>44186</c:v>
                </c:pt>
                <c:pt idx="51">
                  <c:v>44193</c:v>
                </c:pt>
              </c:numCache>
            </c:numRef>
          </c:cat>
          <c:val>
            <c:numRef>
              <c:f>[7]Charts_Milka!$T$2:$T$53</c:f>
              <c:numCache>
                <c:formatCode>General</c:formatCode>
                <c:ptCount val="52"/>
                <c:pt idx="0">
                  <c:v>430.90647590476215</c:v>
                </c:pt>
                <c:pt idx="1">
                  <c:v>430.90647590476215</c:v>
                </c:pt>
                <c:pt idx="2">
                  <c:v>430.90647590476215</c:v>
                </c:pt>
                <c:pt idx="3">
                  <c:v>430.90647590476215</c:v>
                </c:pt>
                <c:pt idx="4">
                  <c:v>430.90647590476215</c:v>
                </c:pt>
                <c:pt idx="5">
                  <c:v>430.90647590476215</c:v>
                </c:pt>
                <c:pt idx="6">
                  <c:v>430.90647590476215</c:v>
                </c:pt>
                <c:pt idx="7">
                  <c:v>430.90647590476215</c:v>
                </c:pt>
                <c:pt idx="8">
                  <c:v>430.90647590476215</c:v>
                </c:pt>
                <c:pt idx="9">
                  <c:v>430.90647590476215</c:v>
                </c:pt>
                <c:pt idx="10">
                  <c:v>430.90647590476215</c:v>
                </c:pt>
                <c:pt idx="11">
                  <c:v>430.90647590476215</c:v>
                </c:pt>
                <c:pt idx="12">
                  <c:v>430.90647590476215</c:v>
                </c:pt>
                <c:pt idx="13">
                  <c:v>430.90647590476215</c:v>
                </c:pt>
                <c:pt idx="14">
                  <c:v>430.90647590476215</c:v>
                </c:pt>
                <c:pt idx="15">
                  <c:v>430.90647590476215</c:v>
                </c:pt>
                <c:pt idx="16">
                  <c:v>430.90647590476215</c:v>
                </c:pt>
                <c:pt idx="17">
                  <c:v>430.90647590476215</c:v>
                </c:pt>
                <c:pt idx="18">
                  <c:v>430.90647590476215</c:v>
                </c:pt>
                <c:pt idx="19">
                  <c:v>430.90647590476215</c:v>
                </c:pt>
                <c:pt idx="20">
                  <c:v>430.90647590476215</c:v>
                </c:pt>
                <c:pt idx="21">
                  <c:v>430.90647590476215</c:v>
                </c:pt>
                <c:pt idx="22">
                  <c:v>430.90647590476215</c:v>
                </c:pt>
                <c:pt idx="23">
                  <c:v>430.90647590476215</c:v>
                </c:pt>
                <c:pt idx="24">
                  <c:v>430.90647590476215</c:v>
                </c:pt>
                <c:pt idx="25">
                  <c:v>430.90647590476215</c:v>
                </c:pt>
                <c:pt idx="26">
                  <c:v>430.90647590476215</c:v>
                </c:pt>
                <c:pt idx="27">
                  <c:v>430.90647590476215</c:v>
                </c:pt>
                <c:pt idx="28">
                  <c:v>430.90647590476215</c:v>
                </c:pt>
                <c:pt idx="29">
                  <c:v>430.90647590476215</c:v>
                </c:pt>
                <c:pt idx="30">
                  <c:v>430.90647590476215</c:v>
                </c:pt>
                <c:pt idx="31">
                  <c:v>430.90647590476215</c:v>
                </c:pt>
                <c:pt idx="32">
                  <c:v>430.90647590476215</c:v>
                </c:pt>
                <c:pt idx="33">
                  <c:v>430.90647590476215</c:v>
                </c:pt>
                <c:pt idx="34">
                  <c:v>430.90647590476215</c:v>
                </c:pt>
                <c:pt idx="35">
                  <c:v>430.90647590476215</c:v>
                </c:pt>
                <c:pt idx="36">
                  <c:v>430.90647590476215</c:v>
                </c:pt>
                <c:pt idx="37">
                  <c:v>430.90647590476215</c:v>
                </c:pt>
                <c:pt idx="38">
                  <c:v>430.90647590476215</c:v>
                </c:pt>
                <c:pt idx="39">
                  <c:v>430.90647590476215</c:v>
                </c:pt>
                <c:pt idx="40">
                  <c:v>430.90647590476215</c:v>
                </c:pt>
                <c:pt idx="41">
                  <c:v>430.90647590476215</c:v>
                </c:pt>
                <c:pt idx="42">
                  <c:v>430.90647590476215</c:v>
                </c:pt>
                <c:pt idx="43">
                  <c:v>430.90647590476215</c:v>
                </c:pt>
                <c:pt idx="44">
                  <c:v>430.90647590476215</c:v>
                </c:pt>
                <c:pt idx="45">
                  <c:v>430.90647590476215</c:v>
                </c:pt>
                <c:pt idx="46">
                  <c:v>430.90647590476215</c:v>
                </c:pt>
                <c:pt idx="47">
                  <c:v>430.90647590476215</c:v>
                </c:pt>
                <c:pt idx="48">
                  <c:v>430.90647590476215</c:v>
                </c:pt>
                <c:pt idx="49">
                  <c:v>430.90647590476215</c:v>
                </c:pt>
                <c:pt idx="50">
                  <c:v>430.90647590476215</c:v>
                </c:pt>
                <c:pt idx="51">
                  <c:v>430.90647590476215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A7-447D-B973-FA43EA4A5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246287"/>
        <c:axId val="1534244207"/>
      </c:lineChart>
      <c:dateAx>
        <c:axId val="15342462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ysDot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244207"/>
        <c:crosses val="autoZero"/>
        <c:auto val="1"/>
        <c:lblOffset val="100"/>
        <c:baseTimeUnit val="days"/>
        <c:majorUnit val="21"/>
        <c:majorTimeUnit val="days"/>
      </c:dateAx>
      <c:valAx>
        <c:axId val="1534244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24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Open TV - Saturation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'TV curves - Working'!$C$2</c:f>
              <c:strCache>
                <c:ptCount val="1"/>
                <c:pt idx="0">
                  <c:v>Incremental Volume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'TV curves - Working'!$B$3:$B$302</c:f>
              <c:numCache>
                <c:formatCode>General</c:formatCode>
                <c:ptCount val="300"/>
                <c:pt idx="0">
                  <c:v>2.380698761904763</c:v>
                </c:pt>
                <c:pt idx="1">
                  <c:v>4.7613975238095261</c:v>
                </c:pt>
                <c:pt idx="2">
                  <c:v>7.1420962857142891</c:v>
                </c:pt>
                <c:pt idx="3">
                  <c:v>9.5227950476190522</c:v>
                </c:pt>
                <c:pt idx="4">
                  <c:v>11.903493809523814</c:v>
                </c:pt>
                <c:pt idx="5">
                  <c:v>14.284192571428578</c:v>
                </c:pt>
                <c:pt idx="6">
                  <c:v>16.66489133333334</c:v>
                </c:pt>
                <c:pt idx="7">
                  <c:v>19.045590095238104</c:v>
                </c:pt>
                <c:pt idx="8">
                  <c:v>21.426288857142868</c:v>
                </c:pt>
                <c:pt idx="9">
                  <c:v>23.806987619047629</c:v>
                </c:pt>
                <c:pt idx="10">
                  <c:v>26.187686380952393</c:v>
                </c:pt>
                <c:pt idx="11">
                  <c:v>28.568385142857156</c:v>
                </c:pt>
                <c:pt idx="12">
                  <c:v>30.949083904761924</c:v>
                </c:pt>
                <c:pt idx="13">
                  <c:v>33.329782666666681</c:v>
                </c:pt>
                <c:pt idx="14">
                  <c:v>35.710481428571448</c:v>
                </c:pt>
                <c:pt idx="15">
                  <c:v>38.091180190476209</c:v>
                </c:pt>
                <c:pt idx="16">
                  <c:v>40.471878952380976</c:v>
                </c:pt>
                <c:pt idx="17">
                  <c:v>42.852577714285736</c:v>
                </c:pt>
                <c:pt idx="18">
                  <c:v>45.233276476190497</c:v>
                </c:pt>
                <c:pt idx="19">
                  <c:v>47.613975238095257</c:v>
                </c:pt>
                <c:pt idx="20">
                  <c:v>49.994674000000032</c:v>
                </c:pt>
                <c:pt idx="21">
                  <c:v>52.375372761904785</c:v>
                </c:pt>
                <c:pt idx="22">
                  <c:v>54.756071523809545</c:v>
                </c:pt>
                <c:pt idx="23">
                  <c:v>57.136770285714313</c:v>
                </c:pt>
                <c:pt idx="24">
                  <c:v>59.517469047619088</c:v>
                </c:pt>
                <c:pt idx="25">
                  <c:v>61.898167809523848</c:v>
                </c:pt>
                <c:pt idx="26">
                  <c:v>64.278866571428608</c:v>
                </c:pt>
                <c:pt idx="27">
                  <c:v>66.659565333333362</c:v>
                </c:pt>
                <c:pt idx="28">
                  <c:v>69.040264095238143</c:v>
                </c:pt>
                <c:pt idx="29">
                  <c:v>71.420962857142896</c:v>
                </c:pt>
                <c:pt idx="30">
                  <c:v>73.80166161904765</c:v>
                </c:pt>
                <c:pt idx="31">
                  <c:v>76.182360380952417</c:v>
                </c:pt>
                <c:pt idx="32">
                  <c:v>78.563059142857185</c:v>
                </c:pt>
                <c:pt idx="33">
                  <c:v>80.943757904761952</c:v>
                </c:pt>
                <c:pt idx="34">
                  <c:v>83.324456666666705</c:v>
                </c:pt>
                <c:pt idx="35">
                  <c:v>85.705155428571473</c:v>
                </c:pt>
                <c:pt idx="36">
                  <c:v>88.085854190476226</c:v>
                </c:pt>
                <c:pt idx="37">
                  <c:v>90.466552952380994</c:v>
                </c:pt>
                <c:pt idx="38">
                  <c:v>92.847251714285761</c:v>
                </c:pt>
                <c:pt idx="39">
                  <c:v>95.227950476190514</c:v>
                </c:pt>
                <c:pt idx="40">
                  <c:v>97.608649238095282</c:v>
                </c:pt>
                <c:pt idx="41">
                  <c:v>99.989348000000064</c:v>
                </c:pt>
                <c:pt idx="42">
                  <c:v>102.3700467619048</c:v>
                </c:pt>
                <c:pt idx="43">
                  <c:v>104.75074552380957</c:v>
                </c:pt>
                <c:pt idx="44">
                  <c:v>107.13144428571435</c:v>
                </c:pt>
                <c:pt idx="45">
                  <c:v>109.51214304761909</c:v>
                </c:pt>
                <c:pt idx="46">
                  <c:v>111.89284180952386</c:v>
                </c:pt>
                <c:pt idx="47">
                  <c:v>114.27354057142863</c:v>
                </c:pt>
                <c:pt idx="48">
                  <c:v>116.65423933333338</c:v>
                </c:pt>
                <c:pt idx="49">
                  <c:v>119.03493809523818</c:v>
                </c:pt>
                <c:pt idx="50">
                  <c:v>121.41563685714291</c:v>
                </c:pt>
                <c:pt idx="51">
                  <c:v>123.7963356190477</c:v>
                </c:pt>
                <c:pt idx="52">
                  <c:v>126.17703438095243</c:v>
                </c:pt>
                <c:pt idx="53">
                  <c:v>128.55773314285722</c:v>
                </c:pt>
                <c:pt idx="54">
                  <c:v>130.93843190476196</c:v>
                </c:pt>
                <c:pt idx="55">
                  <c:v>133.31913066666672</c:v>
                </c:pt>
                <c:pt idx="56">
                  <c:v>135.69982942857149</c:v>
                </c:pt>
                <c:pt idx="57">
                  <c:v>138.08052819047629</c:v>
                </c:pt>
                <c:pt idx="58">
                  <c:v>140.46122695238103</c:v>
                </c:pt>
                <c:pt idx="59">
                  <c:v>142.84192571428579</c:v>
                </c:pt>
                <c:pt idx="60">
                  <c:v>145.22262447619056</c:v>
                </c:pt>
                <c:pt idx="61">
                  <c:v>147.6033232380953</c:v>
                </c:pt>
                <c:pt idx="62">
                  <c:v>149.98402200000007</c:v>
                </c:pt>
                <c:pt idx="63">
                  <c:v>152.36472076190483</c:v>
                </c:pt>
                <c:pt idx="64">
                  <c:v>154.74541952380963</c:v>
                </c:pt>
                <c:pt idx="65">
                  <c:v>157.12611828571437</c:v>
                </c:pt>
                <c:pt idx="66">
                  <c:v>159.50681704761914</c:v>
                </c:pt>
                <c:pt idx="67">
                  <c:v>161.8875158095239</c:v>
                </c:pt>
                <c:pt idx="68">
                  <c:v>164.26821457142864</c:v>
                </c:pt>
                <c:pt idx="69">
                  <c:v>166.64891333333341</c:v>
                </c:pt>
                <c:pt idx="70">
                  <c:v>169.02961209523818</c:v>
                </c:pt>
                <c:pt idx="71">
                  <c:v>171.41031085714295</c:v>
                </c:pt>
                <c:pt idx="72">
                  <c:v>173.79100961904768</c:v>
                </c:pt>
                <c:pt idx="73">
                  <c:v>176.17170838095245</c:v>
                </c:pt>
                <c:pt idx="74">
                  <c:v>178.55240714285725</c:v>
                </c:pt>
                <c:pt idx="75">
                  <c:v>180.93310590476199</c:v>
                </c:pt>
                <c:pt idx="76">
                  <c:v>183.31380466666673</c:v>
                </c:pt>
                <c:pt idx="77">
                  <c:v>185.69450342857152</c:v>
                </c:pt>
                <c:pt idx="78">
                  <c:v>188.07520219047629</c:v>
                </c:pt>
                <c:pt idx="79">
                  <c:v>190.45590095238103</c:v>
                </c:pt>
                <c:pt idx="80">
                  <c:v>192.8365997142858</c:v>
                </c:pt>
                <c:pt idx="81">
                  <c:v>195.21729847619056</c:v>
                </c:pt>
                <c:pt idx="82">
                  <c:v>197.59799723809533</c:v>
                </c:pt>
                <c:pt idx="83">
                  <c:v>199.97869600000013</c:v>
                </c:pt>
                <c:pt idx="84">
                  <c:v>202.35939476190487</c:v>
                </c:pt>
                <c:pt idx="85">
                  <c:v>204.74009352380961</c:v>
                </c:pt>
                <c:pt idx="86">
                  <c:v>207.1207922857144</c:v>
                </c:pt>
                <c:pt idx="87">
                  <c:v>209.50149104761914</c:v>
                </c:pt>
                <c:pt idx="88">
                  <c:v>211.88218980952394</c:v>
                </c:pt>
                <c:pt idx="89">
                  <c:v>214.2628885714287</c:v>
                </c:pt>
                <c:pt idx="90">
                  <c:v>216.64358733333341</c:v>
                </c:pt>
                <c:pt idx="91">
                  <c:v>219.02428609523818</c:v>
                </c:pt>
                <c:pt idx="92">
                  <c:v>221.40498485714298</c:v>
                </c:pt>
                <c:pt idx="93">
                  <c:v>223.78568361904772</c:v>
                </c:pt>
                <c:pt idx="94">
                  <c:v>226.16638238095246</c:v>
                </c:pt>
                <c:pt idx="95">
                  <c:v>228.54708114285725</c:v>
                </c:pt>
                <c:pt idx="96">
                  <c:v>230.92777990476202</c:v>
                </c:pt>
                <c:pt idx="97">
                  <c:v>233.30847866666676</c:v>
                </c:pt>
                <c:pt idx="98">
                  <c:v>235.68917742857155</c:v>
                </c:pt>
                <c:pt idx="99">
                  <c:v>238.06987619047629</c:v>
                </c:pt>
                <c:pt idx="100">
                  <c:v>240.45057495238103</c:v>
                </c:pt>
                <c:pt idx="101">
                  <c:v>242.83127371428583</c:v>
                </c:pt>
                <c:pt idx="102">
                  <c:v>245.21197247619062</c:v>
                </c:pt>
                <c:pt idx="103">
                  <c:v>247.59267123809539</c:v>
                </c:pt>
                <c:pt idx="104">
                  <c:v>249.9733700000001</c:v>
                </c:pt>
                <c:pt idx="105">
                  <c:v>252.35406876190487</c:v>
                </c:pt>
                <c:pt idx="106">
                  <c:v>254.73476752380967</c:v>
                </c:pt>
                <c:pt idx="107">
                  <c:v>257.11546628571443</c:v>
                </c:pt>
                <c:pt idx="108">
                  <c:v>259.49616504761917</c:v>
                </c:pt>
                <c:pt idx="109">
                  <c:v>261.87686380952391</c:v>
                </c:pt>
                <c:pt idx="110">
                  <c:v>264.25756257142871</c:v>
                </c:pt>
                <c:pt idx="111">
                  <c:v>266.63826133333345</c:v>
                </c:pt>
                <c:pt idx="112">
                  <c:v>269.01896009523824</c:v>
                </c:pt>
                <c:pt idx="113">
                  <c:v>271.39965885714298</c:v>
                </c:pt>
                <c:pt idx="114">
                  <c:v>273.78035761904778</c:v>
                </c:pt>
                <c:pt idx="115">
                  <c:v>276.16105638095257</c:v>
                </c:pt>
                <c:pt idx="116">
                  <c:v>278.54175514285731</c:v>
                </c:pt>
                <c:pt idx="117">
                  <c:v>280.92245390476205</c:v>
                </c:pt>
                <c:pt idx="118">
                  <c:v>283.30315266666679</c:v>
                </c:pt>
                <c:pt idx="119">
                  <c:v>285.68385142857159</c:v>
                </c:pt>
                <c:pt idx="120">
                  <c:v>288.06455019047633</c:v>
                </c:pt>
                <c:pt idx="121">
                  <c:v>290.44524895238112</c:v>
                </c:pt>
                <c:pt idx="122">
                  <c:v>292.82594771428586</c:v>
                </c:pt>
                <c:pt idx="123">
                  <c:v>295.2066464761906</c:v>
                </c:pt>
                <c:pt idx="124">
                  <c:v>297.58734523809534</c:v>
                </c:pt>
                <c:pt idx="125">
                  <c:v>299.96804400000013</c:v>
                </c:pt>
                <c:pt idx="126">
                  <c:v>302.34874276190487</c:v>
                </c:pt>
                <c:pt idx="127">
                  <c:v>304.72944152380967</c:v>
                </c:pt>
                <c:pt idx="128">
                  <c:v>307.11014028571446</c:v>
                </c:pt>
                <c:pt idx="129">
                  <c:v>309.49083904761926</c:v>
                </c:pt>
                <c:pt idx="130">
                  <c:v>311.87153780952394</c:v>
                </c:pt>
                <c:pt idx="131">
                  <c:v>314.25223657142874</c:v>
                </c:pt>
                <c:pt idx="132">
                  <c:v>316.63293533333353</c:v>
                </c:pt>
                <c:pt idx="133">
                  <c:v>319.01363409523827</c:v>
                </c:pt>
                <c:pt idx="134">
                  <c:v>321.39433285714301</c:v>
                </c:pt>
                <c:pt idx="135">
                  <c:v>323.77503161904781</c:v>
                </c:pt>
                <c:pt idx="136">
                  <c:v>326.15573038095255</c:v>
                </c:pt>
                <c:pt idx="137">
                  <c:v>328.53642914285729</c:v>
                </c:pt>
                <c:pt idx="138">
                  <c:v>330.91712790476214</c:v>
                </c:pt>
                <c:pt idx="139">
                  <c:v>333.29782666666682</c:v>
                </c:pt>
                <c:pt idx="140">
                  <c:v>335.67852542857156</c:v>
                </c:pt>
                <c:pt idx="141">
                  <c:v>338.05922419047636</c:v>
                </c:pt>
                <c:pt idx="142">
                  <c:v>340.43992295238115</c:v>
                </c:pt>
                <c:pt idx="143">
                  <c:v>342.82062171428589</c:v>
                </c:pt>
                <c:pt idx="144">
                  <c:v>345.20132047619057</c:v>
                </c:pt>
                <c:pt idx="145">
                  <c:v>347.58201923809537</c:v>
                </c:pt>
                <c:pt idx="146">
                  <c:v>349.96271800000017</c:v>
                </c:pt>
                <c:pt idx="147">
                  <c:v>352.3434167619049</c:v>
                </c:pt>
                <c:pt idx="148">
                  <c:v>354.7241155238097</c:v>
                </c:pt>
                <c:pt idx="149">
                  <c:v>357.1048142857145</c:v>
                </c:pt>
                <c:pt idx="150">
                  <c:v>359.48551304761924</c:v>
                </c:pt>
                <c:pt idx="151">
                  <c:v>361.86621180952397</c:v>
                </c:pt>
                <c:pt idx="152">
                  <c:v>364.24691057142871</c:v>
                </c:pt>
                <c:pt idx="153">
                  <c:v>366.62760933333345</c:v>
                </c:pt>
                <c:pt idx="154">
                  <c:v>369.00830809523831</c:v>
                </c:pt>
                <c:pt idx="155">
                  <c:v>371.38900685714304</c:v>
                </c:pt>
                <c:pt idx="156">
                  <c:v>373.76970561904784</c:v>
                </c:pt>
                <c:pt idx="157">
                  <c:v>376.15040438095258</c:v>
                </c:pt>
                <c:pt idx="158">
                  <c:v>378.53110314285726</c:v>
                </c:pt>
                <c:pt idx="159">
                  <c:v>380.91180190476206</c:v>
                </c:pt>
                <c:pt idx="160">
                  <c:v>383.29250066666691</c:v>
                </c:pt>
                <c:pt idx="161">
                  <c:v>385.67319942857159</c:v>
                </c:pt>
                <c:pt idx="162">
                  <c:v>388.05389819047639</c:v>
                </c:pt>
                <c:pt idx="163">
                  <c:v>390.43459695238113</c:v>
                </c:pt>
                <c:pt idx="164">
                  <c:v>392.81529571428592</c:v>
                </c:pt>
                <c:pt idx="165">
                  <c:v>395.19599447619066</c:v>
                </c:pt>
                <c:pt idx="166">
                  <c:v>397.57669323809552</c:v>
                </c:pt>
                <c:pt idx="167">
                  <c:v>399.95739200000025</c:v>
                </c:pt>
                <c:pt idx="168">
                  <c:v>402.33809076190494</c:v>
                </c:pt>
                <c:pt idx="169">
                  <c:v>404.71878952380973</c:v>
                </c:pt>
                <c:pt idx="170">
                  <c:v>407.09948828571447</c:v>
                </c:pt>
                <c:pt idx="171">
                  <c:v>409.48018704761921</c:v>
                </c:pt>
                <c:pt idx="172">
                  <c:v>411.86088580952406</c:v>
                </c:pt>
                <c:pt idx="173">
                  <c:v>414.2415845714288</c:v>
                </c:pt>
                <c:pt idx="174">
                  <c:v>416.62228333333354</c:v>
                </c:pt>
                <c:pt idx="175">
                  <c:v>419.00298209523828</c:v>
                </c:pt>
                <c:pt idx="176">
                  <c:v>421.38368085714302</c:v>
                </c:pt>
                <c:pt idx="177">
                  <c:v>423.76437961904787</c:v>
                </c:pt>
                <c:pt idx="178">
                  <c:v>426.14507838095261</c:v>
                </c:pt>
                <c:pt idx="179">
                  <c:v>428.52577714285741</c:v>
                </c:pt>
                <c:pt idx="180">
                  <c:v>430.90647590476215</c:v>
                </c:pt>
                <c:pt idx="181">
                  <c:v>433.28717466666683</c:v>
                </c:pt>
                <c:pt idx="182">
                  <c:v>435.66787342857162</c:v>
                </c:pt>
                <c:pt idx="183">
                  <c:v>438.04857219047636</c:v>
                </c:pt>
                <c:pt idx="184">
                  <c:v>440.42927095238122</c:v>
                </c:pt>
                <c:pt idx="185">
                  <c:v>442.80996971428596</c:v>
                </c:pt>
                <c:pt idx="186">
                  <c:v>445.19066847619069</c:v>
                </c:pt>
                <c:pt idx="187">
                  <c:v>447.57136723809543</c:v>
                </c:pt>
                <c:pt idx="188">
                  <c:v>449.95206600000029</c:v>
                </c:pt>
                <c:pt idx="189">
                  <c:v>452.33276476190491</c:v>
                </c:pt>
                <c:pt idx="190">
                  <c:v>454.71346352380976</c:v>
                </c:pt>
                <c:pt idx="191">
                  <c:v>457.0941622857145</c:v>
                </c:pt>
                <c:pt idx="192">
                  <c:v>459.47486104761924</c:v>
                </c:pt>
                <c:pt idx="193">
                  <c:v>461.85555980952404</c:v>
                </c:pt>
                <c:pt idx="194">
                  <c:v>464.23625857142878</c:v>
                </c:pt>
                <c:pt idx="195">
                  <c:v>466.61695733333352</c:v>
                </c:pt>
                <c:pt idx="196">
                  <c:v>468.99765609523837</c:v>
                </c:pt>
                <c:pt idx="197">
                  <c:v>471.37835485714311</c:v>
                </c:pt>
                <c:pt idx="198">
                  <c:v>473.75905361904785</c:v>
                </c:pt>
                <c:pt idx="199">
                  <c:v>476.1397523809527</c:v>
                </c:pt>
                <c:pt idx="200">
                  <c:v>478.52045114285744</c:v>
                </c:pt>
                <c:pt idx="201">
                  <c:v>480.90114990476206</c:v>
                </c:pt>
                <c:pt idx="202">
                  <c:v>483.28184866666697</c:v>
                </c:pt>
                <c:pt idx="203">
                  <c:v>485.66254742857166</c:v>
                </c:pt>
                <c:pt idx="204">
                  <c:v>488.0432461904764</c:v>
                </c:pt>
                <c:pt idx="205">
                  <c:v>490.42394495238125</c:v>
                </c:pt>
                <c:pt idx="206">
                  <c:v>492.80464371428587</c:v>
                </c:pt>
                <c:pt idx="207">
                  <c:v>495.18534247619078</c:v>
                </c:pt>
                <c:pt idx="208">
                  <c:v>497.56604123809552</c:v>
                </c:pt>
                <c:pt idx="209">
                  <c:v>499.9467400000002</c:v>
                </c:pt>
                <c:pt idx="210">
                  <c:v>502.327438761905</c:v>
                </c:pt>
                <c:pt idx="211">
                  <c:v>504.70813752380974</c:v>
                </c:pt>
                <c:pt idx="212">
                  <c:v>507.08883628571448</c:v>
                </c:pt>
                <c:pt idx="213">
                  <c:v>509.46953504761933</c:v>
                </c:pt>
                <c:pt idx="214">
                  <c:v>511.85023380952407</c:v>
                </c:pt>
                <c:pt idx="215">
                  <c:v>514.23093257142887</c:v>
                </c:pt>
                <c:pt idx="216">
                  <c:v>516.61163133333366</c:v>
                </c:pt>
                <c:pt idx="217">
                  <c:v>518.99233009523834</c:v>
                </c:pt>
                <c:pt idx="218">
                  <c:v>521.37302885714314</c:v>
                </c:pt>
                <c:pt idx="219">
                  <c:v>523.75372761904782</c:v>
                </c:pt>
                <c:pt idx="220">
                  <c:v>526.13442638095273</c:v>
                </c:pt>
                <c:pt idx="221">
                  <c:v>528.51512514285741</c:v>
                </c:pt>
                <c:pt idx="222">
                  <c:v>530.8958239047621</c:v>
                </c:pt>
                <c:pt idx="223">
                  <c:v>533.27652266666689</c:v>
                </c:pt>
                <c:pt idx="224">
                  <c:v>535.65722142857169</c:v>
                </c:pt>
                <c:pt idx="225">
                  <c:v>538.03792019047648</c:v>
                </c:pt>
                <c:pt idx="226">
                  <c:v>540.41861895238128</c:v>
                </c:pt>
                <c:pt idx="227">
                  <c:v>542.79931771428596</c:v>
                </c:pt>
                <c:pt idx="228">
                  <c:v>545.18001647619076</c:v>
                </c:pt>
                <c:pt idx="229">
                  <c:v>547.56071523809555</c:v>
                </c:pt>
                <c:pt idx="230">
                  <c:v>549.94141400000024</c:v>
                </c:pt>
                <c:pt idx="231">
                  <c:v>552.32211276190515</c:v>
                </c:pt>
                <c:pt idx="232">
                  <c:v>554.70281152380971</c:v>
                </c:pt>
                <c:pt idx="233">
                  <c:v>557.08351028571462</c:v>
                </c:pt>
                <c:pt idx="234">
                  <c:v>559.46420904761931</c:v>
                </c:pt>
                <c:pt idx="235">
                  <c:v>561.8449078095241</c:v>
                </c:pt>
                <c:pt idx="236">
                  <c:v>564.2256065714289</c:v>
                </c:pt>
                <c:pt idx="237">
                  <c:v>566.60630533333358</c:v>
                </c:pt>
                <c:pt idx="238">
                  <c:v>568.98700409523838</c:v>
                </c:pt>
                <c:pt idx="239">
                  <c:v>571.36770285714317</c:v>
                </c:pt>
                <c:pt idx="240">
                  <c:v>573.74840161904785</c:v>
                </c:pt>
                <c:pt idx="241">
                  <c:v>576.12910038095265</c:v>
                </c:pt>
                <c:pt idx="242">
                  <c:v>578.50979914285745</c:v>
                </c:pt>
                <c:pt idx="243">
                  <c:v>580.89049790476224</c:v>
                </c:pt>
                <c:pt idx="244">
                  <c:v>583.27119666666704</c:v>
                </c:pt>
                <c:pt idx="245">
                  <c:v>585.65189542857172</c:v>
                </c:pt>
                <c:pt idx="246">
                  <c:v>588.03259419047652</c:v>
                </c:pt>
                <c:pt idx="247">
                  <c:v>590.4132929523812</c:v>
                </c:pt>
                <c:pt idx="248">
                  <c:v>592.79399171428599</c:v>
                </c:pt>
                <c:pt idx="249">
                  <c:v>595.17469047619068</c:v>
                </c:pt>
                <c:pt idx="250">
                  <c:v>597.55538923809547</c:v>
                </c:pt>
                <c:pt idx="251">
                  <c:v>599.93608800000027</c:v>
                </c:pt>
                <c:pt idx="252">
                  <c:v>602.31678676190506</c:v>
                </c:pt>
                <c:pt idx="253">
                  <c:v>604.69748552380975</c:v>
                </c:pt>
                <c:pt idx="254">
                  <c:v>607.07818428571466</c:v>
                </c:pt>
                <c:pt idx="255">
                  <c:v>609.45888304761934</c:v>
                </c:pt>
                <c:pt idx="256">
                  <c:v>611.83958180952413</c:v>
                </c:pt>
                <c:pt idx="257">
                  <c:v>614.22028057142893</c:v>
                </c:pt>
                <c:pt idx="258">
                  <c:v>616.60097933333361</c:v>
                </c:pt>
                <c:pt idx="259">
                  <c:v>618.98167809523852</c:v>
                </c:pt>
                <c:pt idx="260">
                  <c:v>621.3623768571432</c:v>
                </c:pt>
                <c:pt idx="261">
                  <c:v>623.74307561904789</c:v>
                </c:pt>
                <c:pt idx="262">
                  <c:v>626.1237743809528</c:v>
                </c:pt>
                <c:pt idx="263">
                  <c:v>628.50447314285748</c:v>
                </c:pt>
                <c:pt idx="264">
                  <c:v>630.88517190476216</c:v>
                </c:pt>
                <c:pt idx="265">
                  <c:v>633.26587066666707</c:v>
                </c:pt>
                <c:pt idx="266">
                  <c:v>635.64656942857164</c:v>
                </c:pt>
                <c:pt idx="267">
                  <c:v>638.02726819047655</c:v>
                </c:pt>
                <c:pt idx="268">
                  <c:v>640.40796695238123</c:v>
                </c:pt>
                <c:pt idx="269">
                  <c:v>642.78866571428603</c:v>
                </c:pt>
                <c:pt idx="270">
                  <c:v>645.16936447619082</c:v>
                </c:pt>
                <c:pt idx="271">
                  <c:v>647.55006323809562</c:v>
                </c:pt>
                <c:pt idx="272">
                  <c:v>649.9307620000003</c:v>
                </c:pt>
                <c:pt idx="273">
                  <c:v>652.3114607619051</c:v>
                </c:pt>
                <c:pt idx="274">
                  <c:v>654.69215952380978</c:v>
                </c:pt>
                <c:pt idx="275">
                  <c:v>657.07285828571457</c:v>
                </c:pt>
                <c:pt idx="276">
                  <c:v>659.45355704761948</c:v>
                </c:pt>
                <c:pt idx="277">
                  <c:v>661.83425580952428</c:v>
                </c:pt>
                <c:pt idx="278">
                  <c:v>664.21495457142885</c:v>
                </c:pt>
                <c:pt idx="279">
                  <c:v>666.59565333333364</c:v>
                </c:pt>
                <c:pt idx="280">
                  <c:v>668.97635209523844</c:v>
                </c:pt>
                <c:pt idx="281">
                  <c:v>671.35705085714312</c:v>
                </c:pt>
                <c:pt idx="282">
                  <c:v>673.73774961904792</c:v>
                </c:pt>
                <c:pt idx="283">
                  <c:v>676.11844838095271</c:v>
                </c:pt>
                <c:pt idx="284">
                  <c:v>678.49914714285751</c:v>
                </c:pt>
                <c:pt idx="285">
                  <c:v>680.87984590476231</c:v>
                </c:pt>
                <c:pt idx="286">
                  <c:v>683.26054466666699</c:v>
                </c:pt>
                <c:pt idx="287">
                  <c:v>685.64124342857178</c:v>
                </c:pt>
                <c:pt idx="288">
                  <c:v>688.02194219047647</c:v>
                </c:pt>
                <c:pt idx="289">
                  <c:v>690.40264095238115</c:v>
                </c:pt>
                <c:pt idx="290">
                  <c:v>692.78333971428606</c:v>
                </c:pt>
                <c:pt idx="291">
                  <c:v>695.16403847619074</c:v>
                </c:pt>
                <c:pt idx="292">
                  <c:v>697.54473723809565</c:v>
                </c:pt>
                <c:pt idx="293">
                  <c:v>699.92543600000033</c:v>
                </c:pt>
                <c:pt idx="294">
                  <c:v>702.30613476190513</c:v>
                </c:pt>
                <c:pt idx="295">
                  <c:v>704.68683352380981</c:v>
                </c:pt>
                <c:pt idx="296">
                  <c:v>707.06753228571461</c:v>
                </c:pt>
                <c:pt idx="297">
                  <c:v>709.4482310476194</c:v>
                </c:pt>
                <c:pt idx="298">
                  <c:v>711.8289298095242</c:v>
                </c:pt>
                <c:pt idx="299">
                  <c:v>714.20962857142899</c:v>
                </c:pt>
              </c:numCache>
            </c:numRef>
          </c:cat>
          <c:val>
            <c:numRef>
              <c:f>'TV curves - Working'!$C$3:$C$302</c:f>
              <c:numCache>
                <c:formatCode>_ * #,##0_ ;_ * \-#,##0_ ;_ * "-"??_ ;_ @_ </c:formatCode>
                <c:ptCount val="300"/>
                <c:pt idx="0">
                  <c:v>1.6955002886463604</c:v>
                </c:pt>
                <c:pt idx="1">
                  <c:v>8.8916399416527838</c:v>
                </c:pt>
                <c:pt idx="2">
                  <c:v>23.311923537975478</c:v>
                </c:pt>
                <c:pt idx="3">
                  <c:v>46.016267783027303</c:v>
                </c:pt>
                <c:pt idx="4">
                  <c:v>77.751735110619109</c:v>
                </c:pt>
                <c:pt idx="5">
                  <c:v>119.06856500613512</c:v>
                </c:pt>
                <c:pt idx="6">
                  <c:v>170.37810761705367</c:v>
                </c:pt>
                <c:pt idx="7">
                  <c:v>231.98718224260864</c:v>
                </c:pt>
                <c:pt idx="8">
                  <c:v>304.12063946989366</c:v>
                </c:pt>
                <c:pt idx="9">
                  <c:v>386.93722247018974</c:v>
                </c:pt>
                <c:pt idx="10">
                  <c:v>480.54127658657376</c:v>
                </c:pt>
                <c:pt idx="11">
                  <c:v>584.99171732208015</c:v>
                </c:pt>
                <c:pt idx="12">
                  <c:v>700.30909705793829</c:v>
                </c:pt>
                <c:pt idx="13">
                  <c:v>826.48130102331686</c:v>
                </c:pt>
                <c:pt idx="14">
                  <c:v>963.46822327741847</c:v>
                </c:pt>
                <c:pt idx="15">
                  <c:v>1111.2056635670401</c:v>
                </c:pt>
                <c:pt idx="16">
                  <c:v>1269.608615780998</c:v>
                </c:pt>
                <c:pt idx="17">
                  <c:v>1438.5740723078811</c:v>
                </c:pt>
                <c:pt idx="18">
                  <c:v>1617.9834369284442</c:v>
                </c:pt>
                <c:pt idx="19">
                  <c:v>1807.7046166750313</c:v>
                </c:pt>
                <c:pt idx="20">
                  <c:v>2007.5938471671177</c:v>
                </c:pt>
                <c:pt idx="21">
                  <c:v>2217.4972942743348</c:v>
                </c:pt>
                <c:pt idx="22">
                  <c:v>2437.2524662668457</c:v>
                </c:pt>
                <c:pt idx="23">
                  <c:v>2666.6894640269134</c:v>
                </c:pt>
                <c:pt idx="24">
                  <c:v>2905.6320918312845</c:v>
                </c:pt>
                <c:pt idx="25">
                  <c:v>3153.8988472680626</c:v>
                </c:pt>
                <c:pt idx="26">
                  <c:v>3411.3038057400095</c:v>
                </c:pt>
                <c:pt idx="27">
                  <c:v>3677.6574125250127</c:v>
                </c:pt>
                <c:pt idx="28">
                  <c:v>3952.7671933661654</c:v>
                </c:pt>
                <c:pt idx="29">
                  <c:v>4236.4383929393944</c:v>
                </c:pt>
                <c:pt idx="30">
                  <c:v>4528.4745492145812</c:v>
                </c:pt>
                <c:pt idx="31">
                  <c:v>4828.6780106253791</c:v>
                </c:pt>
                <c:pt idx="32">
                  <c:v>5136.8504020463542</c:v>
                </c:pt>
                <c:pt idx="33">
                  <c:v>5452.7930448078714</c:v>
                </c:pt>
                <c:pt idx="34">
                  <c:v>5776.30733533083</c:v>
                </c:pt>
                <c:pt idx="35">
                  <c:v>6107.1950864134033</c:v>
                </c:pt>
                <c:pt idx="36">
                  <c:v>6445.2588347320661</c:v>
                </c:pt>
                <c:pt idx="37">
                  <c:v>6790.3021177167175</c:v>
                </c:pt>
                <c:pt idx="38">
                  <c:v>7142.1297226119177</c:v>
                </c:pt>
                <c:pt idx="39">
                  <c:v>7500.5479102356339</c:v>
                </c:pt>
                <c:pt idx="40">
                  <c:v>7865.3646156849672</c:v>
                </c:pt>
                <c:pt idx="41">
                  <c:v>8236.3896280095087</c:v>
                </c:pt>
                <c:pt idx="42">
                  <c:v>8613.4347506725371</c:v>
                </c:pt>
                <c:pt idx="43">
                  <c:v>8996.3139444435601</c:v>
                </c:pt>
                <c:pt idx="44">
                  <c:v>9384.8434542097239</c:v>
                </c:pt>
                <c:pt idx="45">
                  <c:v>9778.8419210553802</c:v>
                </c:pt>
                <c:pt idx="46">
                  <c:v>10178.130480836213</c:v>
                </c:pt>
                <c:pt idx="47">
                  <c:v>10582.53285036476</c:v>
                </c:pt>
                <c:pt idx="48">
                  <c:v>10991.875402226029</c:v>
                </c:pt>
                <c:pt idx="49">
                  <c:v>11405.987229154385</c:v>
                </c:pt>
                <c:pt idx="50">
                  <c:v>11824.700198823499</c:v>
                </c:pt>
                <c:pt idx="51">
                  <c:v>12247.84899983053</c:v>
                </c:pt>
                <c:pt idx="52">
                  <c:v>12675.271179590924</c:v>
                </c:pt>
                <c:pt idx="53">
                  <c:v>13106.807174802732</c:v>
                </c:pt>
                <c:pt idx="54">
                  <c:v>13542.300335085993</c:v>
                </c:pt>
                <c:pt idx="55">
                  <c:v>13981.596940355455</c:v>
                </c:pt>
                <c:pt idx="56">
                  <c:v>14424.546212440884</c:v>
                </c:pt>
                <c:pt idx="57">
                  <c:v>14871.000321429725</c:v>
                </c:pt>
                <c:pt idx="58">
                  <c:v>15320.814387170554</c:v>
                </c:pt>
                <c:pt idx="59">
                  <c:v>15773.846476342478</c:v>
                </c:pt>
                <c:pt idx="60">
                  <c:v>16229.957595465345</c:v>
                </c:pt>
                <c:pt idx="61">
                  <c:v>16689.011680197673</c:v>
                </c:pt>
                <c:pt idx="62">
                  <c:v>17150.875581243552</c:v>
                </c:pt>
                <c:pt idx="63">
                  <c:v>17615.419047166281</c:v>
                </c:pt>
                <c:pt idx="64">
                  <c:v>18082.514704384685</c:v>
                </c:pt>
                <c:pt idx="65">
                  <c:v>18552.038034608195</c:v>
                </c:pt>
                <c:pt idx="66">
                  <c:v>19023.867349948046</c:v>
                </c:pt>
                <c:pt idx="67">
                  <c:v>19497.883765925071</c:v>
                </c:pt>
                <c:pt idx="68">
                  <c:v>19973.97117257888</c:v>
                </c:pt>
                <c:pt idx="69">
                  <c:v>20452.01620386813</c:v>
                </c:pt>
                <c:pt idx="70">
                  <c:v>20931.908205538602</c:v>
                </c:pt>
                <c:pt idx="71">
                  <c:v>21413.539201622807</c:v>
                </c:pt>
                <c:pt idx="72">
                  <c:v>21896.803859723488</c:v>
                </c:pt>
                <c:pt idx="73">
                  <c:v>22381.599455222193</c:v>
                </c:pt>
                <c:pt idx="74">
                  <c:v>22867.825834544532</c:v>
                </c:pt>
                <c:pt idx="75">
                  <c:v>23355.385377603739</c:v>
                </c:pt>
                <c:pt idx="76">
                  <c:v>23844.182959536058</c:v>
                </c:pt>
                <c:pt idx="77">
                  <c:v>24334.125911832783</c:v>
                </c:pt>
                <c:pt idx="78">
                  <c:v>24825.123982966859</c:v>
                </c:pt>
                <c:pt idx="79">
                  <c:v>25317.089298604049</c:v>
                </c:pt>
                <c:pt idx="80">
                  <c:v>25809.936321483136</c:v>
                </c:pt>
                <c:pt idx="81">
                  <c:v>26303.581811042419</c:v>
                </c:pt>
                <c:pt idx="82">
                  <c:v>26797.944782864921</c:v>
                </c:pt>
                <c:pt idx="83">
                  <c:v>27292.946468008817</c:v>
                </c:pt>
                <c:pt idx="84">
                  <c:v>27788.510272284802</c:v>
                </c:pt>
                <c:pt idx="85">
                  <c:v>28284.561735537576</c:v>
                </c:pt>
                <c:pt idx="86">
                  <c:v>28781.02849098375</c:v>
                </c:pt>
                <c:pt idx="87">
                  <c:v>29277.84022465528</c:v>
                </c:pt>
                <c:pt idx="88">
                  <c:v>29774.928634992655</c:v>
                </c:pt>
                <c:pt idx="89">
                  <c:v>30272.2273926294</c:v>
                </c:pt>
                <c:pt idx="90">
                  <c:v>30769.672100405674</c:v>
                </c:pt>
                <c:pt idx="91">
                  <c:v>31267.200253645577</c:v>
                </c:pt>
                <c:pt idx="92">
                  <c:v>31764.75120073005</c:v>
                </c:pt>
                <c:pt idx="93">
                  <c:v>32262.266103994611</c:v>
                </c:pt>
                <c:pt idx="94">
                  <c:v>32759.687900978024</c:v>
                </c:pt>
                <c:pt idx="95">
                  <c:v>33256.961266046645</c:v>
                </c:pt>
                <c:pt idx="96">
                  <c:v>33754.032572415672</c:v>
                </c:pt>
                <c:pt idx="97">
                  <c:v>34250.849854587497</c:v>
                </c:pt>
                <c:pt idx="98">
                  <c:v>34747.362771225176</c:v>
                </c:pt>
                <c:pt idx="99">
                  <c:v>35243.522568476219</c:v>
                </c:pt>
                <c:pt idx="100">
                  <c:v>35739.282043761959</c:v>
                </c:pt>
                <c:pt idx="101">
                  <c:v>36234.595510044528</c:v>
                </c:pt>
                <c:pt idx="102">
                  <c:v>36729.418760582943</c:v>
                </c:pt>
                <c:pt idx="103">
                  <c:v>37223.70903418769</c:v>
                </c:pt>
                <c:pt idx="104">
                  <c:v>37717.424980982963</c:v>
                </c:pt>
                <c:pt idx="105">
                  <c:v>38210.526628683161</c:v>
                </c:pt>
                <c:pt idx="106">
                  <c:v>38702.975349389999</c:v>
                </c:pt>
                <c:pt idx="107">
                  <c:v>39194.733826915399</c:v>
                </c:pt>
                <c:pt idx="108">
                  <c:v>39685.766024634075</c:v>
                </c:pt>
                <c:pt idx="109">
                  <c:v>40176.037153868921</c:v>
                </c:pt>
                <c:pt idx="110">
                  <c:v>40665.513642811718</c:v>
                </c:pt>
                <c:pt idx="111">
                  <c:v>41154.163105980268</c:v>
                </c:pt>
                <c:pt idx="112">
                  <c:v>41641.954314212868</c:v>
                </c:pt>
                <c:pt idx="113">
                  <c:v>42128.857165200418</c:v>
                </c:pt>
                <c:pt idx="114">
                  <c:v>42614.842654555003</c:v>
                </c:pt>
                <c:pt idx="115">
                  <c:v>43099.882847414308</c:v>
                </c:pt>
                <c:pt idx="116">
                  <c:v>43583.950850579553</c:v>
                </c:pt>
                <c:pt idx="117">
                  <c:v>44067.02078518529</c:v>
                </c:pt>
                <c:pt idx="118">
                  <c:v>44549.067759897829</c:v>
                </c:pt>
                <c:pt idx="119">
                  <c:v>45030.067844639467</c:v>
                </c:pt>
                <c:pt idx="120">
                  <c:v>45509.998044834472</c:v>
                </c:pt>
                <c:pt idx="121">
                  <c:v>45988.836276173672</c:v>
                </c:pt>
                <c:pt idx="122">
                  <c:v>46466.561339892469</c:v>
                </c:pt>
                <c:pt idx="123">
                  <c:v>46943.152898558386</c:v>
                </c:pt>
                <c:pt idx="124">
                  <c:v>47418.591452362816</c:v>
                </c:pt>
                <c:pt idx="125">
                  <c:v>47892.858315912163</c:v>
                </c:pt>
                <c:pt idx="126">
                  <c:v>48365.935595513009</c:v>
                </c:pt>
                <c:pt idx="127">
                  <c:v>48837.806166944938</c:v>
                </c:pt>
                <c:pt idx="128">
                  <c:v>49308.45365371705</c:v>
                </c:pt>
                <c:pt idx="129">
                  <c:v>49777.86240579997</c:v>
                </c:pt>
                <c:pt idx="130">
                  <c:v>50246.01747882893</c:v>
                </c:pt>
                <c:pt idx="131">
                  <c:v>50712.904613771345</c:v>
                </c:pt>
                <c:pt idx="132">
                  <c:v>51178.510217051815</c:v>
                </c:pt>
                <c:pt idx="133">
                  <c:v>51642.82134112902</c:v>
                </c:pt>
                <c:pt idx="134">
                  <c:v>52105.825665517339</c:v>
                </c:pt>
                <c:pt idx="135">
                  <c:v>52567.511478247288</c:v>
                </c:pt>
                <c:pt idx="136">
                  <c:v>53027.867657757</c:v>
                </c:pt>
                <c:pt idx="137">
                  <c:v>53486.883655209152</c:v>
                </c:pt>
                <c:pt idx="138">
                  <c:v>53944.549477225963</c:v>
                </c:pt>
                <c:pt idx="139">
                  <c:v>54400.855669035423</c:v>
                </c:pt>
                <c:pt idx="140">
                  <c:v>54855.793298022392</c:v>
                </c:pt>
                <c:pt idx="141">
                  <c:v>55309.353937677151</c:v>
                </c:pt>
                <c:pt idx="142">
                  <c:v>55761.529651935016</c:v>
                </c:pt>
                <c:pt idx="143">
                  <c:v>56212.312979900162</c:v>
                </c:pt>
                <c:pt idx="144">
                  <c:v>56661.696920946364</c:v>
                </c:pt>
                <c:pt idx="145">
                  <c:v>57109.674920188612</c:v>
                </c:pt>
                <c:pt idx="146">
                  <c:v>57556.240854318094</c:v>
                </c:pt>
                <c:pt idx="147">
                  <c:v>58001.389017794325</c:v>
                </c:pt>
                <c:pt idx="148">
                  <c:v>58445.11410938741</c:v>
                </c:pt>
                <c:pt idx="149">
                  <c:v>58887.411219064001</c:v>
                </c:pt>
                <c:pt idx="150">
                  <c:v>59328.275815210094</c:v>
                </c:pt>
                <c:pt idx="151">
                  <c:v>59767.703732184273</c:v>
                </c:pt>
                <c:pt idx="152">
                  <c:v>60205.691158194801</c:v>
                </c:pt>
                <c:pt idx="153">
                  <c:v>60642.234623494216</c:v>
                </c:pt>
                <c:pt idx="154">
                  <c:v>61077.330988884685</c:v>
                </c:pt>
                <c:pt idx="155">
                  <c:v>61510.977434528329</c:v>
                </c:pt>
                <c:pt idx="156">
                  <c:v>61943.17144905591</c:v>
                </c:pt>
                <c:pt idx="157">
                  <c:v>62373.910818967328</c:v>
                </c:pt>
                <c:pt idx="158">
                  <c:v>62803.193618318845</c:v>
                </c:pt>
                <c:pt idx="159">
                  <c:v>63231.018198689795</c:v>
                </c:pt>
                <c:pt idx="160">
                  <c:v>63657.383179423574</c:v>
                </c:pt>
                <c:pt idx="161">
                  <c:v>64082.287438136736</c:v>
                </c:pt>
                <c:pt idx="162">
                  <c:v>64505.730101490313</c:v>
                </c:pt>
                <c:pt idx="163">
                  <c:v>64927.710536217834</c:v>
                </c:pt>
                <c:pt idx="164">
                  <c:v>65348.228340404152</c:v>
                </c:pt>
                <c:pt idx="165">
                  <c:v>65767.283335009517</c:v>
                </c:pt>
                <c:pt idx="166">
                  <c:v>66184.875555633567</c:v>
                </c:pt>
                <c:pt idx="167">
                  <c:v>66601.005244513668</c:v>
                </c:pt>
                <c:pt idx="168">
                  <c:v>67015.672842752319</c:v>
                </c:pt>
                <c:pt idx="169">
                  <c:v>67428.87898276819</c:v>
                </c:pt>
                <c:pt idx="170">
                  <c:v>67840.624480966027</c:v>
                </c:pt>
                <c:pt idx="171">
                  <c:v>68250.910330619925</c:v>
                </c:pt>
                <c:pt idx="172">
                  <c:v>68659.737694965123</c:v>
                </c:pt>
                <c:pt idx="173">
                  <c:v>69067.107900493516</c:v>
                </c:pt>
                <c:pt idx="174">
                  <c:v>69473.022430447862</c:v>
                </c:pt>
                <c:pt idx="175">
                  <c:v>69877.482918510053</c:v>
                </c:pt>
                <c:pt idx="176">
                  <c:v>70280.491142678686</c:v>
                </c:pt>
                <c:pt idx="177">
                  <c:v>70682.049019331505</c:v>
                </c:pt>
                <c:pt idx="178">
                  <c:v>71082.158597468035</c:v>
                </c:pt>
                <c:pt idx="179">
                  <c:v>71480.822053128024</c:v>
                </c:pt>
                <c:pt idx="180">
                  <c:v>71878.041683981748</c:v>
                </c:pt>
                <c:pt idx="181">
                  <c:v>72273.819904086908</c:v>
                </c:pt>
                <c:pt idx="182">
                  <c:v>72668.159238809356</c:v>
                </c:pt>
                <c:pt idx="183">
                  <c:v>73061.062319902267</c:v>
                </c:pt>
                <c:pt idx="184">
                  <c:v>73452.531880740644</c:v>
                </c:pt>
                <c:pt idx="185">
                  <c:v>73842.570751706604</c:v>
                </c:pt>
                <c:pt idx="186">
                  <c:v>74231.181855721923</c:v>
                </c:pt>
                <c:pt idx="187">
                  <c:v>74618.36820392411</c:v>
                </c:pt>
                <c:pt idx="188">
                  <c:v>75004.132891482106</c:v>
                </c:pt>
                <c:pt idx="189">
                  <c:v>75388.479093547779</c:v>
                </c:pt>
                <c:pt idx="190">
                  <c:v>75771.410061340415</c:v>
                </c:pt>
                <c:pt idx="191">
                  <c:v>76152.929118359782</c:v>
                </c:pt>
                <c:pt idx="192">
                  <c:v>76533.039656725086</c:v>
                </c:pt>
                <c:pt idx="193">
                  <c:v>76911.745133636156</c:v>
                </c:pt>
                <c:pt idx="194">
                  <c:v>77289.049067953354</c:v>
                </c:pt>
                <c:pt idx="195">
                  <c:v>77664.955036893865</c:v>
                </c:pt>
                <c:pt idx="196">
                  <c:v>78039.466672839975</c:v>
                </c:pt>
                <c:pt idx="197">
                  <c:v>78412.587660257574</c:v>
                </c:pt>
                <c:pt idx="198">
                  <c:v>78784.321732720928</c:v>
                </c:pt>
                <c:pt idx="199">
                  <c:v>79154.672670041182</c:v>
                </c:pt>
                <c:pt idx="200">
                  <c:v>79523.644295495877</c:v>
                </c:pt>
                <c:pt idx="201">
                  <c:v>79891.240473156227</c:v>
                </c:pt>
                <c:pt idx="202">
                  <c:v>80257.465105309995</c:v>
                </c:pt>
                <c:pt idx="203">
                  <c:v>80622.322129976761</c:v>
                </c:pt>
                <c:pt idx="204">
                  <c:v>80985.815518513205</c:v>
                </c:pt>
                <c:pt idx="205">
                  <c:v>81347.949273305945</c:v>
                </c:pt>
                <c:pt idx="206">
                  <c:v>81708.727425549383</c:v>
                </c:pt>
                <c:pt idx="207">
                  <c:v>82068.154033105791</c:v>
                </c:pt>
                <c:pt idx="208">
                  <c:v>82426.23317844588</c:v>
                </c:pt>
                <c:pt idx="209">
                  <c:v>82782.968966666929</c:v>
                </c:pt>
                <c:pt idx="210">
                  <c:v>83138.365523586486</c:v>
                </c:pt>
                <c:pt idx="211">
                  <c:v>83492.42699390967</c:v>
                </c:pt>
                <c:pt idx="212">
                  <c:v>83845.157539467211</c:v>
                </c:pt>
                <c:pt idx="213">
                  <c:v>84196.561337522755</c:v>
                </c:pt>
                <c:pt idx="214">
                  <c:v>84546.642579147359</c:v>
                </c:pt>
                <c:pt idx="215">
                  <c:v>84895.405467658449</c:v>
                </c:pt>
                <c:pt idx="216">
                  <c:v>85242.854217122382</c:v>
                </c:pt>
                <c:pt idx="217">
                  <c:v>85588.993050917823</c:v>
                </c:pt>
                <c:pt idx="218">
                  <c:v>85933.826200358119</c:v>
                </c:pt>
                <c:pt idx="219">
                  <c:v>86277.357903371652</c:v>
                </c:pt>
                <c:pt idx="220">
                  <c:v>86619.592403237446</c:v>
                </c:pt>
                <c:pt idx="221">
                  <c:v>86960.533947374701</c:v>
                </c:pt>
                <c:pt idx="222">
                  <c:v>87300.186786184815</c:v>
                </c:pt>
                <c:pt idx="223">
                  <c:v>87638.555171943692</c:v>
                </c:pt>
                <c:pt idx="224">
                  <c:v>87975.643357743204</c:v>
                </c:pt>
                <c:pt idx="225">
                  <c:v>88311.455596480082</c:v>
                </c:pt>
                <c:pt idx="226">
                  <c:v>88645.996139890645</c:v>
                </c:pt>
                <c:pt idx="227">
                  <c:v>88979.269237629967</c:v>
                </c:pt>
                <c:pt idx="228">
                  <c:v>89311.279136394078</c:v>
                </c:pt>
                <c:pt idx="229">
                  <c:v>89642.03007908375</c:v>
                </c:pt>
                <c:pt idx="230">
                  <c:v>89971.526304008323</c:v>
                </c:pt>
                <c:pt idx="231">
                  <c:v>90299.772044128666</c:v>
                </c:pt>
                <c:pt idx="232">
                  <c:v>90626.771526337499</c:v>
                </c:pt>
                <c:pt idx="233">
                  <c:v>90952.528970776213</c:v>
                </c:pt>
                <c:pt idx="234">
                  <c:v>91277.048590186605</c:v>
                </c:pt>
                <c:pt idx="235">
                  <c:v>91600.334589296661</c:v>
                </c:pt>
                <c:pt idx="236">
                  <c:v>91922.391164238958</c:v>
                </c:pt>
                <c:pt idx="237">
                  <c:v>92243.222502000775</c:v>
                </c:pt>
                <c:pt idx="238">
                  <c:v>92562.832779904726</c:v>
                </c:pt>
                <c:pt idx="239">
                  <c:v>92881.226165118525</c:v>
                </c:pt>
                <c:pt idx="240">
                  <c:v>93198.406814193557</c:v>
                </c:pt>
                <c:pt idx="241">
                  <c:v>93514.378872630623</c:v>
                </c:pt>
                <c:pt idx="242">
                  <c:v>93829.146474472087</c:v>
                </c:pt>
                <c:pt idx="243">
                  <c:v>94142.713741919491</c:v>
                </c:pt>
                <c:pt idx="244">
                  <c:v>94455.084784975581</c:v>
                </c:pt>
                <c:pt idx="245">
                  <c:v>94766.263701110307</c:v>
                </c:pt>
                <c:pt idx="246">
                  <c:v>95076.254574949038</c:v>
                </c:pt>
                <c:pt idx="247">
                  <c:v>95385.061477982963</c:v>
                </c:pt>
                <c:pt idx="248">
                  <c:v>95692.688468300636</c:v>
                </c:pt>
                <c:pt idx="249">
                  <c:v>95999.139590339561</c:v>
                </c:pt>
                <c:pt idx="250">
                  <c:v>96304.418874657189</c:v>
                </c:pt>
                <c:pt idx="251">
                  <c:v>96608.530337721153</c:v>
                </c:pt>
                <c:pt idx="252">
                  <c:v>96911.477981716584</c:v>
                </c:pt>
                <c:pt idx="253">
                  <c:v>97213.265794371808</c:v>
                </c:pt>
                <c:pt idx="254">
                  <c:v>97513.897748799514</c:v>
                </c:pt>
                <c:pt idx="255">
                  <c:v>97813.377803354684</c:v>
                </c:pt>
                <c:pt idx="256">
                  <c:v>98111.709901507318</c:v>
                </c:pt>
                <c:pt idx="257">
                  <c:v>98408.897971729879</c:v>
                </c:pt>
                <c:pt idx="258">
                  <c:v>98704.94592739889</c:v>
                </c:pt>
                <c:pt idx="259">
                  <c:v>98999.857666709708</c:v>
                </c:pt>
                <c:pt idx="260">
                  <c:v>99293.637072604397</c:v>
                </c:pt>
                <c:pt idx="261">
                  <c:v>99586.28801271171</c:v>
                </c:pt>
                <c:pt idx="262">
                  <c:v>99877.814339298871</c:v>
                </c:pt>
                <c:pt idx="263">
                  <c:v>100168.21988923453</c:v>
                </c:pt>
                <c:pt idx="264">
                  <c:v>100457.50848396259</c:v>
                </c:pt>
                <c:pt idx="265">
                  <c:v>100745.68392948614</c:v>
                </c:pt>
                <c:pt idx="266">
                  <c:v>101032.75001636107</c:v>
                </c:pt>
                <c:pt idx="267">
                  <c:v>101318.71051969912</c:v>
                </c:pt>
                <c:pt idx="268">
                  <c:v>101603.56919917965</c:v>
                </c:pt>
                <c:pt idx="269">
                  <c:v>101887.32979907011</c:v>
                </c:pt>
                <c:pt idx="270">
                  <c:v>102169.99604825396</c:v>
                </c:pt>
                <c:pt idx="271">
                  <c:v>102451.57166026684</c:v>
                </c:pt>
                <c:pt idx="272">
                  <c:v>102732.06033333934</c:v>
                </c:pt>
                <c:pt idx="273">
                  <c:v>103011.46575044713</c:v>
                </c:pt>
                <c:pt idx="274">
                  <c:v>103289.7915793671</c:v>
                </c:pt>
                <c:pt idx="275">
                  <c:v>103567.04147274001</c:v>
                </c:pt>
                <c:pt idx="276">
                  <c:v>103843.21906813854</c:v>
                </c:pt>
                <c:pt idx="277">
                  <c:v>104118.32798814123</c:v>
                </c:pt>
                <c:pt idx="278">
                  <c:v>104392.37184041091</c:v>
                </c:pt>
                <c:pt idx="279">
                  <c:v>104665.35421777883</c:v>
                </c:pt>
                <c:pt idx="280">
                  <c:v>104937.27869833243</c:v>
                </c:pt>
                <c:pt idx="281">
                  <c:v>105208.14884550795</c:v>
                </c:pt>
                <c:pt idx="282">
                  <c:v>105477.96820818672</c:v>
                </c:pt>
                <c:pt idx="283">
                  <c:v>105746.7403207954</c:v>
                </c:pt>
                <c:pt idx="284">
                  <c:v>106014.46870340939</c:v>
                </c:pt>
                <c:pt idx="285">
                  <c:v>106281.15686185958</c:v>
                </c:pt>
                <c:pt idx="286">
                  <c:v>106546.80828784221</c:v>
                </c:pt>
                <c:pt idx="287">
                  <c:v>106811.42645903122</c:v>
                </c:pt>
                <c:pt idx="288">
                  <c:v>107075.01483919319</c:v>
                </c:pt>
                <c:pt idx="289">
                  <c:v>107337.57687830478</c:v>
                </c:pt>
                <c:pt idx="290">
                  <c:v>107599.11601267204</c:v>
                </c:pt>
                <c:pt idx="291">
                  <c:v>107859.63566505168</c:v>
                </c:pt>
                <c:pt idx="292">
                  <c:v>108119.13924477427</c:v>
                </c:pt>
                <c:pt idx="293">
                  <c:v>108377.63014786868</c:v>
                </c:pt>
                <c:pt idx="294">
                  <c:v>108635.11175718813</c:v>
                </c:pt>
                <c:pt idx="295">
                  <c:v>108891.58744253732</c:v>
                </c:pt>
                <c:pt idx="296">
                  <c:v>109147.06056080062</c:v>
                </c:pt>
                <c:pt idx="297">
                  <c:v>109401.53445607125</c:v>
                </c:pt>
                <c:pt idx="298">
                  <c:v>109655.01245978106</c:v>
                </c:pt>
                <c:pt idx="299">
                  <c:v>109907.49789083107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5-4016-9A32-7606A8C01882}"/>
            </c:ext>
          </c:extLst>
        </c:ser>
        <c:ser>
          <c:idx val="2"/>
          <c:order val="1"/>
          <c:tx>
            <c:strRef>
              <c:f>'TV curves - Working'!$D$2</c:f>
              <c:strCache>
                <c:ptCount val="1"/>
                <c:pt idx="0">
                  <c:v>Marginal Peak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60"/>
            <c:marker>
              <c:symbol val="circle"/>
              <c:size val="5"/>
              <c:spPr>
                <a:solidFill>
                  <a:schemeClr val="tx1"/>
                </a:solidFill>
                <a:ln w="9525" cap="sq">
                  <a:solidFill>
                    <a:schemeClr val="accent1"/>
                  </a:solidFill>
                  <a:beve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EE5-4016-9A32-7606A8C01882}"/>
              </c:ext>
            </c:extLst>
          </c:dPt>
          <c:cat>
            <c:numRef>
              <c:f>'TV curves - Working'!$B$3:$B$302</c:f>
              <c:numCache>
                <c:formatCode>General</c:formatCode>
                <c:ptCount val="300"/>
                <c:pt idx="0">
                  <c:v>2.380698761904763</c:v>
                </c:pt>
                <c:pt idx="1">
                  <c:v>4.7613975238095261</c:v>
                </c:pt>
                <c:pt idx="2">
                  <c:v>7.1420962857142891</c:v>
                </c:pt>
                <c:pt idx="3">
                  <c:v>9.5227950476190522</c:v>
                </c:pt>
                <c:pt idx="4">
                  <c:v>11.903493809523814</c:v>
                </c:pt>
                <c:pt idx="5">
                  <c:v>14.284192571428578</c:v>
                </c:pt>
                <c:pt idx="6">
                  <c:v>16.66489133333334</c:v>
                </c:pt>
                <c:pt idx="7">
                  <c:v>19.045590095238104</c:v>
                </c:pt>
                <c:pt idx="8">
                  <c:v>21.426288857142868</c:v>
                </c:pt>
                <c:pt idx="9">
                  <c:v>23.806987619047629</c:v>
                </c:pt>
                <c:pt idx="10">
                  <c:v>26.187686380952393</c:v>
                </c:pt>
                <c:pt idx="11">
                  <c:v>28.568385142857156</c:v>
                </c:pt>
                <c:pt idx="12">
                  <c:v>30.949083904761924</c:v>
                </c:pt>
                <c:pt idx="13">
                  <c:v>33.329782666666681</c:v>
                </c:pt>
                <c:pt idx="14">
                  <c:v>35.710481428571448</c:v>
                </c:pt>
                <c:pt idx="15">
                  <c:v>38.091180190476209</c:v>
                </c:pt>
                <c:pt idx="16">
                  <c:v>40.471878952380976</c:v>
                </c:pt>
                <c:pt idx="17">
                  <c:v>42.852577714285736</c:v>
                </c:pt>
                <c:pt idx="18">
                  <c:v>45.233276476190497</c:v>
                </c:pt>
                <c:pt idx="19">
                  <c:v>47.613975238095257</c:v>
                </c:pt>
                <c:pt idx="20">
                  <c:v>49.994674000000032</c:v>
                </c:pt>
                <c:pt idx="21">
                  <c:v>52.375372761904785</c:v>
                </c:pt>
                <c:pt idx="22">
                  <c:v>54.756071523809545</c:v>
                </c:pt>
                <c:pt idx="23">
                  <c:v>57.136770285714313</c:v>
                </c:pt>
                <c:pt idx="24">
                  <c:v>59.517469047619088</c:v>
                </c:pt>
                <c:pt idx="25">
                  <c:v>61.898167809523848</c:v>
                </c:pt>
                <c:pt idx="26">
                  <c:v>64.278866571428608</c:v>
                </c:pt>
                <c:pt idx="27">
                  <c:v>66.659565333333362</c:v>
                </c:pt>
                <c:pt idx="28">
                  <c:v>69.040264095238143</c:v>
                </c:pt>
                <c:pt idx="29">
                  <c:v>71.420962857142896</c:v>
                </c:pt>
                <c:pt idx="30">
                  <c:v>73.80166161904765</c:v>
                </c:pt>
                <c:pt idx="31">
                  <c:v>76.182360380952417</c:v>
                </c:pt>
                <c:pt idx="32">
                  <c:v>78.563059142857185</c:v>
                </c:pt>
                <c:pt idx="33">
                  <c:v>80.943757904761952</c:v>
                </c:pt>
                <c:pt idx="34">
                  <c:v>83.324456666666705</c:v>
                </c:pt>
                <c:pt idx="35">
                  <c:v>85.705155428571473</c:v>
                </c:pt>
                <c:pt idx="36">
                  <c:v>88.085854190476226</c:v>
                </c:pt>
                <c:pt idx="37">
                  <c:v>90.466552952380994</c:v>
                </c:pt>
                <c:pt idx="38">
                  <c:v>92.847251714285761</c:v>
                </c:pt>
                <c:pt idx="39">
                  <c:v>95.227950476190514</c:v>
                </c:pt>
                <c:pt idx="40">
                  <c:v>97.608649238095282</c:v>
                </c:pt>
                <c:pt idx="41">
                  <c:v>99.989348000000064</c:v>
                </c:pt>
                <c:pt idx="42">
                  <c:v>102.3700467619048</c:v>
                </c:pt>
                <c:pt idx="43">
                  <c:v>104.75074552380957</c:v>
                </c:pt>
                <c:pt idx="44">
                  <c:v>107.13144428571435</c:v>
                </c:pt>
                <c:pt idx="45">
                  <c:v>109.51214304761909</c:v>
                </c:pt>
                <c:pt idx="46">
                  <c:v>111.89284180952386</c:v>
                </c:pt>
                <c:pt idx="47">
                  <c:v>114.27354057142863</c:v>
                </c:pt>
                <c:pt idx="48">
                  <c:v>116.65423933333338</c:v>
                </c:pt>
                <c:pt idx="49">
                  <c:v>119.03493809523818</c:v>
                </c:pt>
                <c:pt idx="50">
                  <c:v>121.41563685714291</c:v>
                </c:pt>
                <c:pt idx="51">
                  <c:v>123.7963356190477</c:v>
                </c:pt>
                <c:pt idx="52">
                  <c:v>126.17703438095243</c:v>
                </c:pt>
                <c:pt idx="53">
                  <c:v>128.55773314285722</c:v>
                </c:pt>
                <c:pt idx="54">
                  <c:v>130.93843190476196</c:v>
                </c:pt>
                <c:pt idx="55">
                  <c:v>133.31913066666672</c:v>
                </c:pt>
                <c:pt idx="56">
                  <c:v>135.69982942857149</c:v>
                </c:pt>
                <c:pt idx="57">
                  <c:v>138.08052819047629</c:v>
                </c:pt>
                <c:pt idx="58">
                  <c:v>140.46122695238103</c:v>
                </c:pt>
                <c:pt idx="59">
                  <c:v>142.84192571428579</c:v>
                </c:pt>
                <c:pt idx="60">
                  <c:v>145.22262447619056</c:v>
                </c:pt>
                <c:pt idx="61">
                  <c:v>147.6033232380953</c:v>
                </c:pt>
                <c:pt idx="62">
                  <c:v>149.98402200000007</c:v>
                </c:pt>
                <c:pt idx="63">
                  <c:v>152.36472076190483</c:v>
                </c:pt>
                <c:pt idx="64">
                  <c:v>154.74541952380963</c:v>
                </c:pt>
                <c:pt idx="65">
                  <c:v>157.12611828571437</c:v>
                </c:pt>
                <c:pt idx="66">
                  <c:v>159.50681704761914</c:v>
                </c:pt>
                <c:pt idx="67">
                  <c:v>161.8875158095239</c:v>
                </c:pt>
                <c:pt idx="68">
                  <c:v>164.26821457142864</c:v>
                </c:pt>
                <c:pt idx="69">
                  <c:v>166.64891333333341</c:v>
                </c:pt>
                <c:pt idx="70">
                  <c:v>169.02961209523818</c:v>
                </c:pt>
                <c:pt idx="71">
                  <c:v>171.41031085714295</c:v>
                </c:pt>
                <c:pt idx="72">
                  <c:v>173.79100961904768</c:v>
                </c:pt>
                <c:pt idx="73">
                  <c:v>176.17170838095245</c:v>
                </c:pt>
                <c:pt idx="74">
                  <c:v>178.55240714285725</c:v>
                </c:pt>
                <c:pt idx="75">
                  <c:v>180.93310590476199</c:v>
                </c:pt>
                <c:pt idx="76">
                  <c:v>183.31380466666673</c:v>
                </c:pt>
                <c:pt idx="77">
                  <c:v>185.69450342857152</c:v>
                </c:pt>
                <c:pt idx="78">
                  <c:v>188.07520219047629</c:v>
                </c:pt>
                <c:pt idx="79">
                  <c:v>190.45590095238103</c:v>
                </c:pt>
                <c:pt idx="80">
                  <c:v>192.8365997142858</c:v>
                </c:pt>
                <c:pt idx="81">
                  <c:v>195.21729847619056</c:v>
                </c:pt>
                <c:pt idx="82">
                  <c:v>197.59799723809533</c:v>
                </c:pt>
                <c:pt idx="83">
                  <c:v>199.97869600000013</c:v>
                </c:pt>
                <c:pt idx="84">
                  <c:v>202.35939476190487</c:v>
                </c:pt>
                <c:pt idx="85">
                  <c:v>204.74009352380961</c:v>
                </c:pt>
                <c:pt idx="86">
                  <c:v>207.1207922857144</c:v>
                </c:pt>
                <c:pt idx="87">
                  <c:v>209.50149104761914</c:v>
                </c:pt>
                <c:pt idx="88">
                  <c:v>211.88218980952394</c:v>
                </c:pt>
                <c:pt idx="89">
                  <c:v>214.2628885714287</c:v>
                </c:pt>
                <c:pt idx="90">
                  <c:v>216.64358733333341</c:v>
                </c:pt>
                <c:pt idx="91">
                  <c:v>219.02428609523818</c:v>
                </c:pt>
                <c:pt idx="92">
                  <c:v>221.40498485714298</c:v>
                </c:pt>
                <c:pt idx="93">
                  <c:v>223.78568361904772</c:v>
                </c:pt>
                <c:pt idx="94">
                  <c:v>226.16638238095246</c:v>
                </c:pt>
                <c:pt idx="95">
                  <c:v>228.54708114285725</c:v>
                </c:pt>
                <c:pt idx="96">
                  <c:v>230.92777990476202</c:v>
                </c:pt>
                <c:pt idx="97">
                  <c:v>233.30847866666676</c:v>
                </c:pt>
                <c:pt idx="98">
                  <c:v>235.68917742857155</c:v>
                </c:pt>
                <c:pt idx="99">
                  <c:v>238.06987619047629</c:v>
                </c:pt>
                <c:pt idx="100">
                  <c:v>240.45057495238103</c:v>
                </c:pt>
                <c:pt idx="101">
                  <c:v>242.83127371428583</c:v>
                </c:pt>
                <c:pt idx="102">
                  <c:v>245.21197247619062</c:v>
                </c:pt>
                <c:pt idx="103">
                  <c:v>247.59267123809539</c:v>
                </c:pt>
                <c:pt idx="104">
                  <c:v>249.9733700000001</c:v>
                </c:pt>
                <c:pt idx="105">
                  <c:v>252.35406876190487</c:v>
                </c:pt>
                <c:pt idx="106">
                  <c:v>254.73476752380967</c:v>
                </c:pt>
                <c:pt idx="107">
                  <c:v>257.11546628571443</c:v>
                </c:pt>
                <c:pt idx="108">
                  <c:v>259.49616504761917</c:v>
                </c:pt>
                <c:pt idx="109">
                  <c:v>261.87686380952391</c:v>
                </c:pt>
                <c:pt idx="110">
                  <c:v>264.25756257142871</c:v>
                </c:pt>
                <c:pt idx="111">
                  <c:v>266.63826133333345</c:v>
                </c:pt>
                <c:pt idx="112">
                  <c:v>269.01896009523824</c:v>
                </c:pt>
                <c:pt idx="113">
                  <c:v>271.39965885714298</c:v>
                </c:pt>
                <c:pt idx="114">
                  <c:v>273.78035761904778</c:v>
                </c:pt>
                <c:pt idx="115">
                  <c:v>276.16105638095257</c:v>
                </c:pt>
                <c:pt idx="116">
                  <c:v>278.54175514285731</c:v>
                </c:pt>
                <c:pt idx="117">
                  <c:v>280.92245390476205</c:v>
                </c:pt>
                <c:pt idx="118">
                  <c:v>283.30315266666679</c:v>
                </c:pt>
                <c:pt idx="119">
                  <c:v>285.68385142857159</c:v>
                </c:pt>
                <c:pt idx="120">
                  <c:v>288.06455019047633</c:v>
                </c:pt>
                <c:pt idx="121">
                  <c:v>290.44524895238112</c:v>
                </c:pt>
                <c:pt idx="122">
                  <c:v>292.82594771428586</c:v>
                </c:pt>
                <c:pt idx="123">
                  <c:v>295.2066464761906</c:v>
                </c:pt>
                <c:pt idx="124">
                  <c:v>297.58734523809534</c:v>
                </c:pt>
                <c:pt idx="125">
                  <c:v>299.96804400000013</c:v>
                </c:pt>
                <c:pt idx="126">
                  <c:v>302.34874276190487</c:v>
                </c:pt>
                <c:pt idx="127">
                  <c:v>304.72944152380967</c:v>
                </c:pt>
                <c:pt idx="128">
                  <c:v>307.11014028571446</c:v>
                </c:pt>
                <c:pt idx="129">
                  <c:v>309.49083904761926</c:v>
                </c:pt>
                <c:pt idx="130">
                  <c:v>311.87153780952394</c:v>
                </c:pt>
                <c:pt idx="131">
                  <c:v>314.25223657142874</c:v>
                </c:pt>
                <c:pt idx="132">
                  <c:v>316.63293533333353</c:v>
                </c:pt>
                <c:pt idx="133">
                  <c:v>319.01363409523827</c:v>
                </c:pt>
                <c:pt idx="134">
                  <c:v>321.39433285714301</c:v>
                </c:pt>
                <c:pt idx="135">
                  <c:v>323.77503161904781</c:v>
                </c:pt>
                <c:pt idx="136">
                  <c:v>326.15573038095255</c:v>
                </c:pt>
                <c:pt idx="137">
                  <c:v>328.53642914285729</c:v>
                </c:pt>
                <c:pt idx="138">
                  <c:v>330.91712790476214</c:v>
                </c:pt>
                <c:pt idx="139">
                  <c:v>333.29782666666682</c:v>
                </c:pt>
                <c:pt idx="140">
                  <c:v>335.67852542857156</c:v>
                </c:pt>
                <c:pt idx="141">
                  <c:v>338.05922419047636</c:v>
                </c:pt>
                <c:pt idx="142">
                  <c:v>340.43992295238115</c:v>
                </c:pt>
                <c:pt idx="143">
                  <c:v>342.82062171428589</c:v>
                </c:pt>
                <c:pt idx="144">
                  <c:v>345.20132047619057</c:v>
                </c:pt>
                <c:pt idx="145">
                  <c:v>347.58201923809537</c:v>
                </c:pt>
                <c:pt idx="146">
                  <c:v>349.96271800000017</c:v>
                </c:pt>
                <c:pt idx="147">
                  <c:v>352.3434167619049</c:v>
                </c:pt>
                <c:pt idx="148">
                  <c:v>354.7241155238097</c:v>
                </c:pt>
                <c:pt idx="149">
                  <c:v>357.1048142857145</c:v>
                </c:pt>
                <c:pt idx="150">
                  <c:v>359.48551304761924</c:v>
                </c:pt>
                <c:pt idx="151">
                  <c:v>361.86621180952397</c:v>
                </c:pt>
                <c:pt idx="152">
                  <c:v>364.24691057142871</c:v>
                </c:pt>
                <c:pt idx="153">
                  <c:v>366.62760933333345</c:v>
                </c:pt>
                <c:pt idx="154">
                  <c:v>369.00830809523831</c:v>
                </c:pt>
                <c:pt idx="155">
                  <c:v>371.38900685714304</c:v>
                </c:pt>
                <c:pt idx="156">
                  <c:v>373.76970561904784</c:v>
                </c:pt>
                <c:pt idx="157">
                  <c:v>376.15040438095258</c:v>
                </c:pt>
                <c:pt idx="158">
                  <c:v>378.53110314285726</c:v>
                </c:pt>
                <c:pt idx="159">
                  <c:v>380.91180190476206</c:v>
                </c:pt>
                <c:pt idx="160">
                  <c:v>383.29250066666691</c:v>
                </c:pt>
                <c:pt idx="161">
                  <c:v>385.67319942857159</c:v>
                </c:pt>
                <c:pt idx="162">
                  <c:v>388.05389819047639</c:v>
                </c:pt>
                <c:pt idx="163">
                  <c:v>390.43459695238113</c:v>
                </c:pt>
                <c:pt idx="164">
                  <c:v>392.81529571428592</c:v>
                </c:pt>
                <c:pt idx="165">
                  <c:v>395.19599447619066</c:v>
                </c:pt>
                <c:pt idx="166">
                  <c:v>397.57669323809552</c:v>
                </c:pt>
                <c:pt idx="167">
                  <c:v>399.95739200000025</c:v>
                </c:pt>
                <c:pt idx="168">
                  <c:v>402.33809076190494</c:v>
                </c:pt>
                <c:pt idx="169">
                  <c:v>404.71878952380973</c:v>
                </c:pt>
                <c:pt idx="170">
                  <c:v>407.09948828571447</c:v>
                </c:pt>
                <c:pt idx="171">
                  <c:v>409.48018704761921</c:v>
                </c:pt>
                <c:pt idx="172">
                  <c:v>411.86088580952406</c:v>
                </c:pt>
                <c:pt idx="173">
                  <c:v>414.2415845714288</c:v>
                </c:pt>
                <c:pt idx="174">
                  <c:v>416.62228333333354</c:v>
                </c:pt>
                <c:pt idx="175">
                  <c:v>419.00298209523828</c:v>
                </c:pt>
                <c:pt idx="176">
                  <c:v>421.38368085714302</c:v>
                </c:pt>
                <c:pt idx="177">
                  <c:v>423.76437961904787</c:v>
                </c:pt>
                <c:pt idx="178">
                  <c:v>426.14507838095261</c:v>
                </c:pt>
                <c:pt idx="179">
                  <c:v>428.52577714285741</c:v>
                </c:pt>
                <c:pt idx="180">
                  <c:v>430.90647590476215</c:v>
                </c:pt>
                <c:pt idx="181">
                  <c:v>433.28717466666683</c:v>
                </c:pt>
                <c:pt idx="182">
                  <c:v>435.66787342857162</c:v>
                </c:pt>
                <c:pt idx="183">
                  <c:v>438.04857219047636</c:v>
                </c:pt>
                <c:pt idx="184">
                  <c:v>440.42927095238122</c:v>
                </c:pt>
                <c:pt idx="185">
                  <c:v>442.80996971428596</c:v>
                </c:pt>
                <c:pt idx="186">
                  <c:v>445.19066847619069</c:v>
                </c:pt>
                <c:pt idx="187">
                  <c:v>447.57136723809543</c:v>
                </c:pt>
                <c:pt idx="188">
                  <c:v>449.95206600000029</c:v>
                </c:pt>
                <c:pt idx="189">
                  <c:v>452.33276476190491</c:v>
                </c:pt>
                <c:pt idx="190">
                  <c:v>454.71346352380976</c:v>
                </c:pt>
                <c:pt idx="191">
                  <c:v>457.0941622857145</c:v>
                </c:pt>
                <c:pt idx="192">
                  <c:v>459.47486104761924</c:v>
                </c:pt>
                <c:pt idx="193">
                  <c:v>461.85555980952404</c:v>
                </c:pt>
                <c:pt idx="194">
                  <c:v>464.23625857142878</c:v>
                </c:pt>
                <c:pt idx="195">
                  <c:v>466.61695733333352</c:v>
                </c:pt>
                <c:pt idx="196">
                  <c:v>468.99765609523837</c:v>
                </c:pt>
                <c:pt idx="197">
                  <c:v>471.37835485714311</c:v>
                </c:pt>
                <c:pt idx="198">
                  <c:v>473.75905361904785</c:v>
                </c:pt>
                <c:pt idx="199">
                  <c:v>476.1397523809527</c:v>
                </c:pt>
                <c:pt idx="200">
                  <c:v>478.52045114285744</c:v>
                </c:pt>
                <c:pt idx="201">
                  <c:v>480.90114990476206</c:v>
                </c:pt>
                <c:pt idx="202">
                  <c:v>483.28184866666697</c:v>
                </c:pt>
                <c:pt idx="203">
                  <c:v>485.66254742857166</c:v>
                </c:pt>
                <c:pt idx="204">
                  <c:v>488.0432461904764</c:v>
                </c:pt>
                <c:pt idx="205">
                  <c:v>490.42394495238125</c:v>
                </c:pt>
                <c:pt idx="206">
                  <c:v>492.80464371428587</c:v>
                </c:pt>
                <c:pt idx="207">
                  <c:v>495.18534247619078</c:v>
                </c:pt>
                <c:pt idx="208">
                  <c:v>497.56604123809552</c:v>
                </c:pt>
                <c:pt idx="209">
                  <c:v>499.9467400000002</c:v>
                </c:pt>
                <c:pt idx="210">
                  <c:v>502.327438761905</c:v>
                </c:pt>
                <c:pt idx="211">
                  <c:v>504.70813752380974</c:v>
                </c:pt>
                <c:pt idx="212">
                  <c:v>507.08883628571448</c:v>
                </c:pt>
                <c:pt idx="213">
                  <c:v>509.46953504761933</c:v>
                </c:pt>
                <c:pt idx="214">
                  <c:v>511.85023380952407</c:v>
                </c:pt>
                <c:pt idx="215">
                  <c:v>514.23093257142887</c:v>
                </c:pt>
                <c:pt idx="216">
                  <c:v>516.61163133333366</c:v>
                </c:pt>
                <c:pt idx="217">
                  <c:v>518.99233009523834</c:v>
                </c:pt>
                <c:pt idx="218">
                  <c:v>521.37302885714314</c:v>
                </c:pt>
                <c:pt idx="219">
                  <c:v>523.75372761904782</c:v>
                </c:pt>
                <c:pt idx="220">
                  <c:v>526.13442638095273</c:v>
                </c:pt>
                <c:pt idx="221">
                  <c:v>528.51512514285741</c:v>
                </c:pt>
                <c:pt idx="222">
                  <c:v>530.8958239047621</c:v>
                </c:pt>
                <c:pt idx="223">
                  <c:v>533.27652266666689</c:v>
                </c:pt>
                <c:pt idx="224">
                  <c:v>535.65722142857169</c:v>
                </c:pt>
                <c:pt idx="225">
                  <c:v>538.03792019047648</c:v>
                </c:pt>
                <c:pt idx="226">
                  <c:v>540.41861895238128</c:v>
                </c:pt>
                <c:pt idx="227">
                  <c:v>542.79931771428596</c:v>
                </c:pt>
                <c:pt idx="228">
                  <c:v>545.18001647619076</c:v>
                </c:pt>
                <c:pt idx="229">
                  <c:v>547.56071523809555</c:v>
                </c:pt>
                <c:pt idx="230">
                  <c:v>549.94141400000024</c:v>
                </c:pt>
                <c:pt idx="231">
                  <c:v>552.32211276190515</c:v>
                </c:pt>
                <c:pt idx="232">
                  <c:v>554.70281152380971</c:v>
                </c:pt>
                <c:pt idx="233">
                  <c:v>557.08351028571462</c:v>
                </c:pt>
                <c:pt idx="234">
                  <c:v>559.46420904761931</c:v>
                </c:pt>
                <c:pt idx="235">
                  <c:v>561.8449078095241</c:v>
                </c:pt>
                <c:pt idx="236">
                  <c:v>564.2256065714289</c:v>
                </c:pt>
                <c:pt idx="237">
                  <c:v>566.60630533333358</c:v>
                </c:pt>
                <c:pt idx="238">
                  <c:v>568.98700409523838</c:v>
                </c:pt>
                <c:pt idx="239">
                  <c:v>571.36770285714317</c:v>
                </c:pt>
                <c:pt idx="240">
                  <c:v>573.74840161904785</c:v>
                </c:pt>
                <c:pt idx="241">
                  <c:v>576.12910038095265</c:v>
                </c:pt>
                <c:pt idx="242">
                  <c:v>578.50979914285745</c:v>
                </c:pt>
                <c:pt idx="243">
                  <c:v>580.89049790476224</c:v>
                </c:pt>
                <c:pt idx="244">
                  <c:v>583.27119666666704</c:v>
                </c:pt>
                <c:pt idx="245">
                  <c:v>585.65189542857172</c:v>
                </c:pt>
                <c:pt idx="246">
                  <c:v>588.03259419047652</c:v>
                </c:pt>
                <c:pt idx="247">
                  <c:v>590.4132929523812</c:v>
                </c:pt>
                <c:pt idx="248">
                  <c:v>592.79399171428599</c:v>
                </c:pt>
                <c:pt idx="249">
                  <c:v>595.17469047619068</c:v>
                </c:pt>
                <c:pt idx="250">
                  <c:v>597.55538923809547</c:v>
                </c:pt>
                <c:pt idx="251">
                  <c:v>599.93608800000027</c:v>
                </c:pt>
                <c:pt idx="252">
                  <c:v>602.31678676190506</c:v>
                </c:pt>
                <c:pt idx="253">
                  <c:v>604.69748552380975</c:v>
                </c:pt>
                <c:pt idx="254">
                  <c:v>607.07818428571466</c:v>
                </c:pt>
                <c:pt idx="255">
                  <c:v>609.45888304761934</c:v>
                </c:pt>
                <c:pt idx="256">
                  <c:v>611.83958180952413</c:v>
                </c:pt>
                <c:pt idx="257">
                  <c:v>614.22028057142893</c:v>
                </c:pt>
                <c:pt idx="258">
                  <c:v>616.60097933333361</c:v>
                </c:pt>
                <c:pt idx="259">
                  <c:v>618.98167809523852</c:v>
                </c:pt>
                <c:pt idx="260">
                  <c:v>621.3623768571432</c:v>
                </c:pt>
                <c:pt idx="261">
                  <c:v>623.74307561904789</c:v>
                </c:pt>
                <c:pt idx="262">
                  <c:v>626.1237743809528</c:v>
                </c:pt>
                <c:pt idx="263">
                  <c:v>628.50447314285748</c:v>
                </c:pt>
                <c:pt idx="264">
                  <c:v>630.88517190476216</c:v>
                </c:pt>
                <c:pt idx="265">
                  <c:v>633.26587066666707</c:v>
                </c:pt>
                <c:pt idx="266">
                  <c:v>635.64656942857164</c:v>
                </c:pt>
                <c:pt idx="267">
                  <c:v>638.02726819047655</c:v>
                </c:pt>
                <c:pt idx="268">
                  <c:v>640.40796695238123</c:v>
                </c:pt>
                <c:pt idx="269">
                  <c:v>642.78866571428603</c:v>
                </c:pt>
                <c:pt idx="270">
                  <c:v>645.16936447619082</c:v>
                </c:pt>
                <c:pt idx="271">
                  <c:v>647.55006323809562</c:v>
                </c:pt>
                <c:pt idx="272">
                  <c:v>649.9307620000003</c:v>
                </c:pt>
                <c:pt idx="273">
                  <c:v>652.3114607619051</c:v>
                </c:pt>
                <c:pt idx="274">
                  <c:v>654.69215952380978</c:v>
                </c:pt>
                <c:pt idx="275">
                  <c:v>657.07285828571457</c:v>
                </c:pt>
                <c:pt idx="276">
                  <c:v>659.45355704761948</c:v>
                </c:pt>
                <c:pt idx="277">
                  <c:v>661.83425580952428</c:v>
                </c:pt>
                <c:pt idx="278">
                  <c:v>664.21495457142885</c:v>
                </c:pt>
                <c:pt idx="279">
                  <c:v>666.59565333333364</c:v>
                </c:pt>
                <c:pt idx="280">
                  <c:v>668.97635209523844</c:v>
                </c:pt>
                <c:pt idx="281">
                  <c:v>671.35705085714312</c:v>
                </c:pt>
                <c:pt idx="282">
                  <c:v>673.73774961904792</c:v>
                </c:pt>
                <c:pt idx="283">
                  <c:v>676.11844838095271</c:v>
                </c:pt>
                <c:pt idx="284">
                  <c:v>678.49914714285751</c:v>
                </c:pt>
                <c:pt idx="285">
                  <c:v>680.87984590476231</c:v>
                </c:pt>
                <c:pt idx="286">
                  <c:v>683.26054466666699</c:v>
                </c:pt>
                <c:pt idx="287">
                  <c:v>685.64124342857178</c:v>
                </c:pt>
                <c:pt idx="288">
                  <c:v>688.02194219047647</c:v>
                </c:pt>
                <c:pt idx="289">
                  <c:v>690.40264095238115</c:v>
                </c:pt>
                <c:pt idx="290">
                  <c:v>692.78333971428606</c:v>
                </c:pt>
                <c:pt idx="291">
                  <c:v>695.16403847619074</c:v>
                </c:pt>
                <c:pt idx="292">
                  <c:v>697.54473723809565</c:v>
                </c:pt>
                <c:pt idx="293">
                  <c:v>699.92543600000033</c:v>
                </c:pt>
                <c:pt idx="294">
                  <c:v>702.30613476190513</c:v>
                </c:pt>
                <c:pt idx="295">
                  <c:v>704.68683352380981</c:v>
                </c:pt>
                <c:pt idx="296">
                  <c:v>707.06753228571461</c:v>
                </c:pt>
                <c:pt idx="297">
                  <c:v>709.4482310476194</c:v>
                </c:pt>
                <c:pt idx="298">
                  <c:v>711.8289298095242</c:v>
                </c:pt>
                <c:pt idx="299">
                  <c:v>714.20962857142899</c:v>
                </c:pt>
              </c:numCache>
            </c:numRef>
          </c:cat>
          <c:val>
            <c:numRef>
              <c:f>'TV curves - Working'!$D$3:$D$302</c:f>
              <c:numCache>
                <c:formatCode>General</c:formatCode>
                <c:ptCount val="300"/>
                <c:pt idx="92" formatCode="_ * #,##0_ ;_ * \-#,##0_ ;_ * &quot;-&quot;??_ ;_ @_ ">
                  <c:v>31764.75120073005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E5-4016-9A32-7606A8C01882}"/>
            </c:ext>
          </c:extLst>
        </c:ser>
        <c:ser>
          <c:idx val="3"/>
          <c:order val="2"/>
          <c:tx>
            <c:strRef>
              <c:f>'TV curves - Working'!$E$2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'TV curves - Working'!$B$3:$B$302</c:f>
              <c:numCache>
                <c:formatCode>General</c:formatCode>
                <c:ptCount val="300"/>
                <c:pt idx="0">
                  <c:v>2.380698761904763</c:v>
                </c:pt>
                <c:pt idx="1">
                  <c:v>4.7613975238095261</c:v>
                </c:pt>
                <c:pt idx="2">
                  <c:v>7.1420962857142891</c:v>
                </c:pt>
                <c:pt idx="3">
                  <c:v>9.5227950476190522</c:v>
                </c:pt>
                <c:pt idx="4">
                  <c:v>11.903493809523814</c:v>
                </c:pt>
                <c:pt idx="5">
                  <c:v>14.284192571428578</c:v>
                </c:pt>
                <c:pt idx="6">
                  <c:v>16.66489133333334</c:v>
                </c:pt>
                <c:pt idx="7">
                  <c:v>19.045590095238104</c:v>
                </c:pt>
                <c:pt idx="8">
                  <c:v>21.426288857142868</c:v>
                </c:pt>
                <c:pt idx="9">
                  <c:v>23.806987619047629</c:v>
                </c:pt>
                <c:pt idx="10">
                  <c:v>26.187686380952393</c:v>
                </c:pt>
                <c:pt idx="11">
                  <c:v>28.568385142857156</c:v>
                </c:pt>
                <c:pt idx="12">
                  <c:v>30.949083904761924</c:v>
                </c:pt>
                <c:pt idx="13">
                  <c:v>33.329782666666681</c:v>
                </c:pt>
                <c:pt idx="14">
                  <c:v>35.710481428571448</c:v>
                </c:pt>
                <c:pt idx="15">
                  <c:v>38.091180190476209</c:v>
                </c:pt>
                <c:pt idx="16">
                  <c:v>40.471878952380976</c:v>
                </c:pt>
                <c:pt idx="17">
                  <c:v>42.852577714285736</c:v>
                </c:pt>
                <c:pt idx="18">
                  <c:v>45.233276476190497</c:v>
                </c:pt>
                <c:pt idx="19">
                  <c:v>47.613975238095257</c:v>
                </c:pt>
                <c:pt idx="20">
                  <c:v>49.994674000000032</c:v>
                </c:pt>
                <c:pt idx="21">
                  <c:v>52.375372761904785</c:v>
                </c:pt>
                <c:pt idx="22">
                  <c:v>54.756071523809545</c:v>
                </c:pt>
                <c:pt idx="23">
                  <c:v>57.136770285714313</c:v>
                </c:pt>
                <c:pt idx="24">
                  <c:v>59.517469047619088</c:v>
                </c:pt>
                <c:pt idx="25">
                  <c:v>61.898167809523848</c:v>
                </c:pt>
                <c:pt idx="26">
                  <c:v>64.278866571428608</c:v>
                </c:pt>
                <c:pt idx="27">
                  <c:v>66.659565333333362</c:v>
                </c:pt>
                <c:pt idx="28">
                  <c:v>69.040264095238143</c:v>
                </c:pt>
                <c:pt idx="29">
                  <c:v>71.420962857142896</c:v>
                </c:pt>
                <c:pt idx="30">
                  <c:v>73.80166161904765</c:v>
                </c:pt>
                <c:pt idx="31">
                  <c:v>76.182360380952417</c:v>
                </c:pt>
                <c:pt idx="32">
                  <c:v>78.563059142857185</c:v>
                </c:pt>
                <c:pt idx="33">
                  <c:v>80.943757904761952</c:v>
                </c:pt>
                <c:pt idx="34">
                  <c:v>83.324456666666705</c:v>
                </c:pt>
                <c:pt idx="35">
                  <c:v>85.705155428571473</c:v>
                </c:pt>
                <c:pt idx="36">
                  <c:v>88.085854190476226</c:v>
                </c:pt>
                <c:pt idx="37">
                  <c:v>90.466552952380994</c:v>
                </c:pt>
                <c:pt idx="38">
                  <c:v>92.847251714285761</c:v>
                </c:pt>
                <c:pt idx="39">
                  <c:v>95.227950476190514</c:v>
                </c:pt>
                <c:pt idx="40">
                  <c:v>97.608649238095282</c:v>
                </c:pt>
                <c:pt idx="41">
                  <c:v>99.989348000000064</c:v>
                </c:pt>
                <c:pt idx="42">
                  <c:v>102.3700467619048</c:v>
                </c:pt>
                <c:pt idx="43">
                  <c:v>104.75074552380957</c:v>
                </c:pt>
                <c:pt idx="44">
                  <c:v>107.13144428571435</c:v>
                </c:pt>
                <c:pt idx="45">
                  <c:v>109.51214304761909</c:v>
                </c:pt>
                <c:pt idx="46">
                  <c:v>111.89284180952386</c:v>
                </c:pt>
                <c:pt idx="47">
                  <c:v>114.27354057142863</c:v>
                </c:pt>
                <c:pt idx="48">
                  <c:v>116.65423933333338</c:v>
                </c:pt>
                <c:pt idx="49">
                  <c:v>119.03493809523818</c:v>
                </c:pt>
                <c:pt idx="50">
                  <c:v>121.41563685714291</c:v>
                </c:pt>
                <c:pt idx="51">
                  <c:v>123.7963356190477</c:v>
                </c:pt>
                <c:pt idx="52">
                  <c:v>126.17703438095243</c:v>
                </c:pt>
                <c:pt idx="53">
                  <c:v>128.55773314285722</c:v>
                </c:pt>
                <c:pt idx="54">
                  <c:v>130.93843190476196</c:v>
                </c:pt>
                <c:pt idx="55">
                  <c:v>133.31913066666672</c:v>
                </c:pt>
                <c:pt idx="56">
                  <c:v>135.69982942857149</c:v>
                </c:pt>
                <c:pt idx="57">
                  <c:v>138.08052819047629</c:v>
                </c:pt>
                <c:pt idx="58">
                  <c:v>140.46122695238103</c:v>
                </c:pt>
                <c:pt idx="59">
                  <c:v>142.84192571428579</c:v>
                </c:pt>
                <c:pt idx="60">
                  <c:v>145.22262447619056</c:v>
                </c:pt>
                <c:pt idx="61">
                  <c:v>147.6033232380953</c:v>
                </c:pt>
                <c:pt idx="62">
                  <c:v>149.98402200000007</c:v>
                </c:pt>
                <c:pt idx="63">
                  <c:v>152.36472076190483</c:v>
                </c:pt>
                <c:pt idx="64">
                  <c:v>154.74541952380963</c:v>
                </c:pt>
                <c:pt idx="65">
                  <c:v>157.12611828571437</c:v>
                </c:pt>
                <c:pt idx="66">
                  <c:v>159.50681704761914</c:v>
                </c:pt>
                <c:pt idx="67">
                  <c:v>161.8875158095239</c:v>
                </c:pt>
                <c:pt idx="68">
                  <c:v>164.26821457142864</c:v>
                </c:pt>
                <c:pt idx="69">
                  <c:v>166.64891333333341</c:v>
                </c:pt>
                <c:pt idx="70">
                  <c:v>169.02961209523818</c:v>
                </c:pt>
                <c:pt idx="71">
                  <c:v>171.41031085714295</c:v>
                </c:pt>
                <c:pt idx="72">
                  <c:v>173.79100961904768</c:v>
                </c:pt>
                <c:pt idx="73">
                  <c:v>176.17170838095245</c:v>
                </c:pt>
                <c:pt idx="74">
                  <c:v>178.55240714285725</c:v>
                </c:pt>
                <c:pt idx="75">
                  <c:v>180.93310590476199</c:v>
                </c:pt>
                <c:pt idx="76">
                  <c:v>183.31380466666673</c:v>
                </c:pt>
                <c:pt idx="77">
                  <c:v>185.69450342857152</c:v>
                </c:pt>
                <c:pt idx="78">
                  <c:v>188.07520219047629</c:v>
                </c:pt>
                <c:pt idx="79">
                  <c:v>190.45590095238103</c:v>
                </c:pt>
                <c:pt idx="80">
                  <c:v>192.8365997142858</c:v>
                </c:pt>
                <c:pt idx="81">
                  <c:v>195.21729847619056</c:v>
                </c:pt>
                <c:pt idx="82">
                  <c:v>197.59799723809533</c:v>
                </c:pt>
                <c:pt idx="83">
                  <c:v>199.97869600000013</c:v>
                </c:pt>
                <c:pt idx="84">
                  <c:v>202.35939476190487</c:v>
                </c:pt>
                <c:pt idx="85">
                  <c:v>204.74009352380961</c:v>
                </c:pt>
                <c:pt idx="86">
                  <c:v>207.1207922857144</c:v>
                </c:pt>
                <c:pt idx="87">
                  <c:v>209.50149104761914</c:v>
                </c:pt>
                <c:pt idx="88">
                  <c:v>211.88218980952394</c:v>
                </c:pt>
                <c:pt idx="89">
                  <c:v>214.2628885714287</c:v>
                </c:pt>
                <c:pt idx="90">
                  <c:v>216.64358733333341</c:v>
                </c:pt>
                <c:pt idx="91">
                  <c:v>219.02428609523818</c:v>
                </c:pt>
                <c:pt idx="92">
                  <c:v>221.40498485714298</c:v>
                </c:pt>
                <c:pt idx="93">
                  <c:v>223.78568361904772</c:v>
                </c:pt>
                <c:pt idx="94">
                  <c:v>226.16638238095246</c:v>
                </c:pt>
                <c:pt idx="95">
                  <c:v>228.54708114285725</c:v>
                </c:pt>
                <c:pt idx="96">
                  <c:v>230.92777990476202</c:v>
                </c:pt>
                <c:pt idx="97">
                  <c:v>233.30847866666676</c:v>
                </c:pt>
                <c:pt idx="98">
                  <c:v>235.68917742857155</c:v>
                </c:pt>
                <c:pt idx="99">
                  <c:v>238.06987619047629</c:v>
                </c:pt>
                <c:pt idx="100">
                  <c:v>240.45057495238103</c:v>
                </c:pt>
                <c:pt idx="101">
                  <c:v>242.83127371428583</c:v>
                </c:pt>
                <c:pt idx="102">
                  <c:v>245.21197247619062</c:v>
                </c:pt>
                <c:pt idx="103">
                  <c:v>247.59267123809539</c:v>
                </c:pt>
                <c:pt idx="104">
                  <c:v>249.9733700000001</c:v>
                </c:pt>
                <c:pt idx="105">
                  <c:v>252.35406876190487</c:v>
                </c:pt>
                <c:pt idx="106">
                  <c:v>254.73476752380967</c:v>
                </c:pt>
                <c:pt idx="107">
                  <c:v>257.11546628571443</c:v>
                </c:pt>
                <c:pt idx="108">
                  <c:v>259.49616504761917</c:v>
                </c:pt>
                <c:pt idx="109">
                  <c:v>261.87686380952391</c:v>
                </c:pt>
                <c:pt idx="110">
                  <c:v>264.25756257142871</c:v>
                </c:pt>
                <c:pt idx="111">
                  <c:v>266.63826133333345</c:v>
                </c:pt>
                <c:pt idx="112">
                  <c:v>269.01896009523824</c:v>
                </c:pt>
                <c:pt idx="113">
                  <c:v>271.39965885714298</c:v>
                </c:pt>
                <c:pt idx="114">
                  <c:v>273.78035761904778</c:v>
                </c:pt>
                <c:pt idx="115">
                  <c:v>276.16105638095257</c:v>
                </c:pt>
                <c:pt idx="116">
                  <c:v>278.54175514285731</c:v>
                </c:pt>
                <c:pt idx="117">
                  <c:v>280.92245390476205</c:v>
                </c:pt>
                <c:pt idx="118">
                  <c:v>283.30315266666679</c:v>
                </c:pt>
                <c:pt idx="119">
                  <c:v>285.68385142857159</c:v>
                </c:pt>
                <c:pt idx="120">
                  <c:v>288.06455019047633</c:v>
                </c:pt>
                <c:pt idx="121">
                  <c:v>290.44524895238112</c:v>
                </c:pt>
                <c:pt idx="122">
                  <c:v>292.82594771428586</c:v>
                </c:pt>
                <c:pt idx="123">
                  <c:v>295.2066464761906</c:v>
                </c:pt>
                <c:pt idx="124">
                  <c:v>297.58734523809534</c:v>
                </c:pt>
                <c:pt idx="125">
                  <c:v>299.96804400000013</c:v>
                </c:pt>
                <c:pt idx="126">
                  <c:v>302.34874276190487</c:v>
                </c:pt>
                <c:pt idx="127">
                  <c:v>304.72944152380967</c:v>
                </c:pt>
                <c:pt idx="128">
                  <c:v>307.11014028571446</c:v>
                </c:pt>
                <c:pt idx="129">
                  <c:v>309.49083904761926</c:v>
                </c:pt>
                <c:pt idx="130">
                  <c:v>311.87153780952394</c:v>
                </c:pt>
                <c:pt idx="131">
                  <c:v>314.25223657142874</c:v>
                </c:pt>
                <c:pt idx="132">
                  <c:v>316.63293533333353</c:v>
                </c:pt>
                <c:pt idx="133">
                  <c:v>319.01363409523827</c:v>
                </c:pt>
                <c:pt idx="134">
                  <c:v>321.39433285714301</c:v>
                </c:pt>
                <c:pt idx="135">
                  <c:v>323.77503161904781</c:v>
                </c:pt>
                <c:pt idx="136">
                  <c:v>326.15573038095255</c:v>
                </c:pt>
                <c:pt idx="137">
                  <c:v>328.53642914285729</c:v>
                </c:pt>
                <c:pt idx="138">
                  <c:v>330.91712790476214</c:v>
                </c:pt>
                <c:pt idx="139">
                  <c:v>333.29782666666682</c:v>
                </c:pt>
                <c:pt idx="140">
                  <c:v>335.67852542857156</c:v>
                </c:pt>
                <c:pt idx="141">
                  <c:v>338.05922419047636</c:v>
                </c:pt>
                <c:pt idx="142">
                  <c:v>340.43992295238115</c:v>
                </c:pt>
                <c:pt idx="143">
                  <c:v>342.82062171428589</c:v>
                </c:pt>
                <c:pt idx="144">
                  <c:v>345.20132047619057</c:v>
                </c:pt>
                <c:pt idx="145">
                  <c:v>347.58201923809537</c:v>
                </c:pt>
                <c:pt idx="146">
                  <c:v>349.96271800000017</c:v>
                </c:pt>
                <c:pt idx="147">
                  <c:v>352.3434167619049</c:v>
                </c:pt>
                <c:pt idx="148">
                  <c:v>354.7241155238097</c:v>
                </c:pt>
                <c:pt idx="149">
                  <c:v>357.1048142857145</c:v>
                </c:pt>
                <c:pt idx="150">
                  <c:v>359.48551304761924</c:v>
                </c:pt>
                <c:pt idx="151">
                  <c:v>361.86621180952397</c:v>
                </c:pt>
                <c:pt idx="152">
                  <c:v>364.24691057142871</c:v>
                </c:pt>
                <c:pt idx="153">
                  <c:v>366.62760933333345</c:v>
                </c:pt>
                <c:pt idx="154">
                  <c:v>369.00830809523831</c:v>
                </c:pt>
                <c:pt idx="155">
                  <c:v>371.38900685714304</c:v>
                </c:pt>
                <c:pt idx="156">
                  <c:v>373.76970561904784</c:v>
                </c:pt>
                <c:pt idx="157">
                  <c:v>376.15040438095258</c:v>
                </c:pt>
                <c:pt idx="158">
                  <c:v>378.53110314285726</c:v>
                </c:pt>
                <c:pt idx="159">
                  <c:v>380.91180190476206</c:v>
                </c:pt>
                <c:pt idx="160">
                  <c:v>383.29250066666691</c:v>
                </c:pt>
                <c:pt idx="161">
                  <c:v>385.67319942857159</c:v>
                </c:pt>
                <c:pt idx="162">
                  <c:v>388.05389819047639</c:v>
                </c:pt>
                <c:pt idx="163">
                  <c:v>390.43459695238113</c:v>
                </c:pt>
                <c:pt idx="164">
                  <c:v>392.81529571428592</c:v>
                </c:pt>
                <c:pt idx="165">
                  <c:v>395.19599447619066</c:v>
                </c:pt>
                <c:pt idx="166">
                  <c:v>397.57669323809552</c:v>
                </c:pt>
                <c:pt idx="167">
                  <c:v>399.95739200000025</c:v>
                </c:pt>
                <c:pt idx="168">
                  <c:v>402.33809076190494</c:v>
                </c:pt>
                <c:pt idx="169">
                  <c:v>404.71878952380973</c:v>
                </c:pt>
                <c:pt idx="170">
                  <c:v>407.09948828571447</c:v>
                </c:pt>
                <c:pt idx="171">
                  <c:v>409.48018704761921</c:v>
                </c:pt>
                <c:pt idx="172">
                  <c:v>411.86088580952406</c:v>
                </c:pt>
                <c:pt idx="173">
                  <c:v>414.2415845714288</c:v>
                </c:pt>
                <c:pt idx="174">
                  <c:v>416.62228333333354</c:v>
                </c:pt>
                <c:pt idx="175">
                  <c:v>419.00298209523828</c:v>
                </c:pt>
                <c:pt idx="176">
                  <c:v>421.38368085714302</c:v>
                </c:pt>
                <c:pt idx="177">
                  <c:v>423.76437961904787</c:v>
                </c:pt>
                <c:pt idx="178">
                  <c:v>426.14507838095261</c:v>
                </c:pt>
                <c:pt idx="179">
                  <c:v>428.52577714285741</c:v>
                </c:pt>
                <c:pt idx="180">
                  <c:v>430.90647590476215</c:v>
                </c:pt>
                <c:pt idx="181">
                  <c:v>433.28717466666683</c:v>
                </c:pt>
                <c:pt idx="182">
                  <c:v>435.66787342857162</c:v>
                </c:pt>
                <c:pt idx="183">
                  <c:v>438.04857219047636</c:v>
                </c:pt>
                <c:pt idx="184">
                  <c:v>440.42927095238122</c:v>
                </c:pt>
                <c:pt idx="185">
                  <c:v>442.80996971428596</c:v>
                </c:pt>
                <c:pt idx="186">
                  <c:v>445.19066847619069</c:v>
                </c:pt>
                <c:pt idx="187">
                  <c:v>447.57136723809543</c:v>
                </c:pt>
                <c:pt idx="188">
                  <c:v>449.95206600000029</c:v>
                </c:pt>
                <c:pt idx="189">
                  <c:v>452.33276476190491</c:v>
                </c:pt>
                <c:pt idx="190">
                  <c:v>454.71346352380976</c:v>
                </c:pt>
                <c:pt idx="191">
                  <c:v>457.0941622857145</c:v>
                </c:pt>
                <c:pt idx="192">
                  <c:v>459.47486104761924</c:v>
                </c:pt>
                <c:pt idx="193">
                  <c:v>461.85555980952404</c:v>
                </c:pt>
                <c:pt idx="194">
                  <c:v>464.23625857142878</c:v>
                </c:pt>
                <c:pt idx="195">
                  <c:v>466.61695733333352</c:v>
                </c:pt>
                <c:pt idx="196">
                  <c:v>468.99765609523837</c:v>
                </c:pt>
                <c:pt idx="197">
                  <c:v>471.37835485714311</c:v>
                </c:pt>
                <c:pt idx="198">
                  <c:v>473.75905361904785</c:v>
                </c:pt>
                <c:pt idx="199">
                  <c:v>476.1397523809527</c:v>
                </c:pt>
                <c:pt idx="200">
                  <c:v>478.52045114285744</c:v>
                </c:pt>
                <c:pt idx="201">
                  <c:v>480.90114990476206</c:v>
                </c:pt>
                <c:pt idx="202">
                  <c:v>483.28184866666697</c:v>
                </c:pt>
                <c:pt idx="203">
                  <c:v>485.66254742857166</c:v>
                </c:pt>
                <c:pt idx="204">
                  <c:v>488.0432461904764</c:v>
                </c:pt>
                <c:pt idx="205">
                  <c:v>490.42394495238125</c:v>
                </c:pt>
                <c:pt idx="206">
                  <c:v>492.80464371428587</c:v>
                </c:pt>
                <c:pt idx="207">
                  <c:v>495.18534247619078</c:v>
                </c:pt>
                <c:pt idx="208">
                  <c:v>497.56604123809552</c:v>
                </c:pt>
                <c:pt idx="209">
                  <c:v>499.9467400000002</c:v>
                </c:pt>
                <c:pt idx="210">
                  <c:v>502.327438761905</c:v>
                </c:pt>
                <c:pt idx="211">
                  <c:v>504.70813752380974</c:v>
                </c:pt>
                <c:pt idx="212">
                  <c:v>507.08883628571448</c:v>
                </c:pt>
                <c:pt idx="213">
                  <c:v>509.46953504761933</c:v>
                </c:pt>
                <c:pt idx="214">
                  <c:v>511.85023380952407</c:v>
                </c:pt>
                <c:pt idx="215">
                  <c:v>514.23093257142887</c:v>
                </c:pt>
                <c:pt idx="216">
                  <c:v>516.61163133333366</c:v>
                </c:pt>
                <c:pt idx="217">
                  <c:v>518.99233009523834</c:v>
                </c:pt>
                <c:pt idx="218">
                  <c:v>521.37302885714314</c:v>
                </c:pt>
                <c:pt idx="219">
                  <c:v>523.75372761904782</c:v>
                </c:pt>
                <c:pt idx="220">
                  <c:v>526.13442638095273</c:v>
                </c:pt>
                <c:pt idx="221">
                  <c:v>528.51512514285741</c:v>
                </c:pt>
                <c:pt idx="222">
                  <c:v>530.8958239047621</c:v>
                </c:pt>
                <c:pt idx="223">
                  <c:v>533.27652266666689</c:v>
                </c:pt>
                <c:pt idx="224">
                  <c:v>535.65722142857169</c:v>
                </c:pt>
                <c:pt idx="225">
                  <c:v>538.03792019047648</c:v>
                </c:pt>
                <c:pt idx="226">
                  <c:v>540.41861895238128</c:v>
                </c:pt>
                <c:pt idx="227">
                  <c:v>542.79931771428596</c:v>
                </c:pt>
                <c:pt idx="228">
                  <c:v>545.18001647619076</c:v>
                </c:pt>
                <c:pt idx="229">
                  <c:v>547.56071523809555</c:v>
                </c:pt>
                <c:pt idx="230">
                  <c:v>549.94141400000024</c:v>
                </c:pt>
                <c:pt idx="231">
                  <c:v>552.32211276190515</c:v>
                </c:pt>
                <c:pt idx="232">
                  <c:v>554.70281152380971</c:v>
                </c:pt>
                <c:pt idx="233">
                  <c:v>557.08351028571462</c:v>
                </c:pt>
                <c:pt idx="234">
                  <c:v>559.46420904761931</c:v>
                </c:pt>
                <c:pt idx="235">
                  <c:v>561.8449078095241</c:v>
                </c:pt>
                <c:pt idx="236">
                  <c:v>564.2256065714289</c:v>
                </c:pt>
                <c:pt idx="237">
                  <c:v>566.60630533333358</c:v>
                </c:pt>
                <c:pt idx="238">
                  <c:v>568.98700409523838</c:v>
                </c:pt>
                <c:pt idx="239">
                  <c:v>571.36770285714317</c:v>
                </c:pt>
                <c:pt idx="240">
                  <c:v>573.74840161904785</c:v>
                </c:pt>
                <c:pt idx="241">
                  <c:v>576.12910038095265</c:v>
                </c:pt>
                <c:pt idx="242">
                  <c:v>578.50979914285745</c:v>
                </c:pt>
                <c:pt idx="243">
                  <c:v>580.89049790476224</c:v>
                </c:pt>
                <c:pt idx="244">
                  <c:v>583.27119666666704</c:v>
                </c:pt>
                <c:pt idx="245">
                  <c:v>585.65189542857172</c:v>
                </c:pt>
                <c:pt idx="246">
                  <c:v>588.03259419047652</c:v>
                </c:pt>
                <c:pt idx="247">
                  <c:v>590.4132929523812</c:v>
                </c:pt>
                <c:pt idx="248">
                  <c:v>592.79399171428599</c:v>
                </c:pt>
                <c:pt idx="249">
                  <c:v>595.17469047619068</c:v>
                </c:pt>
                <c:pt idx="250">
                  <c:v>597.55538923809547</c:v>
                </c:pt>
                <c:pt idx="251">
                  <c:v>599.93608800000027</c:v>
                </c:pt>
                <c:pt idx="252">
                  <c:v>602.31678676190506</c:v>
                </c:pt>
                <c:pt idx="253">
                  <c:v>604.69748552380975</c:v>
                </c:pt>
                <c:pt idx="254">
                  <c:v>607.07818428571466</c:v>
                </c:pt>
                <c:pt idx="255">
                  <c:v>609.45888304761934</c:v>
                </c:pt>
                <c:pt idx="256">
                  <c:v>611.83958180952413</c:v>
                </c:pt>
                <c:pt idx="257">
                  <c:v>614.22028057142893</c:v>
                </c:pt>
                <c:pt idx="258">
                  <c:v>616.60097933333361</c:v>
                </c:pt>
                <c:pt idx="259">
                  <c:v>618.98167809523852</c:v>
                </c:pt>
                <c:pt idx="260">
                  <c:v>621.3623768571432</c:v>
                </c:pt>
                <c:pt idx="261">
                  <c:v>623.74307561904789</c:v>
                </c:pt>
                <c:pt idx="262">
                  <c:v>626.1237743809528</c:v>
                </c:pt>
                <c:pt idx="263">
                  <c:v>628.50447314285748</c:v>
                </c:pt>
                <c:pt idx="264">
                  <c:v>630.88517190476216</c:v>
                </c:pt>
                <c:pt idx="265">
                  <c:v>633.26587066666707</c:v>
                </c:pt>
                <c:pt idx="266">
                  <c:v>635.64656942857164</c:v>
                </c:pt>
                <c:pt idx="267">
                  <c:v>638.02726819047655</c:v>
                </c:pt>
                <c:pt idx="268">
                  <c:v>640.40796695238123</c:v>
                </c:pt>
                <c:pt idx="269">
                  <c:v>642.78866571428603</c:v>
                </c:pt>
                <c:pt idx="270">
                  <c:v>645.16936447619082</c:v>
                </c:pt>
                <c:pt idx="271">
                  <c:v>647.55006323809562</c:v>
                </c:pt>
                <c:pt idx="272">
                  <c:v>649.9307620000003</c:v>
                </c:pt>
                <c:pt idx="273">
                  <c:v>652.3114607619051</c:v>
                </c:pt>
                <c:pt idx="274">
                  <c:v>654.69215952380978</c:v>
                </c:pt>
                <c:pt idx="275">
                  <c:v>657.07285828571457</c:v>
                </c:pt>
                <c:pt idx="276">
                  <c:v>659.45355704761948</c:v>
                </c:pt>
                <c:pt idx="277">
                  <c:v>661.83425580952428</c:v>
                </c:pt>
                <c:pt idx="278">
                  <c:v>664.21495457142885</c:v>
                </c:pt>
                <c:pt idx="279">
                  <c:v>666.59565333333364</c:v>
                </c:pt>
                <c:pt idx="280">
                  <c:v>668.97635209523844</c:v>
                </c:pt>
                <c:pt idx="281">
                  <c:v>671.35705085714312</c:v>
                </c:pt>
                <c:pt idx="282">
                  <c:v>673.73774961904792</c:v>
                </c:pt>
                <c:pt idx="283">
                  <c:v>676.11844838095271</c:v>
                </c:pt>
                <c:pt idx="284">
                  <c:v>678.49914714285751</c:v>
                </c:pt>
                <c:pt idx="285">
                  <c:v>680.87984590476231</c:v>
                </c:pt>
                <c:pt idx="286">
                  <c:v>683.26054466666699</c:v>
                </c:pt>
                <c:pt idx="287">
                  <c:v>685.64124342857178</c:v>
                </c:pt>
                <c:pt idx="288">
                  <c:v>688.02194219047647</c:v>
                </c:pt>
                <c:pt idx="289">
                  <c:v>690.40264095238115</c:v>
                </c:pt>
                <c:pt idx="290">
                  <c:v>692.78333971428606</c:v>
                </c:pt>
                <c:pt idx="291">
                  <c:v>695.16403847619074</c:v>
                </c:pt>
                <c:pt idx="292">
                  <c:v>697.54473723809565</c:v>
                </c:pt>
                <c:pt idx="293">
                  <c:v>699.92543600000033</c:v>
                </c:pt>
                <c:pt idx="294">
                  <c:v>702.30613476190513</c:v>
                </c:pt>
                <c:pt idx="295">
                  <c:v>704.68683352380981</c:v>
                </c:pt>
                <c:pt idx="296">
                  <c:v>707.06753228571461</c:v>
                </c:pt>
                <c:pt idx="297">
                  <c:v>709.4482310476194</c:v>
                </c:pt>
                <c:pt idx="298">
                  <c:v>711.8289298095242</c:v>
                </c:pt>
                <c:pt idx="299">
                  <c:v>714.20962857142899</c:v>
                </c:pt>
              </c:numCache>
            </c:numRef>
          </c:cat>
          <c:val>
            <c:numRef>
              <c:f>'TV curves - Working'!$E$3:$E$302</c:f>
              <c:numCache>
                <c:formatCode>General</c:formatCode>
                <c:ptCount val="300"/>
                <c:pt idx="99" formatCode="_ * #,##0_ ;_ * \-#,##0_ ;_ * &quot;-&quot;??_ ;_ @_ ">
                  <c:v>35243.522568476219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E5-4016-9A32-7606A8C01882}"/>
            </c:ext>
          </c:extLst>
        </c:ser>
        <c:ser>
          <c:idx val="4"/>
          <c:order val="3"/>
          <c:tx>
            <c:strRef>
              <c:f>'TV curves - Working'!$F$2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118"/>
            <c:marker>
              <c:symbol val="circle"/>
              <c:size val="5"/>
              <c:spPr>
                <a:solidFill>
                  <a:srgbClr val="C0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EE5-4016-9A32-7606A8C01882}"/>
              </c:ext>
            </c:extLst>
          </c:dPt>
          <c:cat>
            <c:numRef>
              <c:f>'TV curves - Working'!$B$3:$B$302</c:f>
              <c:numCache>
                <c:formatCode>General</c:formatCode>
                <c:ptCount val="300"/>
                <c:pt idx="0">
                  <c:v>2.380698761904763</c:v>
                </c:pt>
                <c:pt idx="1">
                  <c:v>4.7613975238095261</c:v>
                </c:pt>
                <c:pt idx="2">
                  <c:v>7.1420962857142891</c:v>
                </c:pt>
                <c:pt idx="3">
                  <c:v>9.5227950476190522</c:v>
                </c:pt>
                <c:pt idx="4">
                  <c:v>11.903493809523814</c:v>
                </c:pt>
                <c:pt idx="5">
                  <c:v>14.284192571428578</c:v>
                </c:pt>
                <c:pt idx="6">
                  <c:v>16.66489133333334</c:v>
                </c:pt>
                <c:pt idx="7">
                  <c:v>19.045590095238104</c:v>
                </c:pt>
                <c:pt idx="8">
                  <c:v>21.426288857142868</c:v>
                </c:pt>
                <c:pt idx="9">
                  <c:v>23.806987619047629</c:v>
                </c:pt>
                <c:pt idx="10">
                  <c:v>26.187686380952393</c:v>
                </c:pt>
                <c:pt idx="11">
                  <c:v>28.568385142857156</c:v>
                </c:pt>
                <c:pt idx="12">
                  <c:v>30.949083904761924</c:v>
                </c:pt>
                <c:pt idx="13">
                  <c:v>33.329782666666681</c:v>
                </c:pt>
                <c:pt idx="14">
                  <c:v>35.710481428571448</c:v>
                </c:pt>
                <c:pt idx="15">
                  <c:v>38.091180190476209</c:v>
                </c:pt>
                <c:pt idx="16">
                  <c:v>40.471878952380976</c:v>
                </c:pt>
                <c:pt idx="17">
                  <c:v>42.852577714285736</c:v>
                </c:pt>
                <c:pt idx="18">
                  <c:v>45.233276476190497</c:v>
                </c:pt>
                <c:pt idx="19">
                  <c:v>47.613975238095257</c:v>
                </c:pt>
                <c:pt idx="20">
                  <c:v>49.994674000000032</c:v>
                </c:pt>
                <c:pt idx="21">
                  <c:v>52.375372761904785</c:v>
                </c:pt>
                <c:pt idx="22">
                  <c:v>54.756071523809545</c:v>
                </c:pt>
                <c:pt idx="23">
                  <c:v>57.136770285714313</c:v>
                </c:pt>
                <c:pt idx="24">
                  <c:v>59.517469047619088</c:v>
                </c:pt>
                <c:pt idx="25">
                  <c:v>61.898167809523848</c:v>
                </c:pt>
                <c:pt idx="26">
                  <c:v>64.278866571428608</c:v>
                </c:pt>
                <c:pt idx="27">
                  <c:v>66.659565333333362</c:v>
                </c:pt>
                <c:pt idx="28">
                  <c:v>69.040264095238143</c:v>
                </c:pt>
                <c:pt idx="29">
                  <c:v>71.420962857142896</c:v>
                </c:pt>
                <c:pt idx="30">
                  <c:v>73.80166161904765</c:v>
                </c:pt>
                <c:pt idx="31">
                  <c:v>76.182360380952417</c:v>
                </c:pt>
                <c:pt idx="32">
                  <c:v>78.563059142857185</c:v>
                </c:pt>
                <c:pt idx="33">
                  <c:v>80.943757904761952</c:v>
                </c:pt>
                <c:pt idx="34">
                  <c:v>83.324456666666705</c:v>
                </c:pt>
                <c:pt idx="35">
                  <c:v>85.705155428571473</c:v>
                </c:pt>
                <c:pt idx="36">
                  <c:v>88.085854190476226</c:v>
                </c:pt>
                <c:pt idx="37">
                  <c:v>90.466552952380994</c:v>
                </c:pt>
                <c:pt idx="38">
                  <c:v>92.847251714285761</c:v>
                </c:pt>
                <c:pt idx="39">
                  <c:v>95.227950476190514</c:v>
                </c:pt>
                <c:pt idx="40">
                  <c:v>97.608649238095282</c:v>
                </c:pt>
                <c:pt idx="41">
                  <c:v>99.989348000000064</c:v>
                </c:pt>
                <c:pt idx="42">
                  <c:v>102.3700467619048</c:v>
                </c:pt>
                <c:pt idx="43">
                  <c:v>104.75074552380957</c:v>
                </c:pt>
                <c:pt idx="44">
                  <c:v>107.13144428571435</c:v>
                </c:pt>
                <c:pt idx="45">
                  <c:v>109.51214304761909</c:v>
                </c:pt>
                <c:pt idx="46">
                  <c:v>111.89284180952386</c:v>
                </c:pt>
                <c:pt idx="47">
                  <c:v>114.27354057142863</c:v>
                </c:pt>
                <c:pt idx="48">
                  <c:v>116.65423933333338</c:v>
                </c:pt>
                <c:pt idx="49">
                  <c:v>119.03493809523818</c:v>
                </c:pt>
                <c:pt idx="50">
                  <c:v>121.41563685714291</c:v>
                </c:pt>
                <c:pt idx="51">
                  <c:v>123.7963356190477</c:v>
                </c:pt>
                <c:pt idx="52">
                  <c:v>126.17703438095243</c:v>
                </c:pt>
                <c:pt idx="53">
                  <c:v>128.55773314285722</c:v>
                </c:pt>
                <c:pt idx="54">
                  <c:v>130.93843190476196</c:v>
                </c:pt>
                <c:pt idx="55">
                  <c:v>133.31913066666672</c:v>
                </c:pt>
                <c:pt idx="56">
                  <c:v>135.69982942857149</c:v>
                </c:pt>
                <c:pt idx="57">
                  <c:v>138.08052819047629</c:v>
                </c:pt>
                <c:pt idx="58">
                  <c:v>140.46122695238103</c:v>
                </c:pt>
                <c:pt idx="59">
                  <c:v>142.84192571428579</c:v>
                </c:pt>
                <c:pt idx="60">
                  <c:v>145.22262447619056</c:v>
                </c:pt>
                <c:pt idx="61">
                  <c:v>147.6033232380953</c:v>
                </c:pt>
                <c:pt idx="62">
                  <c:v>149.98402200000007</c:v>
                </c:pt>
                <c:pt idx="63">
                  <c:v>152.36472076190483</c:v>
                </c:pt>
                <c:pt idx="64">
                  <c:v>154.74541952380963</c:v>
                </c:pt>
                <c:pt idx="65">
                  <c:v>157.12611828571437</c:v>
                </c:pt>
                <c:pt idx="66">
                  <c:v>159.50681704761914</c:v>
                </c:pt>
                <c:pt idx="67">
                  <c:v>161.8875158095239</c:v>
                </c:pt>
                <c:pt idx="68">
                  <c:v>164.26821457142864</c:v>
                </c:pt>
                <c:pt idx="69">
                  <c:v>166.64891333333341</c:v>
                </c:pt>
                <c:pt idx="70">
                  <c:v>169.02961209523818</c:v>
                </c:pt>
                <c:pt idx="71">
                  <c:v>171.41031085714295</c:v>
                </c:pt>
                <c:pt idx="72">
                  <c:v>173.79100961904768</c:v>
                </c:pt>
                <c:pt idx="73">
                  <c:v>176.17170838095245</c:v>
                </c:pt>
                <c:pt idx="74">
                  <c:v>178.55240714285725</c:v>
                </c:pt>
                <c:pt idx="75">
                  <c:v>180.93310590476199</c:v>
                </c:pt>
                <c:pt idx="76">
                  <c:v>183.31380466666673</c:v>
                </c:pt>
                <c:pt idx="77">
                  <c:v>185.69450342857152</c:v>
                </c:pt>
                <c:pt idx="78">
                  <c:v>188.07520219047629</c:v>
                </c:pt>
                <c:pt idx="79">
                  <c:v>190.45590095238103</c:v>
                </c:pt>
                <c:pt idx="80">
                  <c:v>192.8365997142858</c:v>
                </c:pt>
                <c:pt idx="81">
                  <c:v>195.21729847619056</c:v>
                </c:pt>
                <c:pt idx="82">
                  <c:v>197.59799723809533</c:v>
                </c:pt>
                <c:pt idx="83">
                  <c:v>199.97869600000013</c:v>
                </c:pt>
                <c:pt idx="84">
                  <c:v>202.35939476190487</c:v>
                </c:pt>
                <c:pt idx="85">
                  <c:v>204.74009352380961</c:v>
                </c:pt>
                <c:pt idx="86">
                  <c:v>207.1207922857144</c:v>
                </c:pt>
                <c:pt idx="87">
                  <c:v>209.50149104761914</c:v>
                </c:pt>
                <c:pt idx="88">
                  <c:v>211.88218980952394</c:v>
                </c:pt>
                <c:pt idx="89">
                  <c:v>214.2628885714287</c:v>
                </c:pt>
                <c:pt idx="90">
                  <c:v>216.64358733333341</c:v>
                </c:pt>
                <c:pt idx="91">
                  <c:v>219.02428609523818</c:v>
                </c:pt>
                <c:pt idx="92">
                  <c:v>221.40498485714298</c:v>
                </c:pt>
                <c:pt idx="93">
                  <c:v>223.78568361904772</c:v>
                </c:pt>
                <c:pt idx="94">
                  <c:v>226.16638238095246</c:v>
                </c:pt>
                <c:pt idx="95">
                  <c:v>228.54708114285725</c:v>
                </c:pt>
                <c:pt idx="96">
                  <c:v>230.92777990476202</c:v>
                </c:pt>
                <c:pt idx="97">
                  <c:v>233.30847866666676</c:v>
                </c:pt>
                <c:pt idx="98">
                  <c:v>235.68917742857155</c:v>
                </c:pt>
                <c:pt idx="99">
                  <c:v>238.06987619047629</c:v>
                </c:pt>
                <c:pt idx="100">
                  <c:v>240.45057495238103</c:v>
                </c:pt>
                <c:pt idx="101">
                  <c:v>242.83127371428583</c:v>
                </c:pt>
                <c:pt idx="102">
                  <c:v>245.21197247619062</c:v>
                </c:pt>
                <c:pt idx="103">
                  <c:v>247.59267123809539</c:v>
                </c:pt>
                <c:pt idx="104">
                  <c:v>249.9733700000001</c:v>
                </c:pt>
                <c:pt idx="105">
                  <c:v>252.35406876190487</c:v>
                </c:pt>
                <c:pt idx="106">
                  <c:v>254.73476752380967</c:v>
                </c:pt>
                <c:pt idx="107">
                  <c:v>257.11546628571443</c:v>
                </c:pt>
                <c:pt idx="108">
                  <c:v>259.49616504761917</c:v>
                </c:pt>
                <c:pt idx="109">
                  <c:v>261.87686380952391</c:v>
                </c:pt>
                <c:pt idx="110">
                  <c:v>264.25756257142871</c:v>
                </c:pt>
                <c:pt idx="111">
                  <c:v>266.63826133333345</c:v>
                </c:pt>
                <c:pt idx="112">
                  <c:v>269.01896009523824</c:v>
                </c:pt>
                <c:pt idx="113">
                  <c:v>271.39965885714298</c:v>
                </c:pt>
                <c:pt idx="114">
                  <c:v>273.78035761904778</c:v>
                </c:pt>
                <c:pt idx="115">
                  <c:v>276.16105638095257</c:v>
                </c:pt>
                <c:pt idx="116">
                  <c:v>278.54175514285731</c:v>
                </c:pt>
                <c:pt idx="117">
                  <c:v>280.92245390476205</c:v>
                </c:pt>
                <c:pt idx="118">
                  <c:v>283.30315266666679</c:v>
                </c:pt>
                <c:pt idx="119">
                  <c:v>285.68385142857159</c:v>
                </c:pt>
                <c:pt idx="120">
                  <c:v>288.06455019047633</c:v>
                </c:pt>
                <c:pt idx="121">
                  <c:v>290.44524895238112</c:v>
                </c:pt>
                <c:pt idx="122">
                  <c:v>292.82594771428586</c:v>
                </c:pt>
                <c:pt idx="123">
                  <c:v>295.2066464761906</c:v>
                </c:pt>
                <c:pt idx="124">
                  <c:v>297.58734523809534</c:v>
                </c:pt>
                <c:pt idx="125">
                  <c:v>299.96804400000013</c:v>
                </c:pt>
                <c:pt idx="126">
                  <c:v>302.34874276190487</c:v>
                </c:pt>
                <c:pt idx="127">
                  <c:v>304.72944152380967</c:v>
                </c:pt>
                <c:pt idx="128">
                  <c:v>307.11014028571446</c:v>
                </c:pt>
                <c:pt idx="129">
                  <c:v>309.49083904761926</c:v>
                </c:pt>
                <c:pt idx="130">
                  <c:v>311.87153780952394</c:v>
                </c:pt>
                <c:pt idx="131">
                  <c:v>314.25223657142874</c:v>
                </c:pt>
                <c:pt idx="132">
                  <c:v>316.63293533333353</c:v>
                </c:pt>
                <c:pt idx="133">
                  <c:v>319.01363409523827</c:v>
                </c:pt>
                <c:pt idx="134">
                  <c:v>321.39433285714301</c:v>
                </c:pt>
                <c:pt idx="135">
                  <c:v>323.77503161904781</c:v>
                </c:pt>
                <c:pt idx="136">
                  <c:v>326.15573038095255</c:v>
                </c:pt>
                <c:pt idx="137">
                  <c:v>328.53642914285729</c:v>
                </c:pt>
                <c:pt idx="138">
                  <c:v>330.91712790476214</c:v>
                </c:pt>
                <c:pt idx="139">
                  <c:v>333.29782666666682</c:v>
                </c:pt>
                <c:pt idx="140">
                  <c:v>335.67852542857156</c:v>
                </c:pt>
                <c:pt idx="141">
                  <c:v>338.05922419047636</c:v>
                </c:pt>
                <c:pt idx="142">
                  <c:v>340.43992295238115</c:v>
                </c:pt>
                <c:pt idx="143">
                  <c:v>342.82062171428589</c:v>
                </c:pt>
                <c:pt idx="144">
                  <c:v>345.20132047619057</c:v>
                </c:pt>
                <c:pt idx="145">
                  <c:v>347.58201923809537</c:v>
                </c:pt>
                <c:pt idx="146">
                  <c:v>349.96271800000017</c:v>
                </c:pt>
                <c:pt idx="147">
                  <c:v>352.3434167619049</c:v>
                </c:pt>
                <c:pt idx="148">
                  <c:v>354.7241155238097</c:v>
                </c:pt>
                <c:pt idx="149">
                  <c:v>357.1048142857145</c:v>
                </c:pt>
                <c:pt idx="150">
                  <c:v>359.48551304761924</c:v>
                </c:pt>
                <c:pt idx="151">
                  <c:v>361.86621180952397</c:v>
                </c:pt>
                <c:pt idx="152">
                  <c:v>364.24691057142871</c:v>
                </c:pt>
                <c:pt idx="153">
                  <c:v>366.62760933333345</c:v>
                </c:pt>
                <c:pt idx="154">
                  <c:v>369.00830809523831</c:v>
                </c:pt>
                <c:pt idx="155">
                  <c:v>371.38900685714304</c:v>
                </c:pt>
                <c:pt idx="156">
                  <c:v>373.76970561904784</c:v>
                </c:pt>
                <c:pt idx="157">
                  <c:v>376.15040438095258</c:v>
                </c:pt>
                <c:pt idx="158">
                  <c:v>378.53110314285726</c:v>
                </c:pt>
                <c:pt idx="159">
                  <c:v>380.91180190476206</c:v>
                </c:pt>
                <c:pt idx="160">
                  <c:v>383.29250066666691</c:v>
                </c:pt>
                <c:pt idx="161">
                  <c:v>385.67319942857159</c:v>
                </c:pt>
                <c:pt idx="162">
                  <c:v>388.05389819047639</c:v>
                </c:pt>
                <c:pt idx="163">
                  <c:v>390.43459695238113</c:v>
                </c:pt>
                <c:pt idx="164">
                  <c:v>392.81529571428592</c:v>
                </c:pt>
                <c:pt idx="165">
                  <c:v>395.19599447619066</c:v>
                </c:pt>
                <c:pt idx="166">
                  <c:v>397.57669323809552</c:v>
                </c:pt>
                <c:pt idx="167">
                  <c:v>399.95739200000025</c:v>
                </c:pt>
                <c:pt idx="168">
                  <c:v>402.33809076190494</c:v>
                </c:pt>
                <c:pt idx="169">
                  <c:v>404.71878952380973</c:v>
                </c:pt>
                <c:pt idx="170">
                  <c:v>407.09948828571447</c:v>
                </c:pt>
                <c:pt idx="171">
                  <c:v>409.48018704761921</c:v>
                </c:pt>
                <c:pt idx="172">
                  <c:v>411.86088580952406</c:v>
                </c:pt>
                <c:pt idx="173">
                  <c:v>414.2415845714288</c:v>
                </c:pt>
                <c:pt idx="174">
                  <c:v>416.62228333333354</c:v>
                </c:pt>
                <c:pt idx="175">
                  <c:v>419.00298209523828</c:v>
                </c:pt>
                <c:pt idx="176">
                  <c:v>421.38368085714302</c:v>
                </c:pt>
                <c:pt idx="177">
                  <c:v>423.76437961904787</c:v>
                </c:pt>
                <c:pt idx="178">
                  <c:v>426.14507838095261</c:v>
                </c:pt>
                <c:pt idx="179">
                  <c:v>428.52577714285741</c:v>
                </c:pt>
                <c:pt idx="180">
                  <c:v>430.90647590476215</c:v>
                </c:pt>
                <c:pt idx="181">
                  <c:v>433.28717466666683</c:v>
                </c:pt>
                <c:pt idx="182">
                  <c:v>435.66787342857162</c:v>
                </c:pt>
                <c:pt idx="183">
                  <c:v>438.04857219047636</c:v>
                </c:pt>
                <c:pt idx="184">
                  <c:v>440.42927095238122</c:v>
                </c:pt>
                <c:pt idx="185">
                  <c:v>442.80996971428596</c:v>
                </c:pt>
                <c:pt idx="186">
                  <c:v>445.19066847619069</c:v>
                </c:pt>
                <c:pt idx="187">
                  <c:v>447.57136723809543</c:v>
                </c:pt>
                <c:pt idx="188">
                  <c:v>449.95206600000029</c:v>
                </c:pt>
                <c:pt idx="189">
                  <c:v>452.33276476190491</c:v>
                </c:pt>
                <c:pt idx="190">
                  <c:v>454.71346352380976</c:v>
                </c:pt>
                <c:pt idx="191">
                  <c:v>457.0941622857145</c:v>
                </c:pt>
                <c:pt idx="192">
                  <c:v>459.47486104761924</c:v>
                </c:pt>
                <c:pt idx="193">
                  <c:v>461.85555980952404</c:v>
                </c:pt>
                <c:pt idx="194">
                  <c:v>464.23625857142878</c:v>
                </c:pt>
                <c:pt idx="195">
                  <c:v>466.61695733333352</c:v>
                </c:pt>
                <c:pt idx="196">
                  <c:v>468.99765609523837</c:v>
                </c:pt>
                <c:pt idx="197">
                  <c:v>471.37835485714311</c:v>
                </c:pt>
                <c:pt idx="198">
                  <c:v>473.75905361904785</c:v>
                </c:pt>
                <c:pt idx="199">
                  <c:v>476.1397523809527</c:v>
                </c:pt>
                <c:pt idx="200">
                  <c:v>478.52045114285744</c:v>
                </c:pt>
                <c:pt idx="201">
                  <c:v>480.90114990476206</c:v>
                </c:pt>
                <c:pt idx="202">
                  <c:v>483.28184866666697</c:v>
                </c:pt>
                <c:pt idx="203">
                  <c:v>485.66254742857166</c:v>
                </c:pt>
                <c:pt idx="204">
                  <c:v>488.0432461904764</c:v>
                </c:pt>
                <c:pt idx="205">
                  <c:v>490.42394495238125</c:v>
                </c:pt>
                <c:pt idx="206">
                  <c:v>492.80464371428587</c:v>
                </c:pt>
                <c:pt idx="207">
                  <c:v>495.18534247619078</c:v>
                </c:pt>
                <c:pt idx="208">
                  <c:v>497.56604123809552</c:v>
                </c:pt>
                <c:pt idx="209">
                  <c:v>499.9467400000002</c:v>
                </c:pt>
                <c:pt idx="210">
                  <c:v>502.327438761905</c:v>
                </c:pt>
                <c:pt idx="211">
                  <c:v>504.70813752380974</c:v>
                </c:pt>
                <c:pt idx="212">
                  <c:v>507.08883628571448</c:v>
                </c:pt>
                <c:pt idx="213">
                  <c:v>509.46953504761933</c:v>
                </c:pt>
                <c:pt idx="214">
                  <c:v>511.85023380952407</c:v>
                </c:pt>
                <c:pt idx="215">
                  <c:v>514.23093257142887</c:v>
                </c:pt>
                <c:pt idx="216">
                  <c:v>516.61163133333366</c:v>
                </c:pt>
                <c:pt idx="217">
                  <c:v>518.99233009523834</c:v>
                </c:pt>
                <c:pt idx="218">
                  <c:v>521.37302885714314</c:v>
                </c:pt>
                <c:pt idx="219">
                  <c:v>523.75372761904782</c:v>
                </c:pt>
                <c:pt idx="220">
                  <c:v>526.13442638095273</c:v>
                </c:pt>
                <c:pt idx="221">
                  <c:v>528.51512514285741</c:v>
                </c:pt>
                <c:pt idx="222">
                  <c:v>530.8958239047621</c:v>
                </c:pt>
                <c:pt idx="223">
                  <c:v>533.27652266666689</c:v>
                </c:pt>
                <c:pt idx="224">
                  <c:v>535.65722142857169</c:v>
                </c:pt>
                <c:pt idx="225">
                  <c:v>538.03792019047648</c:v>
                </c:pt>
                <c:pt idx="226">
                  <c:v>540.41861895238128</c:v>
                </c:pt>
                <c:pt idx="227">
                  <c:v>542.79931771428596</c:v>
                </c:pt>
                <c:pt idx="228">
                  <c:v>545.18001647619076</c:v>
                </c:pt>
                <c:pt idx="229">
                  <c:v>547.56071523809555</c:v>
                </c:pt>
                <c:pt idx="230">
                  <c:v>549.94141400000024</c:v>
                </c:pt>
                <c:pt idx="231">
                  <c:v>552.32211276190515</c:v>
                </c:pt>
                <c:pt idx="232">
                  <c:v>554.70281152380971</c:v>
                </c:pt>
                <c:pt idx="233">
                  <c:v>557.08351028571462</c:v>
                </c:pt>
                <c:pt idx="234">
                  <c:v>559.46420904761931</c:v>
                </c:pt>
                <c:pt idx="235">
                  <c:v>561.8449078095241</c:v>
                </c:pt>
                <c:pt idx="236">
                  <c:v>564.2256065714289</c:v>
                </c:pt>
                <c:pt idx="237">
                  <c:v>566.60630533333358</c:v>
                </c:pt>
                <c:pt idx="238">
                  <c:v>568.98700409523838</c:v>
                </c:pt>
                <c:pt idx="239">
                  <c:v>571.36770285714317</c:v>
                </c:pt>
                <c:pt idx="240">
                  <c:v>573.74840161904785</c:v>
                </c:pt>
                <c:pt idx="241">
                  <c:v>576.12910038095265</c:v>
                </c:pt>
                <c:pt idx="242">
                  <c:v>578.50979914285745</c:v>
                </c:pt>
                <c:pt idx="243">
                  <c:v>580.89049790476224</c:v>
                </c:pt>
                <c:pt idx="244">
                  <c:v>583.27119666666704</c:v>
                </c:pt>
                <c:pt idx="245">
                  <c:v>585.65189542857172</c:v>
                </c:pt>
                <c:pt idx="246">
                  <c:v>588.03259419047652</c:v>
                </c:pt>
                <c:pt idx="247">
                  <c:v>590.4132929523812</c:v>
                </c:pt>
                <c:pt idx="248">
                  <c:v>592.79399171428599</c:v>
                </c:pt>
                <c:pt idx="249">
                  <c:v>595.17469047619068</c:v>
                </c:pt>
                <c:pt idx="250">
                  <c:v>597.55538923809547</c:v>
                </c:pt>
                <c:pt idx="251">
                  <c:v>599.93608800000027</c:v>
                </c:pt>
                <c:pt idx="252">
                  <c:v>602.31678676190506</c:v>
                </c:pt>
                <c:pt idx="253">
                  <c:v>604.69748552380975</c:v>
                </c:pt>
                <c:pt idx="254">
                  <c:v>607.07818428571466</c:v>
                </c:pt>
                <c:pt idx="255">
                  <c:v>609.45888304761934</c:v>
                </c:pt>
                <c:pt idx="256">
                  <c:v>611.83958180952413</c:v>
                </c:pt>
                <c:pt idx="257">
                  <c:v>614.22028057142893</c:v>
                </c:pt>
                <c:pt idx="258">
                  <c:v>616.60097933333361</c:v>
                </c:pt>
                <c:pt idx="259">
                  <c:v>618.98167809523852</c:v>
                </c:pt>
                <c:pt idx="260">
                  <c:v>621.3623768571432</c:v>
                </c:pt>
                <c:pt idx="261">
                  <c:v>623.74307561904789</c:v>
                </c:pt>
                <c:pt idx="262">
                  <c:v>626.1237743809528</c:v>
                </c:pt>
                <c:pt idx="263">
                  <c:v>628.50447314285748</c:v>
                </c:pt>
                <c:pt idx="264">
                  <c:v>630.88517190476216</c:v>
                </c:pt>
                <c:pt idx="265">
                  <c:v>633.26587066666707</c:v>
                </c:pt>
                <c:pt idx="266">
                  <c:v>635.64656942857164</c:v>
                </c:pt>
                <c:pt idx="267">
                  <c:v>638.02726819047655</c:v>
                </c:pt>
                <c:pt idx="268">
                  <c:v>640.40796695238123</c:v>
                </c:pt>
                <c:pt idx="269">
                  <c:v>642.78866571428603</c:v>
                </c:pt>
                <c:pt idx="270">
                  <c:v>645.16936447619082</c:v>
                </c:pt>
                <c:pt idx="271">
                  <c:v>647.55006323809562</c:v>
                </c:pt>
                <c:pt idx="272">
                  <c:v>649.9307620000003</c:v>
                </c:pt>
                <c:pt idx="273">
                  <c:v>652.3114607619051</c:v>
                </c:pt>
                <c:pt idx="274">
                  <c:v>654.69215952380978</c:v>
                </c:pt>
                <c:pt idx="275">
                  <c:v>657.07285828571457</c:v>
                </c:pt>
                <c:pt idx="276">
                  <c:v>659.45355704761948</c:v>
                </c:pt>
                <c:pt idx="277">
                  <c:v>661.83425580952428</c:v>
                </c:pt>
                <c:pt idx="278">
                  <c:v>664.21495457142885</c:v>
                </c:pt>
                <c:pt idx="279">
                  <c:v>666.59565333333364</c:v>
                </c:pt>
                <c:pt idx="280">
                  <c:v>668.97635209523844</c:v>
                </c:pt>
                <c:pt idx="281">
                  <c:v>671.35705085714312</c:v>
                </c:pt>
                <c:pt idx="282">
                  <c:v>673.73774961904792</c:v>
                </c:pt>
                <c:pt idx="283">
                  <c:v>676.11844838095271</c:v>
                </c:pt>
                <c:pt idx="284">
                  <c:v>678.49914714285751</c:v>
                </c:pt>
                <c:pt idx="285">
                  <c:v>680.87984590476231</c:v>
                </c:pt>
                <c:pt idx="286">
                  <c:v>683.26054466666699</c:v>
                </c:pt>
                <c:pt idx="287">
                  <c:v>685.64124342857178</c:v>
                </c:pt>
                <c:pt idx="288">
                  <c:v>688.02194219047647</c:v>
                </c:pt>
                <c:pt idx="289">
                  <c:v>690.40264095238115</c:v>
                </c:pt>
                <c:pt idx="290">
                  <c:v>692.78333971428606</c:v>
                </c:pt>
                <c:pt idx="291">
                  <c:v>695.16403847619074</c:v>
                </c:pt>
                <c:pt idx="292">
                  <c:v>697.54473723809565</c:v>
                </c:pt>
                <c:pt idx="293">
                  <c:v>699.92543600000033</c:v>
                </c:pt>
                <c:pt idx="294">
                  <c:v>702.30613476190513</c:v>
                </c:pt>
                <c:pt idx="295">
                  <c:v>704.68683352380981</c:v>
                </c:pt>
                <c:pt idx="296">
                  <c:v>707.06753228571461</c:v>
                </c:pt>
                <c:pt idx="297">
                  <c:v>709.4482310476194</c:v>
                </c:pt>
                <c:pt idx="298">
                  <c:v>711.8289298095242</c:v>
                </c:pt>
                <c:pt idx="299">
                  <c:v>714.20962857142899</c:v>
                </c:pt>
              </c:numCache>
            </c:numRef>
          </c:cat>
          <c:val>
            <c:numRef>
              <c:f>'TV curves - Working'!$F$3:$F$302</c:f>
              <c:numCache>
                <c:formatCode>General</c:formatCode>
                <c:ptCount val="300"/>
                <c:pt idx="180" formatCode="_ * #,##0_ ;_ * \-#,##0_ ;_ * &quot;-&quot;??_ ;_ @_ ">
                  <c:v>71878.041683981748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E5-4016-9A32-7606A8C01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677023"/>
        <c:axId val="1974668703"/>
      </c:lineChart>
      <c:catAx>
        <c:axId val="1974677023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68703"/>
        <c:crosses val="autoZero"/>
        <c:auto val="1"/>
        <c:lblAlgn val="ctr"/>
        <c:lblOffset val="100"/>
        <c:noMultiLvlLbl val="0"/>
      </c:catAx>
      <c:valAx>
        <c:axId val="1974668703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7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1666666666666664E-2"/>
          <c:y val="0.88020778652668419"/>
          <c:w val="0.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Paid TV Flighting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[7]Charts_Milka!$B$1</c:f>
              <c:strCache>
                <c:ptCount val="1"/>
                <c:pt idx="0">
                  <c:v>Paid TV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rgbClr val="0070C0"/>
              </a:solidFill>
            </a:ln>
            <a:effectLst/>
          </c:spPr>
          <c:invertIfNegative val="0"/>
          <c:cat>
            <c:numRef>
              <c:f>[7]Charts_Milka!$A$2:$A$53</c:f>
              <c:numCache>
                <c:formatCode>m/d/yyyy</c:formatCode>
                <c:ptCount val="52"/>
                <c:pt idx="0">
                  <c:v>43472</c:v>
                </c:pt>
                <c:pt idx="1">
                  <c:v>43479</c:v>
                </c:pt>
                <c:pt idx="2">
                  <c:v>43486</c:v>
                </c:pt>
                <c:pt idx="3">
                  <c:v>43493</c:v>
                </c:pt>
                <c:pt idx="4">
                  <c:v>43500</c:v>
                </c:pt>
                <c:pt idx="5">
                  <c:v>43507</c:v>
                </c:pt>
                <c:pt idx="6">
                  <c:v>43514</c:v>
                </c:pt>
                <c:pt idx="7">
                  <c:v>43521</c:v>
                </c:pt>
                <c:pt idx="8">
                  <c:v>43528</c:v>
                </c:pt>
                <c:pt idx="9">
                  <c:v>43535</c:v>
                </c:pt>
                <c:pt idx="10">
                  <c:v>43542</c:v>
                </c:pt>
                <c:pt idx="11">
                  <c:v>43549</c:v>
                </c:pt>
                <c:pt idx="12">
                  <c:v>43556</c:v>
                </c:pt>
                <c:pt idx="13">
                  <c:v>43563</c:v>
                </c:pt>
                <c:pt idx="14">
                  <c:v>43570</c:v>
                </c:pt>
                <c:pt idx="15">
                  <c:v>43577</c:v>
                </c:pt>
                <c:pt idx="16">
                  <c:v>43584</c:v>
                </c:pt>
                <c:pt idx="17">
                  <c:v>43591</c:v>
                </c:pt>
                <c:pt idx="18">
                  <c:v>43598</c:v>
                </c:pt>
                <c:pt idx="19">
                  <c:v>43605</c:v>
                </c:pt>
                <c:pt idx="20">
                  <c:v>43612</c:v>
                </c:pt>
                <c:pt idx="21">
                  <c:v>43619</c:v>
                </c:pt>
                <c:pt idx="22">
                  <c:v>43626</c:v>
                </c:pt>
                <c:pt idx="23">
                  <c:v>43633</c:v>
                </c:pt>
                <c:pt idx="24">
                  <c:v>43640</c:v>
                </c:pt>
                <c:pt idx="25">
                  <c:v>43647</c:v>
                </c:pt>
                <c:pt idx="26">
                  <c:v>43654</c:v>
                </c:pt>
                <c:pt idx="27">
                  <c:v>43661</c:v>
                </c:pt>
                <c:pt idx="28">
                  <c:v>43668</c:v>
                </c:pt>
                <c:pt idx="29">
                  <c:v>43675</c:v>
                </c:pt>
                <c:pt idx="30">
                  <c:v>43682</c:v>
                </c:pt>
                <c:pt idx="31">
                  <c:v>43689</c:v>
                </c:pt>
                <c:pt idx="32">
                  <c:v>43696</c:v>
                </c:pt>
                <c:pt idx="33">
                  <c:v>43703</c:v>
                </c:pt>
                <c:pt idx="34">
                  <c:v>43710</c:v>
                </c:pt>
                <c:pt idx="35">
                  <c:v>43717</c:v>
                </c:pt>
                <c:pt idx="36">
                  <c:v>43724</c:v>
                </c:pt>
                <c:pt idx="37">
                  <c:v>43731</c:v>
                </c:pt>
                <c:pt idx="38">
                  <c:v>43738</c:v>
                </c:pt>
                <c:pt idx="39">
                  <c:v>43745</c:v>
                </c:pt>
                <c:pt idx="40">
                  <c:v>43752</c:v>
                </c:pt>
                <c:pt idx="41">
                  <c:v>43759</c:v>
                </c:pt>
                <c:pt idx="42">
                  <c:v>43766</c:v>
                </c:pt>
                <c:pt idx="43">
                  <c:v>43773</c:v>
                </c:pt>
                <c:pt idx="44">
                  <c:v>43780</c:v>
                </c:pt>
                <c:pt idx="45">
                  <c:v>43787</c:v>
                </c:pt>
                <c:pt idx="46">
                  <c:v>43794</c:v>
                </c:pt>
                <c:pt idx="47">
                  <c:v>43801</c:v>
                </c:pt>
                <c:pt idx="48">
                  <c:v>43808</c:v>
                </c:pt>
                <c:pt idx="49">
                  <c:v>43815</c:v>
                </c:pt>
                <c:pt idx="50">
                  <c:v>43822</c:v>
                </c:pt>
                <c:pt idx="51">
                  <c:v>43829</c:v>
                </c:pt>
              </c:numCache>
            </c:numRef>
          </c:cat>
          <c:val>
            <c:numRef>
              <c:f>[7]Charts_Milka!$B$2:$B$53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289.65999999999877</c:v>
                </c:pt>
                <c:pt idx="14">
                  <c:v>500.63000000000073</c:v>
                </c:pt>
                <c:pt idx="15">
                  <c:v>245.05</c:v>
                </c:pt>
                <c:pt idx="16">
                  <c:v>527.53000000000225</c:v>
                </c:pt>
                <c:pt idx="17">
                  <c:v>271.16999999999939</c:v>
                </c:pt>
                <c:pt idx="18">
                  <c:v>241.33999999999995</c:v>
                </c:pt>
                <c:pt idx="19">
                  <c:v>545.71000000000481</c:v>
                </c:pt>
                <c:pt idx="20">
                  <c:v>493.47999999999956</c:v>
                </c:pt>
                <c:pt idx="21">
                  <c:v>201.22000000000045</c:v>
                </c:pt>
                <c:pt idx="22">
                  <c:v>22.020000000000003</c:v>
                </c:pt>
                <c:pt idx="23">
                  <c:v>134.21000000000006</c:v>
                </c:pt>
                <c:pt idx="24">
                  <c:v>36.239999999999974</c:v>
                </c:pt>
                <c:pt idx="25">
                  <c:v>0</c:v>
                </c:pt>
                <c:pt idx="26">
                  <c:v>136.45999999999984</c:v>
                </c:pt>
                <c:pt idx="27">
                  <c:v>233.19999999999965</c:v>
                </c:pt>
                <c:pt idx="28">
                  <c:v>226.39999999999876</c:v>
                </c:pt>
                <c:pt idx="29">
                  <c:v>224.49999999999972</c:v>
                </c:pt>
                <c:pt idx="30">
                  <c:v>233.71999999999963</c:v>
                </c:pt>
                <c:pt idx="31">
                  <c:v>215.11999999999873</c:v>
                </c:pt>
                <c:pt idx="32">
                  <c:v>4.04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6-47F4-9125-DF612D8D9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246287"/>
        <c:axId val="1534244207"/>
      </c:barChart>
      <c:lineChart>
        <c:grouping val="standard"/>
        <c:varyColors val="0"/>
        <c:ser>
          <c:idx val="1"/>
          <c:order val="1"/>
          <c:tx>
            <c:strRef>
              <c:f>[7]Charts_Milka!$C$1</c:f>
              <c:strCache>
                <c:ptCount val="1"/>
                <c:pt idx="0">
                  <c:v>Current</c:v>
                </c:pt>
              </c:strCache>
            </c:strRef>
          </c:tx>
          <c:spPr>
            <a:ln w="3810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[7]Charts_Milka!$A$2:$A$53</c:f>
              <c:numCache>
                <c:formatCode>m/d/yyyy</c:formatCode>
                <c:ptCount val="52"/>
                <c:pt idx="0">
                  <c:v>43472</c:v>
                </c:pt>
                <c:pt idx="1">
                  <c:v>43479</c:v>
                </c:pt>
                <c:pt idx="2">
                  <c:v>43486</c:v>
                </c:pt>
                <c:pt idx="3">
                  <c:v>43493</c:v>
                </c:pt>
                <c:pt idx="4">
                  <c:v>43500</c:v>
                </c:pt>
                <c:pt idx="5">
                  <c:v>43507</c:v>
                </c:pt>
                <c:pt idx="6">
                  <c:v>43514</c:v>
                </c:pt>
                <c:pt idx="7">
                  <c:v>43521</c:v>
                </c:pt>
                <c:pt idx="8">
                  <c:v>43528</c:v>
                </c:pt>
                <c:pt idx="9">
                  <c:v>43535</c:v>
                </c:pt>
                <c:pt idx="10">
                  <c:v>43542</c:v>
                </c:pt>
                <c:pt idx="11">
                  <c:v>43549</c:v>
                </c:pt>
                <c:pt idx="12">
                  <c:v>43556</c:v>
                </c:pt>
                <c:pt idx="13">
                  <c:v>43563</c:v>
                </c:pt>
                <c:pt idx="14">
                  <c:v>43570</c:v>
                </c:pt>
                <c:pt idx="15">
                  <c:v>43577</c:v>
                </c:pt>
                <c:pt idx="16">
                  <c:v>43584</c:v>
                </c:pt>
                <c:pt idx="17">
                  <c:v>43591</c:v>
                </c:pt>
                <c:pt idx="18">
                  <c:v>43598</c:v>
                </c:pt>
                <c:pt idx="19">
                  <c:v>43605</c:v>
                </c:pt>
                <c:pt idx="20">
                  <c:v>43612</c:v>
                </c:pt>
                <c:pt idx="21">
                  <c:v>43619</c:v>
                </c:pt>
                <c:pt idx="22">
                  <c:v>43626</c:v>
                </c:pt>
                <c:pt idx="23">
                  <c:v>43633</c:v>
                </c:pt>
                <c:pt idx="24">
                  <c:v>43640</c:v>
                </c:pt>
                <c:pt idx="25">
                  <c:v>43647</c:v>
                </c:pt>
                <c:pt idx="26">
                  <c:v>43654</c:v>
                </c:pt>
                <c:pt idx="27">
                  <c:v>43661</c:v>
                </c:pt>
                <c:pt idx="28">
                  <c:v>43668</c:v>
                </c:pt>
                <c:pt idx="29">
                  <c:v>43675</c:v>
                </c:pt>
                <c:pt idx="30">
                  <c:v>43682</c:v>
                </c:pt>
                <c:pt idx="31">
                  <c:v>43689</c:v>
                </c:pt>
                <c:pt idx="32">
                  <c:v>43696</c:v>
                </c:pt>
                <c:pt idx="33">
                  <c:v>43703</c:v>
                </c:pt>
                <c:pt idx="34">
                  <c:v>43710</c:v>
                </c:pt>
                <c:pt idx="35">
                  <c:v>43717</c:v>
                </c:pt>
                <c:pt idx="36">
                  <c:v>43724</c:v>
                </c:pt>
                <c:pt idx="37">
                  <c:v>43731</c:v>
                </c:pt>
                <c:pt idx="38">
                  <c:v>43738</c:v>
                </c:pt>
                <c:pt idx="39">
                  <c:v>43745</c:v>
                </c:pt>
                <c:pt idx="40">
                  <c:v>43752</c:v>
                </c:pt>
                <c:pt idx="41">
                  <c:v>43759</c:v>
                </c:pt>
                <c:pt idx="42">
                  <c:v>43766</c:v>
                </c:pt>
                <c:pt idx="43">
                  <c:v>43773</c:v>
                </c:pt>
                <c:pt idx="44">
                  <c:v>43780</c:v>
                </c:pt>
                <c:pt idx="45">
                  <c:v>43787</c:v>
                </c:pt>
                <c:pt idx="46">
                  <c:v>43794</c:v>
                </c:pt>
                <c:pt idx="47">
                  <c:v>43801</c:v>
                </c:pt>
                <c:pt idx="48">
                  <c:v>43808</c:v>
                </c:pt>
                <c:pt idx="49">
                  <c:v>43815</c:v>
                </c:pt>
                <c:pt idx="50">
                  <c:v>43822</c:v>
                </c:pt>
                <c:pt idx="51">
                  <c:v>43829</c:v>
                </c:pt>
              </c:numCache>
            </c:numRef>
          </c:cat>
          <c:val>
            <c:numRef>
              <c:f>[7]Charts_Milka!$C$2:$C$53</c:f>
              <c:numCache>
                <c:formatCode>General</c:formatCode>
                <c:ptCount val="52"/>
                <c:pt idx="0">
                  <c:v>251.66842105263703</c:v>
                </c:pt>
                <c:pt idx="1">
                  <c:v>251.66842105263703</c:v>
                </c:pt>
                <c:pt idx="2">
                  <c:v>251.66842105263703</c:v>
                </c:pt>
                <c:pt idx="3">
                  <c:v>251.66842105263703</c:v>
                </c:pt>
                <c:pt idx="4">
                  <c:v>251.66842105263703</c:v>
                </c:pt>
                <c:pt idx="5">
                  <c:v>251.66842105263703</c:v>
                </c:pt>
                <c:pt idx="6">
                  <c:v>251.66842105263703</c:v>
                </c:pt>
                <c:pt idx="7">
                  <c:v>251.66842105263703</c:v>
                </c:pt>
                <c:pt idx="8">
                  <c:v>251.66842105263703</c:v>
                </c:pt>
                <c:pt idx="9">
                  <c:v>251.66842105263703</c:v>
                </c:pt>
                <c:pt idx="10">
                  <c:v>251.66842105263703</c:v>
                </c:pt>
                <c:pt idx="11">
                  <c:v>251.66842105263703</c:v>
                </c:pt>
                <c:pt idx="12">
                  <c:v>251.66842105263703</c:v>
                </c:pt>
                <c:pt idx="13">
                  <c:v>251.66842105263703</c:v>
                </c:pt>
                <c:pt idx="14">
                  <c:v>251.66842105263703</c:v>
                </c:pt>
                <c:pt idx="15">
                  <c:v>251.66842105263703</c:v>
                </c:pt>
                <c:pt idx="16">
                  <c:v>251.66842105263703</c:v>
                </c:pt>
                <c:pt idx="17">
                  <c:v>251.66842105263703</c:v>
                </c:pt>
                <c:pt idx="18">
                  <c:v>251.66842105263703</c:v>
                </c:pt>
                <c:pt idx="19">
                  <c:v>251.66842105263703</c:v>
                </c:pt>
                <c:pt idx="20">
                  <c:v>251.66842105263703</c:v>
                </c:pt>
                <c:pt idx="21">
                  <c:v>251.66842105263703</c:v>
                </c:pt>
                <c:pt idx="22">
                  <c:v>251.66842105263703</c:v>
                </c:pt>
                <c:pt idx="23">
                  <c:v>251.66842105263703</c:v>
                </c:pt>
                <c:pt idx="24">
                  <c:v>251.66842105263703</c:v>
                </c:pt>
                <c:pt idx="25">
                  <c:v>251.66842105263703</c:v>
                </c:pt>
                <c:pt idx="26">
                  <c:v>251.66842105263703</c:v>
                </c:pt>
                <c:pt idx="27">
                  <c:v>251.66842105263703</c:v>
                </c:pt>
                <c:pt idx="28">
                  <c:v>251.66842105263703</c:v>
                </c:pt>
                <c:pt idx="29">
                  <c:v>251.66842105263703</c:v>
                </c:pt>
                <c:pt idx="30">
                  <c:v>251.66842105263703</c:v>
                </c:pt>
                <c:pt idx="31">
                  <c:v>251.66842105263703</c:v>
                </c:pt>
                <c:pt idx="32">
                  <c:v>251.66842105263703</c:v>
                </c:pt>
                <c:pt idx="33">
                  <c:v>251.66842105263703</c:v>
                </c:pt>
                <c:pt idx="34">
                  <c:v>251.66842105263703</c:v>
                </c:pt>
                <c:pt idx="35">
                  <c:v>251.66842105263703</c:v>
                </c:pt>
                <c:pt idx="36">
                  <c:v>251.66842105263703</c:v>
                </c:pt>
                <c:pt idx="37">
                  <c:v>251.66842105263703</c:v>
                </c:pt>
                <c:pt idx="38">
                  <c:v>251.66842105263703</c:v>
                </c:pt>
                <c:pt idx="39">
                  <c:v>251.66842105263703</c:v>
                </c:pt>
                <c:pt idx="40">
                  <c:v>251.66842105263703</c:v>
                </c:pt>
                <c:pt idx="41">
                  <c:v>251.66842105263703</c:v>
                </c:pt>
                <c:pt idx="42">
                  <c:v>251.66842105263703</c:v>
                </c:pt>
                <c:pt idx="43">
                  <c:v>251.66842105263703</c:v>
                </c:pt>
                <c:pt idx="44">
                  <c:v>251.66842105263703</c:v>
                </c:pt>
                <c:pt idx="45">
                  <c:v>251.66842105263703</c:v>
                </c:pt>
                <c:pt idx="46">
                  <c:v>251.66842105263703</c:v>
                </c:pt>
                <c:pt idx="47">
                  <c:v>251.66842105263703</c:v>
                </c:pt>
                <c:pt idx="48">
                  <c:v>251.66842105263703</c:v>
                </c:pt>
                <c:pt idx="49">
                  <c:v>251.66842105263703</c:v>
                </c:pt>
                <c:pt idx="50">
                  <c:v>251.66842105263703</c:v>
                </c:pt>
                <c:pt idx="51">
                  <c:v>251.66842105263703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36-47F4-9125-DF612D8D9752}"/>
            </c:ext>
          </c:extLst>
        </c:ser>
        <c:ser>
          <c:idx val="2"/>
          <c:order val="2"/>
          <c:tx>
            <c:strRef>
              <c:f>[7]Charts_Milka!$D$1</c:f>
              <c:strCache>
                <c:ptCount val="1"/>
                <c:pt idx="0">
                  <c:v>Marginal Peak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[7]Charts_Milka!$A$2:$A$53</c:f>
              <c:numCache>
                <c:formatCode>m/d/yyyy</c:formatCode>
                <c:ptCount val="52"/>
                <c:pt idx="0">
                  <c:v>43472</c:v>
                </c:pt>
                <c:pt idx="1">
                  <c:v>43479</c:v>
                </c:pt>
                <c:pt idx="2">
                  <c:v>43486</c:v>
                </c:pt>
                <c:pt idx="3">
                  <c:v>43493</c:v>
                </c:pt>
                <c:pt idx="4">
                  <c:v>43500</c:v>
                </c:pt>
                <c:pt idx="5">
                  <c:v>43507</c:v>
                </c:pt>
                <c:pt idx="6">
                  <c:v>43514</c:v>
                </c:pt>
                <c:pt idx="7">
                  <c:v>43521</c:v>
                </c:pt>
                <c:pt idx="8">
                  <c:v>43528</c:v>
                </c:pt>
                <c:pt idx="9">
                  <c:v>43535</c:v>
                </c:pt>
                <c:pt idx="10">
                  <c:v>43542</c:v>
                </c:pt>
                <c:pt idx="11">
                  <c:v>43549</c:v>
                </c:pt>
                <c:pt idx="12">
                  <c:v>43556</c:v>
                </c:pt>
                <c:pt idx="13">
                  <c:v>43563</c:v>
                </c:pt>
                <c:pt idx="14">
                  <c:v>43570</c:v>
                </c:pt>
                <c:pt idx="15">
                  <c:v>43577</c:v>
                </c:pt>
                <c:pt idx="16">
                  <c:v>43584</c:v>
                </c:pt>
                <c:pt idx="17">
                  <c:v>43591</c:v>
                </c:pt>
                <c:pt idx="18">
                  <c:v>43598</c:v>
                </c:pt>
                <c:pt idx="19">
                  <c:v>43605</c:v>
                </c:pt>
                <c:pt idx="20">
                  <c:v>43612</c:v>
                </c:pt>
                <c:pt idx="21">
                  <c:v>43619</c:v>
                </c:pt>
                <c:pt idx="22">
                  <c:v>43626</c:v>
                </c:pt>
                <c:pt idx="23">
                  <c:v>43633</c:v>
                </c:pt>
                <c:pt idx="24">
                  <c:v>43640</c:v>
                </c:pt>
                <c:pt idx="25">
                  <c:v>43647</c:v>
                </c:pt>
                <c:pt idx="26">
                  <c:v>43654</c:v>
                </c:pt>
                <c:pt idx="27">
                  <c:v>43661</c:v>
                </c:pt>
                <c:pt idx="28">
                  <c:v>43668</c:v>
                </c:pt>
                <c:pt idx="29">
                  <c:v>43675</c:v>
                </c:pt>
                <c:pt idx="30">
                  <c:v>43682</c:v>
                </c:pt>
                <c:pt idx="31">
                  <c:v>43689</c:v>
                </c:pt>
                <c:pt idx="32">
                  <c:v>43696</c:v>
                </c:pt>
                <c:pt idx="33">
                  <c:v>43703</c:v>
                </c:pt>
                <c:pt idx="34">
                  <c:v>43710</c:v>
                </c:pt>
                <c:pt idx="35">
                  <c:v>43717</c:v>
                </c:pt>
                <c:pt idx="36">
                  <c:v>43724</c:v>
                </c:pt>
                <c:pt idx="37">
                  <c:v>43731</c:v>
                </c:pt>
                <c:pt idx="38">
                  <c:v>43738</c:v>
                </c:pt>
                <c:pt idx="39">
                  <c:v>43745</c:v>
                </c:pt>
                <c:pt idx="40">
                  <c:v>43752</c:v>
                </c:pt>
                <c:pt idx="41">
                  <c:v>43759</c:v>
                </c:pt>
                <c:pt idx="42">
                  <c:v>43766</c:v>
                </c:pt>
                <c:pt idx="43">
                  <c:v>43773</c:v>
                </c:pt>
                <c:pt idx="44">
                  <c:v>43780</c:v>
                </c:pt>
                <c:pt idx="45">
                  <c:v>43787</c:v>
                </c:pt>
                <c:pt idx="46">
                  <c:v>43794</c:v>
                </c:pt>
                <c:pt idx="47">
                  <c:v>43801</c:v>
                </c:pt>
                <c:pt idx="48">
                  <c:v>43808</c:v>
                </c:pt>
                <c:pt idx="49">
                  <c:v>43815</c:v>
                </c:pt>
                <c:pt idx="50">
                  <c:v>43822</c:v>
                </c:pt>
                <c:pt idx="51">
                  <c:v>43829</c:v>
                </c:pt>
              </c:numCache>
            </c:numRef>
          </c:cat>
          <c:val>
            <c:numRef>
              <c:f>[7]Charts_Milka!$D$2:$D$53</c:f>
              <c:numCache>
                <c:formatCode>General</c:formatCode>
                <c:ptCount val="52"/>
                <c:pt idx="0">
                  <c:v>234.05163157895242</c:v>
                </c:pt>
                <c:pt idx="1">
                  <c:v>234.05163157895242</c:v>
                </c:pt>
                <c:pt idx="2">
                  <c:v>234.05163157895242</c:v>
                </c:pt>
                <c:pt idx="3">
                  <c:v>234.05163157895242</c:v>
                </c:pt>
                <c:pt idx="4">
                  <c:v>234.05163157895242</c:v>
                </c:pt>
                <c:pt idx="5">
                  <c:v>234.05163157895242</c:v>
                </c:pt>
                <c:pt idx="6">
                  <c:v>234.05163157895242</c:v>
                </c:pt>
                <c:pt idx="7">
                  <c:v>234.05163157895242</c:v>
                </c:pt>
                <c:pt idx="8">
                  <c:v>234.05163157895242</c:v>
                </c:pt>
                <c:pt idx="9">
                  <c:v>234.05163157895242</c:v>
                </c:pt>
                <c:pt idx="10">
                  <c:v>234.05163157895242</c:v>
                </c:pt>
                <c:pt idx="11">
                  <c:v>234.05163157895242</c:v>
                </c:pt>
                <c:pt idx="12">
                  <c:v>234.05163157895242</c:v>
                </c:pt>
                <c:pt idx="13">
                  <c:v>234.05163157895242</c:v>
                </c:pt>
                <c:pt idx="14">
                  <c:v>234.05163157895242</c:v>
                </c:pt>
                <c:pt idx="15">
                  <c:v>234.05163157895242</c:v>
                </c:pt>
                <c:pt idx="16">
                  <c:v>234.05163157895242</c:v>
                </c:pt>
                <c:pt idx="17">
                  <c:v>234.05163157895242</c:v>
                </c:pt>
                <c:pt idx="18">
                  <c:v>234.05163157895242</c:v>
                </c:pt>
                <c:pt idx="19">
                  <c:v>234.05163157895242</c:v>
                </c:pt>
                <c:pt idx="20">
                  <c:v>234.05163157895242</c:v>
                </c:pt>
                <c:pt idx="21">
                  <c:v>234.05163157895242</c:v>
                </c:pt>
                <c:pt idx="22">
                  <c:v>234.05163157895242</c:v>
                </c:pt>
                <c:pt idx="23">
                  <c:v>234.05163157895242</c:v>
                </c:pt>
                <c:pt idx="24">
                  <c:v>234.05163157895242</c:v>
                </c:pt>
                <c:pt idx="25">
                  <c:v>234.05163157895242</c:v>
                </c:pt>
                <c:pt idx="26">
                  <c:v>234.05163157895242</c:v>
                </c:pt>
                <c:pt idx="27">
                  <c:v>234.05163157895242</c:v>
                </c:pt>
                <c:pt idx="28">
                  <c:v>234.05163157895242</c:v>
                </c:pt>
                <c:pt idx="29">
                  <c:v>234.05163157895242</c:v>
                </c:pt>
                <c:pt idx="30">
                  <c:v>234.05163157895242</c:v>
                </c:pt>
                <c:pt idx="31">
                  <c:v>234.05163157895242</c:v>
                </c:pt>
                <c:pt idx="32">
                  <c:v>234.05163157895242</c:v>
                </c:pt>
                <c:pt idx="33">
                  <c:v>234.05163157895242</c:v>
                </c:pt>
                <c:pt idx="34">
                  <c:v>234.05163157895242</c:v>
                </c:pt>
                <c:pt idx="35">
                  <c:v>234.05163157895242</c:v>
                </c:pt>
                <c:pt idx="36">
                  <c:v>234.05163157895242</c:v>
                </c:pt>
                <c:pt idx="37">
                  <c:v>234.05163157895242</c:v>
                </c:pt>
                <c:pt idx="38">
                  <c:v>234.05163157895242</c:v>
                </c:pt>
                <c:pt idx="39">
                  <c:v>234.05163157895242</c:v>
                </c:pt>
                <c:pt idx="40">
                  <c:v>234.05163157895242</c:v>
                </c:pt>
                <c:pt idx="41">
                  <c:v>234.05163157895242</c:v>
                </c:pt>
                <c:pt idx="42">
                  <c:v>234.05163157895242</c:v>
                </c:pt>
                <c:pt idx="43">
                  <c:v>234.05163157895242</c:v>
                </c:pt>
                <c:pt idx="44">
                  <c:v>234.05163157895242</c:v>
                </c:pt>
                <c:pt idx="45">
                  <c:v>234.05163157895242</c:v>
                </c:pt>
                <c:pt idx="46">
                  <c:v>234.05163157895242</c:v>
                </c:pt>
                <c:pt idx="47">
                  <c:v>234.05163157895242</c:v>
                </c:pt>
                <c:pt idx="48">
                  <c:v>234.05163157895242</c:v>
                </c:pt>
                <c:pt idx="49">
                  <c:v>234.05163157895242</c:v>
                </c:pt>
                <c:pt idx="50">
                  <c:v>234.05163157895242</c:v>
                </c:pt>
                <c:pt idx="51">
                  <c:v>234.05163157895242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36-47F4-9125-DF612D8D9752}"/>
            </c:ext>
          </c:extLst>
        </c:ser>
        <c:ser>
          <c:idx val="3"/>
          <c:order val="3"/>
          <c:tx>
            <c:strRef>
              <c:f>[7]Charts_Milka!$E$1</c:f>
              <c:strCache>
                <c:ptCount val="1"/>
                <c:pt idx="0">
                  <c:v>Optimal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[7]Charts_Milka!$A$2:$A$53</c:f>
              <c:numCache>
                <c:formatCode>m/d/yyyy</c:formatCode>
                <c:ptCount val="52"/>
                <c:pt idx="0">
                  <c:v>43472</c:v>
                </c:pt>
                <c:pt idx="1">
                  <c:v>43479</c:v>
                </c:pt>
                <c:pt idx="2">
                  <c:v>43486</c:v>
                </c:pt>
                <c:pt idx="3">
                  <c:v>43493</c:v>
                </c:pt>
                <c:pt idx="4">
                  <c:v>43500</c:v>
                </c:pt>
                <c:pt idx="5">
                  <c:v>43507</c:v>
                </c:pt>
                <c:pt idx="6">
                  <c:v>43514</c:v>
                </c:pt>
                <c:pt idx="7">
                  <c:v>43521</c:v>
                </c:pt>
                <c:pt idx="8">
                  <c:v>43528</c:v>
                </c:pt>
                <c:pt idx="9">
                  <c:v>43535</c:v>
                </c:pt>
                <c:pt idx="10">
                  <c:v>43542</c:v>
                </c:pt>
                <c:pt idx="11">
                  <c:v>43549</c:v>
                </c:pt>
                <c:pt idx="12">
                  <c:v>43556</c:v>
                </c:pt>
                <c:pt idx="13">
                  <c:v>43563</c:v>
                </c:pt>
                <c:pt idx="14">
                  <c:v>43570</c:v>
                </c:pt>
                <c:pt idx="15">
                  <c:v>43577</c:v>
                </c:pt>
                <c:pt idx="16">
                  <c:v>43584</c:v>
                </c:pt>
                <c:pt idx="17">
                  <c:v>43591</c:v>
                </c:pt>
                <c:pt idx="18">
                  <c:v>43598</c:v>
                </c:pt>
                <c:pt idx="19">
                  <c:v>43605</c:v>
                </c:pt>
                <c:pt idx="20">
                  <c:v>43612</c:v>
                </c:pt>
                <c:pt idx="21">
                  <c:v>43619</c:v>
                </c:pt>
                <c:pt idx="22">
                  <c:v>43626</c:v>
                </c:pt>
                <c:pt idx="23">
                  <c:v>43633</c:v>
                </c:pt>
                <c:pt idx="24">
                  <c:v>43640</c:v>
                </c:pt>
                <c:pt idx="25">
                  <c:v>43647</c:v>
                </c:pt>
                <c:pt idx="26">
                  <c:v>43654</c:v>
                </c:pt>
                <c:pt idx="27">
                  <c:v>43661</c:v>
                </c:pt>
                <c:pt idx="28">
                  <c:v>43668</c:v>
                </c:pt>
                <c:pt idx="29">
                  <c:v>43675</c:v>
                </c:pt>
                <c:pt idx="30">
                  <c:v>43682</c:v>
                </c:pt>
                <c:pt idx="31">
                  <c:v>43689</c:v>
                </c:pt>
                <c:pt idx="32">
                  <c:v>43696</c:v>
                </c:pt>
                <c:pt idx="33">
                  <c:v>43703</c:v>
                </c:pt>
                <c:pt idx="34">
                  <c:v>43710</c:v>
                </c:pt>
                <c:pt idx="35">
                  <c:v>43717</c:v>
                </c:pt>
                <c:pt idx="36">
                  <c:v>43724</c:v>
                </c:pt>
                <c:pt idx="37">
                  <c:v>43731</c:v>
                </c:pt>
                <c:pt idx="38">
                  <c:v>43738</c:v>
                </c:pt>
                <c:pt idx="39">
                  <c:v>43745</c:v>
                </c:pt>
                <c:pt idx="40">
                  <c:v>43752</c:v>
                </c:pt>
                <c:pt idx="41">
                  <c:v>43759</c:v>
                </c:pt>
                <c:pt idx="42">
                  <c:v>43766</c:v>
                </c:pt>
                <c:pt idx="43">
                  <c:v>43773</c:v>
                </c:pt>
                <c:pt idx="44">
                  <c:v>43780</c:v>
                </c:pt>
                <c:pt idx="45">
                  <c:v>43787</c:v>
                </c:pt>
                <c:pt idx="46">
                  <c:v>43794</c:v>
                </c:pt>
                <c:pt idx="47">
                  <c:v>43801</c:v>
                </c:pt>
                <c:pt idx="48">
                  <c:v>43808</c:v>
                </c:pt>
                <c:pt idx="49">
                  <c:v>43815</c:v>
                </c:pt>
                <c:pt idx="50">
                  <c:v>43822</c:v>
                </c:pt>
                <c:pt idx="51">
                  <c:v>43829</c:v>
                </c:pt>
              </c:numCache>
            </c:numRef>
          </c:cat>
          <c:val>
            <c:numRef>
              <c:f>[7]Charts_Milka!$E$2:$E$53</c:f>
              <c:numCache>
                <c:formatCode>General</c:formatCode>
                <c:ptCount val="52"/>
                <c:pt idx="0">
                  <c:v>447.96978947369388</c:v>
                </c:pt>
                <c:pt idx="1">
                  <c:v>447.96978947369388</c:v>
                </c:pt>
                <c:pt idx="2">
                  <c:v>447.96978947369388</c:v>
                </c:pt>
                <c:pt idx="3">
                  <c:v>447.96978947369388</c:v>
                </c:pt>
                <c:pt idx="4">
                  <c:v>447.96978947369388</c:v>
                </c:pt>
                <c:pt idx="5">
                  <c:v>447.96978947369388</c:v>
                </c:pt>
                <c:pt idx="6">
                  <c:v>447.96978947369388</c:v>
                </c:pt>
                <c:pt idx="7">
                  <c:v>447.96978947369388</c:v>
                </c:pt>
                <c:pt idx="8">
                  <c:v>447.96978947369388</c:v>
                </c:pt>
                <c:pt idx="9">
                  <c:v>447.96978947369388</c:v>
                </c:pt>
                <c:pt idx="10">
                  <c:v>447.96978947369388</c:v>
                </c:pt>
                <c:pt idx="11">
                  <c:v>447.96978947369388</c:v>
                </c:pt>
                <c:pt idx="12">
                  <c:v>447.96978947369388</c:v>
                </c:pt>
                <c:pt idx="13">
                  <c:v>447.96978947369388</c:v>
                </c:pt>
                <c:pt idx="14">
                  <c:v>447.96978947369388</c:v>
                </c:pt>
                <c:pt idx="15">
                  <c:v>447.96978947369388</c:v>
                </c:pt>
                <c:pt idx="16">
                  <c:v>447.96978947369388</c:v>
                </c:pt>
                <c:pt idx="17">
                  <c:v>447.96978947369388</c:v>
                </c:pt>
                <c:pt idx="18">
                  <c:v>447.96978947369388</c:v>
                </c:pt>
                <c:pt idx="19">
                  <c:v>447.96978947369388</c:v>
                </c:pt>
                <c:pt idx="20">
                  <c:v>447.96978947369388</c:v>
                </c:pt>
                <c:pt idx="21">
                  <c:v>447.96978947369388</c:v>
                </c:pt>
                <c:pt idx="22">
                  <c:v>447.96978947369388</c:v>
                </c:pt>
                <c:pt idx="23">
                  <c:v>447.96978947369388</c:v>
                </c:pt>
                <c:pt idx="24">
                  <c:v>447.96978947369388</c:v>
                </c:pt>
                <c:pt idx="25">
                  <c:v>447.96978947369388</c:v>
                </c:pt>
                <c:pt idx="26">
                  <c:v>447.96978947369388</c:v>
                </c:pt>
                <c:pt idx="27">
                  <c:v>447.96978947369388</c:v>
                </c:pt>
                <c:pt idx="28">
                  <c:v>447.96978947369388</c:v>
                </c:pt>
                <c:pt idx="29">
                  <c:v>447.96978947369388</c:v>
                </c:pt>
                <c:pt idx="30">
                  <c:v>447.96978947369388</c:v>
                </c:pt>
                <c:pt idx="31">
                  <c:v>447.96978947369388</c:v>
                </c:pt>
                <c:pt idx="32">
                  <c:v>447.96978947369388</c:v>
                </c:pt>
                <c:pt idx="33">
                  <c:v>447.96978947369388</c:v>
                </c:pt>
                <c:pt idx="34">
                  <c:v>447.96978947369388</c:v>
                </c:pt>
                <c:pt idx="35">
                  <c:v>447.96978947369388</c:v>
                </c:pt>
                <c:pt idx="36">
                  <c:v>447.96978947369388</c:v>
                </c:pt>
                <c:pt idx="37">
                  <c:v>447.96978947369388</c:v>
                </c:pt>
                <c:pt idx="38">
                  <c:v>447.96978947369388</c:v>
                </c:pt>
                <c:pt idx="39">
                  <c:v>447.96978947369388</c:v>
                </c:pt>
                <c:pt idx="40">
                  <c:v>447.96978947369388</c:v>
                </c:pt>
                <c:pt idx="41">
                  <c:v>447.96978947369388</c:v>
                </c:pt>
                <c:pt idx="42">
                  <c:v>447.96978947369388</c:v>
                </c:pt>
                <c:pt idx="43">
                  <c:v>447.96978947369388</c:v>
                </c:pt>
                <c:pt idx="44">
                  <c:v>447.96978947369388</c:v>
                </c:pt>
                <c:pt idx="45">
                  <c:v>447.96978947369388</c:v>
                </c:pt>
                <c:pt idx="46">
                  <c:v>447.96978947369388</c:v>
                </c:pt>
                <c:pt idx="47">
                  <c:v>447.96978947369388</c:v>
                </c:pt>
                <c:pt idx="48">
                  <c:v>447.96978947369388</c:v>
                </c:pt>
                <c:pt idx="49">
                  <c:v>447.96978947369388</c:v>
                </c:pt>
                <c:pt idx="50">
                  <c:v>447.96978947369388</c:v>
                </c:pt>
                <c:pt idx="51">
                  <c:v>447.96978947369388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36-47F4-9125-DF612D8D9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246287"/>
        <c:axId val="1534244207"/>
      </c:lineChart>
      <c:dateAx>
        <c:axId val="15342462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244207"/>
        <c:crosses val="autoZero"/>
        <c:auto val="1"/>
        <c:lblOffset val="100"/>
        <c:baseTimeUnit val="days"/>
        <c:majorUnit val="21"/>
        <c:majorTimeUnit val="days"/>
      </c:dateAx>
      <c:valAx>
        <c:axId val="1534244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24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Paid TV- Saturation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'TV curves - Working'!$P$2</c:f>
              <c:strCache>
                <c:ptCount val="1"/>
                <c:pt idx="0">
                  <c:v>ProjectedYearlySales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'TV curves - Working'!$Q$3:$Q$302</c:f>
              <c:numCache>
                <c:formatCode>General</c:formatCode>
                <c:ptCount val="300"/>
                <c:pt idx="0">
                  <c:v>2.5166842105263698</c:v>
                </c:pt>
                <c:pt idx="1">
                  <c:v>5.0333684210527396</c:v>
                </c:pt>
                <c:pt idx="2">
                  <c:v>7.5500526315791099</c:v>
                </c:pt>
                <c:pt idx="3">
                  <c:v>10.066736842105479</c:v>
                </c:pt>
                <c:pt idx="4">
                  <c:v>12.58342105263185</c:v>
                </c:pt>
                <c:pt idx="5">
                  <c:v>15.10010526315822</c:v>
                </c:pt>
                <c:pt idx="6">
                  <c:v>17.616789473684591</c:v>
                </c:pt>
                <c:pt idx="7">
                  <c:v>20.133473684210959</c:v>
                </c:pt>
                <c:pt idx="8">
                  <c:v>22.65015789473733</c:v>
                </c:pt>
                <c:pt idx="9">
                  <c:v>25.166842105263701</c:v>
                </c:pt>
                <c:pt idx="10">
                  <c:v>27.683526315790072</c:v>
                </c:pt>
                <c:pt idx="11">
                  <c:v>30.20021052631644</c:v>
                </c:pt>
                <c:pt idx="12">
                  <c:v>32.716894736842804</c:v>
                </c:pt>
                <c:pt idx="13">
                  <c:v>35.233578947369182</c:v>
                </c:pt>
                <c:pt idx="14">
                  <c:v>37.750263157895553</c:v>
                </c:pt>
                <c:pt idx="15">
                  <c:v>40.266947368421917</c:v>
                </c:pt>
                <c:pt idx="16">
                  <c:v>42.783631578948288</c:v>
                </c:pt>
                <c:pt idx="17">
                  <c:v>45.300315789474659</c:v>
                </c:pt>
                <c:pt idx="18">
                  <c:v>47.817000000001023</c:v>
                </c:pt>
                <c:pt idx="19">
                  <c:v>50.333684210527402</c:v>
                </c:pt>
                <c:pt idx="20">
                  <c:v>52.850368421053773</c:v>
                </c:pt>
                <c:pt idx="21">
                  <c:v>55.367052631580144</c:v>
                </c:pt>
                <c:pt idx="22">
                  <c:v>57.883736842106508</c:v>
                </c:pt>
                <c:pt idx="23">
                  <c:v>60.400421052632879</c:v>
                </c:pt>
                <c:pt idx="24">
                  <c:v>62.917105263159257</c:v>
                </c:pt>
                <c:pt idx="25">
                  <c:v>65.433789473685607</c:v>
                </c:pt>
                <c:pt idx="26">
                  <c:v>67.950473684212</c:v>
                </c:pt>
                <c:pt idx="27">
                  <c:v>70.467157894738364</c:v>
                </c:pt>
                <c:pt idx="28">
                  <c:v>72.983842105264728</c:v>
                </c:pt>
                <c:pt idx="29">
                  <c:v>75.500526315791106</c:v>
                </c:pt>
                <c:pt idx="30">
                  <c:v>78.01721052631747</c:v>
                </c:pt>
                <c:pt idx="31">
                  <c:v>80.533894736843834</c:v>
                </c:pt>
                <c:pt idx="32">
                  <c:v>83.050578947370212</c:v>
                </c:pt>
                <c:pt idx="33">
                  <c:v>85.567263157896576</c:v>
                </c:pt>
                <c:pt idx="34">
                  <c:v>88.083947368422955</c:v>
                </c:pt>
                <c:pt idx="35">
                  <c:v>90.600631578949319</c:v>
                </c:pt>
                <c:pt idx="36">
                  <c:v>93.117315789475683</c:v>
                </c:pt>
                <c:pt idx="37">
                  <c:v>95.634000000002047</c:v>
                </c:pt>
                <c:pt idx="38">
                  <c:v>98.150684210528439</c:v>
                </c:pt>
                <c:pt idx="39">
                  <c:v>100.6673684210548</c:v>
                </c:pt>
                <c:pt idx="40">
                  <c:v>103.18405263158117</c:v>
                </c:pt>
                <c:pt idx="41">
                  <c:v>105.70073684210755</c:v>
                </c:pt>
                <c:pt idx="42">
                  <c:v>108.2174210526339</c:v>
                </c:pt>
                <c:pt idx="43">
                  <c:v>110.73410526316029</c:v>
                </c:pt>
                <c:pt idx="44">
                  <c:v>113.25078947368665</c:v>
                </c:pt>
                <c:pt idx="45">
                  <c:v>115.76747368421302</c:v>
                </c:pt>
                <c:pt idx="46">
                  <c:v>118.28415789473939</c:v>
                </c:pt>
                <c:pt idx="47">
                  <c:v>120.80084210526576</c:v>
                </c:pt>
                <c:pt idx="48">
                  <c:v>123.31752631579215</c:v>
                </c:pt>
                <c:pt idx="49">
                  <c:v>125.83421052631851</c:v>
                </c:pt>
                <c:pt idx="50">
                  <c:v>128.35089473684488</c:v>
                </c:pt>
                <c:pt idx="51">
                  <c:v>130.86757894737121</c:v>
                </c:pt>
                <c:pt idx="52">
                  <c:v>133.38426315789758</c:v>
                </c:pt>
                <c:pt idx="53">
                  <c:v>135.900947368424</c:v>
                </c:pt>
                <c:pt idx="54">
                  <c:v>138.41763157895036</c:v>
                </c:pt>
                <c:pt idx="55">
                  <c:v>140.93431578947673</c:v>
                </c:pt>
                <c:pt idx="56">
                  <c:v>143.45100000000309</c:v>
                </c:pt>
                <c:pt idx="57">
                  <c:v>145.96768421052946</c:v>
                </c:pt>
                <c:pt idx="58">
                  <c:v>148.48436842105585</c:v>
                </c:pt>
                <c:pt idx="59">
                  <c:v>151.00105263158221</c:v>
                </c:pt>
                <c:pt idx="60">
                  <c:v>153.51773684210858</c:v>
                </c:pt>
                <c:pt idx="61">
                  <c:v>156.03442105263494</c:v>
                </c:pt>
                <c:pt idx="62">
                  <c:v>158.5511052631613</c:v>
                </c:pt>
                <c:pt idx="63">
                  <c:v>161.06778947368767</c:v>
                </c:pt>
                <c:pt idx="64">
                  <c:v>163.58447368421403</c:v>
                </c:pt>
                <c:pt idx="65">
                  <c:v>166.10115789474042</c:v>
                </c:pt>
                <c:pt idx="66">
                  <c:v>168.61784210526679</c:v>
                </c:pt>
                <c:pt idx="67">
                  <c:v>171.13452631579315</c:v>
                </c:pt>
                <c:pt idx="68">
                  <c:v>173.65121052631952</c:v>
                </c:pt>
                <c:pt idx="69">
                  <c:v>176.16789473684591</c:v>
                </c:pt>
                <c:pt idx="70">
                  <c:v>178.68457894737224</c:v>
                </c:pt>
                <c:pt idx="71">
                  <c:v>181.20126315789864</c:v>
                </c:pt>
                <c:pt idx="72">
                  <c:v>183.717947368425</c:v>
                </c:pt>
                <c:pt idx="73">
                  <c:v>186.23463157895137</c:v>
                </c:pt>
                <c:pt idx="74">
                  <c:v>188.75131578947776</c:v>
                </c:pt>
                <c:pt idx="75">
                  <c:v>191.26800000000409</c:v>
                </c:pt>
                <c:pt idx="76">
                  <c:v>193.78468421053049</c:v>
                </c:pt>
                <c:pt idx="77">
                  <c:v>196.30136842105688</c:v>
                </c:pt>
                <c:pt idx="78">
                  <c:v>198.81805263158324</c:v>
                </c:pt>
                <c:pt idx="79">
                  <c:v>201.33473684210961</c:v>
                </c:pt>
                <c:pt idx="80">
                  <c:v>203.85142105263597</c:v>
                </c:pt>
                <c:pt idx="81">
                  <c:v>206.36810526316233</c:v>
                </c:pt>
                <c:pt idx="82">
                  <c:v>208.88478947368876</c:v>
                </c:pt>
                <c:pt idx="83">
                  <c:v>211.40147368421509</c:v>
                </c:pt>
                <c:pt idx="84">
                  <c:v>213.91815789474146</c:v>
                </c:pt>
                <c:pt idx="85">
                  <c:v>216.43484210526779</c:v>
                </c:pt>
                <c:pt idx="86">
                  <c:v>218.95152631579421</c:v>
                </c:pt>
                <c:pt idx="87">
                  <c:v>221.46821052632058</c:v>
                </c:pt>
                <c:pt idx="88">
                  <c:v>223.98489473684694</c:v>
                </c:pt>
                <c:pt idx="89">
                  <c:v>226.5015789473733</c:v>
                </c:pt>
                <c:pt idx="90">
                  <c:v>229.01826315789967</c:v>
                </c:pt>
                <c:pt idx="91">
                  <c:v>231.53494736842603</c:v>
                </c:pt>
                <c:pt idx="92">
                  <c:v>234.05163157895242</c:v>
                </c:pt>
                <c:pt idx="93">
                  <c:v>236.56831578947879</c:v>
                </c:pt>
                <c:pt idx="94">
                  <c:v>239.08500000000512</c:v>
                </c:pt>
                <c:pt idx="95">
                  <c:v>241.60168421053152</c:v>
                </c:pt>
                <c:pt idx="96">
                  <c:v>244.11836842105785</c:v>
                </c:pt>
                <c:pt idx="97">
                  <c:v>246.6350526315843</c:v>
                </c:pt>
                <c:pt idx="98">
                  <c:v>249.15173684211061</c:v>
                </c:pt>
                <c:pt idx="99">
                  <c:v>251.66842105263703</c:v>
                </c:pt>
                <c:pt idx="100">
                  <c:v>254.18510526316339</c:v>
                </c:pt>
                <c:pt idx="101">
                  <c:v>256.70178947368976</c:v>
                </c:pt>
                <c:pt idx="102">
                  <c:v>259.21847368421606</c:v>
                </c:pt>
                <c:pt idx="103">
                  <c:v>261.73515789474243</c:v>
                </c:pt>
                <c:pt idx="104">
                  <c:v>264.25184210526885</c:v>
                </c:pt>
                <c:pt idx="105">
                  <c:v>266.76852631579516</c:v>
                </c:pt>
                <c:pt idx="106">
                  <c:v>269.28521052632158</c:v>
                </c:pt>
                <c:pt idx="107">
                  <c:v>271.801894736848</c:v>
                </c:pt>
                <c:pt idx="108">
                  <c:v>274.31857894737436</c:v>
                </c:pt>
                <c:pt idx="109">
                  <c:v>276.83526315790073</c:v>
                </c:pt>
                <c:pt idx="110">
                  <c:v>279.35194736842709</c:v>
                </c:pt>
                <c:pt idx="111">
                  <c:v>281.86863157895345</c:v>
                </c:pt>
                <c:pt idx="112">
                  <c:v>284.38531578947982</c:v>
                </c:pt>
                <c:pt idx="113">
                  <c:v>286.90200000000618</c:v>
                </c:pt>
                <c:pt idx="114">
                  <c:v>289.41868421053255</c:v>
                </c:pt>
                <c:pt idx="115">
                  <c:v>291.93536842105891</c:v>
                </c:pt>
                <c:pt idx="116">
                  <c:v>294.45205263158527</c:v>
                </c:pt>
                <c:pt idx="117">
                  <c:v>296.9687368421117</c:v>
                </c:pt>
                <c:pt idx="118">
                  <c:v>299.48542105263806</c:v>
                </c:pt>
                <c:pt idx="119">
                  <c:v>302.00210526316442</c:v>
                </c:pt>
                <c:pt idx="120">
                  <c:v>304.51878947369073</c:v>
                </c:pt>
                <c:pt idx="121">
                  <c:v>307.03547368421715</c:v>
                </c:pt>
                <c:pt idx="122">
                  <c:v>309.55215789474352</c:v>
                </c:pt>
                <c:pt idx="123">
                  <c:v>312.06884210526988</c:v>
                </c:pt>
                <c:pt idx="124">
                  <c:v>314.58552631579624</c:v>
                </c:pt>
                <c:pt idx="125">
                  <c:v>317.10221052632261</c:v>
                </c:pt>
                <c:pt idx="126">
                  <c:v>319.61889473684897</c:v>
                </c:pt>
                <c:pt idx="127">
                  <c:v>322.13557894737534</c:v>
                </c:pt>
                <c:pt idx="128">
                  <c:v>324.6522631579017</c:v>
                </c:pt>
                <c:pt idx="129">
                  <c:v>327.16894736842806</c:v>
                </c:pt>
                <c:pt idx="130">
                  <c:v>329.68563157895443</c:v>
                </c:pt>
                <c:pt idx="131">
                  <c:v>332.20231578948085</c:v>
                </c:pt>
                <c:pt idx="132">
                  <c:v>334.71900000000716</c:v>
                </c:pt>
                <c:pt idx="133">
                  <c:v>337.23568421053358</c:v>
                </c:pt>
                <c:pt idx="134">
                  <c:v>339.75236842105994</c:v>
                </c:pt>
                <c:pt idx="135">
                  <c:v>342.26905263158631</c:v>
                </c:pt>
                <c:pt idx="136">
                  <c:v>344.78573684211267</c:v>
                </c:pt>
                <c:pt idx="137">
                  <c:v>347.30242105263903</c:v>
                </c:pt>
                <c:pt idx="138">
                  <c:v>349.81910526316545</c:v>
                </c:pt>
                <c:pt idx="139">
                  <c:v>352.33578947369182</c:v>
                </c:pt>
                <c:pt idx="140">
                  <c:v>354.85247368421813</c:v>
                </c:pt>
                <c:pt idx="141">
                  <c:v>357.36915789474449</c:v>
                </c:pt>
                <c:pt idx="142">
                  <c:v>359.88584210527091</c:v>
                </c:pt>
                <c:pt idx="143">
                  <c:v>362.40252631579727</c:v>
                </c:pt>
                <c:pt idx="144">
                  <c:v>364.91921052632364</c:v>
                </c:pt>
                <c:pt idx="145">
                  <c:v>367.43589473685</c:v>
                </c:pt>
                <c:pt idx="146">
                  <c:v>369.95257894737642</c:v>
                </c:pt>
                <c:pt idx="147">
                  <c:v>372.46926315790273</c:v>
                </c:pt>
                <c:pt idx="148">
                  <c:v>374.98594736842921</c:v>
                </c:pt>
                <c:pt idx="149">
                  <c:v>377.50263157895552</c:v>
                </c:pt>
                <c:pt idx="150">
                  <c:v>380.01931578948182</c:v>
                </c:pt>
                <c:pt idx="151">
                  <c:v>382.53600000000819</c:v>
                </c:pt>
                <c:pt idx="152">
                  <c:v>385.05268421053461</c:v>
                </c:pt>
                <c:pt idx="153">
                  <c:v>387.56936842106097</c:v>
                </c:pt>
                <c:pt idx="154">
                  <c:v>390.08605263158739</c:v>
                </c:pt>
                <c:pt idx="155">
                  <c:v>392.60273684211376</c:v>
                </c:pt>
                <c:pt idx="156">
                  <c:v>395.11942105264012</c:v>
                </c:pt>
                <c:pt idx="157">
                  <c:v>397.63610526316648</c:v>
                </c:pt>
                <c:pt idx="158">
                  <c:v>400.15278947369279</c:v>
                </c:pt>
                <c:pt idx="159">
                  <c:v>402.66947368421921</c:v>
                </c:pt>
                <c:pt idx="160">
                  <c:v>405.18615789474558</c:v>
                </c:pt>
                <c:pt idx="161">
                  <c:v>407.70284210527194</c:v>
                </c:pt>
                <c:pt idx="162">
                  <c:v>410.2195263157983</c:v>
                </c:pt>
                <c:pt idx="163">
                  <c:v>412.73621052632467</c:v>
                </c:pt>
                <c:pt idx="164">
                  <c:v>415.25289473685109</c:v>
                </c:pt>
                <c:pt idx="165">
                  <c:v>417.76957894737751</c:v>
                </c:pt>
                <c:pt idx="166">
                  <c:v>420.28626315790376</c:v>
                </c:pt>
                <c:pt idx="167">
                  <c:v>422.80294736843018</c:v>
                </c:pt>
                <c:pt idx="168">
                  <c:v>425.31963157895649</c:v>
                </c:pt>
                <c:pt idx="169">
                  <c:v>427.83631578948291</c:v>
                </c:pt>
                <c:pt idx="170">
                  <c:v>430.35300000000927</c:v>
                </c:pt>
                <c:pt idx="171">
                  <c:v>432.86968421053558</c:v>
                </c:pt>
                <c:pt idx="172">
                  <c:v>435.38636842106206</c:v>
                </c:pt>
                <c:pt idx="173">
                  <c:v>437.90305263158842</c:v>
                </c:pt>
                <c:pt idx="174">
                  <c:v>440.41973684211479</c:v>
                </c:pt>
                <c:pt idx="175">
                  <c:v>442.93642105264115</c:v>
                </c:pt>
                <c:pt idx="176">
                  <c:v>445.45310526316752</c:v>
                </c:pt>
                <c:pt idx="177">
                  <c:v>447.96978947369388</c:v>
                </c:pt>
                <c:pt idx="178">
                  <c:v>450.48647368422024</c:v>
                </c:pt>
                <c:pt idx="179">
                  <c:v>453.00315789474661</c:v>
                </c:pt>
                <c:pt idx="180">
                  <c:v>455.51984210527297</c:v>
                </c:pt>
                <c:pt idx="181">
                  <c:v>458.03652631579934</c:v>
                </c:pt>
                <c:pt idx="182">
                  <c:v>460.5532105263257</c:v>
                </c:pt>
                <c:pt idx="183">
                  <c:v>463.06989473685206</c:v>
                </c:pt>
                <c:pt idx="184">
                  <c:v>465.58657894737843</c:v>
                </c:pt>
                <c:pt idx="185">
                  <c:v>468.10326315790485</c:v>
                </c:pt>
                <c:pt idx="186">
                  <c:v>470.61994736843121</c:v>
                </c:pt>
                <c:pt idx="187">
                  <c:v>473.13663157895758</c:v>
                </c:pt>
                <c:pt idx="188">
                  <c:v>475.65331578948388</c:v>
                </c:pt>
                <c:pt idx="189">
                  <c:v>478.17000000001025</c:v>
                </c:pt>
                <c:pt idx="190">
                  <c:v>480.68668421053667</c:v>
                </c:pt>
                <c:pt idx="191">
                  <c:v>483.20336842106303</c:v>
                </c:pt>
                <c:pt idx="192">
                  <c:v>485.7200526315894</c:v>
                </c:pt>
                <c:pt idx="193">
                  <c:v>488.2367368421157</c:v>
                </c:pt>
                <c:pt idx="194">
                  <c:v>490.75342105264212</c:v>
                </c:pt>
                <c:pt idx="195">
                  <c:v>493.2701052631686</c:v>
                </c:pt>
                <c:pt idx="196">
                  <c:v>495.78678947369497</c:v>
                </c:pt>
                <c:pt idx="197">
                  <c:v>498.30347368422122</c:v>
                </c:pt>
                <c:pt idx="198">
                  <c:v>500.82015789474758</c:v>
                </c:pt>
                <c:pt idx="199">
                  <c:v>503.33684210527406</c:v>
                </c:pt>
                <c:pt idx="200">
                  <c:v>505.85352631580031</c:v>
                </c:pt>
                <c:pt idx="201">
                  <c:v>508.37021052632679</c:v>
                </c:pt>
                <c:pt idx="202">
                  <c:v>510.88689473685315</c:v>
                </c:pt>
                <c:pt idx="203">
                  <c:v>513.40357894737951</c:v>
                </c:pt>
                <c:pt idx="204">
                  <c:v>515.92026315790577</c:v>
                </c:pt>
                <c:pt idx="205">
                  <c:v>518.43694736843213</c:v>
                </c:pt>
                <c:pt idx="206">
                  <c:v>520.95363157895861</c:v>
                </c:pt>
                <c:pt idx="207">
                  <c:v>523.47031578948486</c:v>
                </c:pt>
                <c:pt idx="208">
                  <c:v>525.98700000001134</c:v>
                </c:pt>
                <c:pt idx="209">
                  <c:v>528.5036842105377</c:v>
                </c:pt>
                <c:pt idx="210">
                  <c:v>531.02036842106406</c:v>
                </c:pt>
                <c:pt idx="211">
                  <c:v>533.53705263159031</c:v>
                </c:pt>
                <c:pt idx="212">
                  <c:v>536.0537368421169</c:v>
                </c:pt>
                <c:pt idx="213">
                  <c:v>538.57042105264316</c:v>
                </c:pt>
                <c:pt idx="214">
                  <c:v>541.08710526316952</c:v>
                </c:pt>
                <c:pt idx="215">
                  <c:v>543.603789473696</c:v>
                </c:pt>
                <c:pt idx="216">
                  <c:v>546.12047368422225</c:v>
                </c:pt>
                <c:pt idx="217">
                  <c:v>548.63715789474873</c:v>
                </c:pt>
                <c:pt idx="218">
                  <c:v>551.15384210527509</c:v>
                </c:pt>
                <c:pt idx="219">
                  <c:v>553.67052631580145</c:v>
                </c:pt>
                <c:pt idx="220">
                  <c:v>556.1872105263277</c:v>
                </c:pt>
                <c:pt idx="221">
                  <c:v>558.70389473685418</c:v>
                </c:pt>
                <c:pt idx="222">
                  <c:v>561.22057894738055</c:v>
                </c:pt>
                <c:pt idx="223">
                  <c:v>563.73726315790691</c:v>
                </c:pt>
                <c:pt idx="224">
                  <c:v>566.25394736843327</c:v>
                </c:pt>
                <c:pt idx="225">
                  <c:v>568.77063157895964</c:v>
                </c:pt>
                <c:pt idx="226">
                  <c:v>571.287315789486</c:v>
                </c:pt>
                <c:pt idx="227">
                  <c:v>573.80400000001237</c:v>
                </c:pt>
                <c:pt idx="228">
                  <c:v>576.32068421053884</c:v>
                </c:pt>
                <c:pt idx="229">
                  <c:v>578.83736842106509</c:v>
                </c:pt>
                <c:pt idx="230">
                  <c:v>581.35405263159146</c:v>
                </c:pt>
                <c:pt idx="231">
                  <c:v>583.87073684211782</c:v>
                </c:pt>
                <c:pt idx="232">
                  <c:v>586.3874210526443</c:v>
                </c:pt>
                <c:pt idx="233">
                  <c:v>588.90410526317055</c:v>
                </c:pt>
                <c:pt idx="234">
                  <c:v>591.42078947369703</c:v>
                </c:pt>
                <c:pt idx="235">
                  <c:v>593.93747368422339</c:v>
                </c:pt>
                <c:pt idx="236">
                  <c:v>596.45415789474976</c:v>
                </c:pt>
                <c:pt idx="237">
                  <c:v>598.97084210527612</c:v>
                </c:pt>
                <c:pt idx="238">
                  <c:v>601.48752631580248</c:v>
                </c:pt>
                <c:pt idx="239">
                  <c:v>604.00421052632885</c:v>
                </c:pt>
                <c:pt idx="240">
                  <c:v>606.52089473685521</c:v>
                </c:pt>
                <c:pt idx="241">
                  <c:v>609.03757894738146</c:v>
                </c:pt>
                <c:pt idx="242">
                  <c:v>611.55426315790794</c:v>
                </c:pt>
                <c:pt idx="243">
                  <c:v>614.0709473684343</c:v>
                </c:pt>
                <c:pt idx="244">
                  <c:v>616.58763157896067</c:v>
                </c:pt>
                <c:pt idx="245">
                  <c:v>619.10431578948703</c:v>
                </c:pt>
                <c:pt idx="246">
                  <c:v>621.6210000000134</c:v>
                </c:pt>
                <c:pt idx="247">
                  <c:v>624.13768421053976</c:v>
                </c:pt>
                <c:pt idx="248">
                  <c:v>626.65436842106612</c:v>
                </c:pt>
                <c:pt idx="249">
                  <c:v>629.17105263159249</c:v>
                </c:pt>
                <c:pt idx="250">
                  <c:v>631.68773684211885</c:v>
                </c:pt>
                <c:pt idx="251">
                  <c:v>634.20442105264522</c:v>
                </c:pt>
                <c:pt idx="252">
                  <c:v>636.72110526317158</c:v>
                </c:pt>
                <c:pt idx="253">
                  <c:v>639.23778947369794</c:v>
                </c:pt>
                <c:pt idx="254">
                  <c:v>641.75447368422431</c:v>
                </c:pt>
                <c:pt idx="255">
                  <c:v>644.27115789475067</c:v>
                </c:pt>
                <c:pt idx="256">
                  <c:v>646.78784210527704</c:v>
                </c:pt>
                <c:pt idx="257">
                  <c:v>649.3045263158034</c:v>
                </c:pt>
                <c:pt idx="258">
                  <c:v>651.82121052632976</c:v>
                </c:pt>
                <c:pt idx="259">
                  <c:v>654.33789473685613</c:v>
                </c:pt>
                <c:pt idx="260">
                  <c:v>656.85457894738249</c:v>
                </c:pt>
                <c:pt idx="261">
                  <c:v>659.37126315790886</c:v>
                </c:pt>
                <c:pt idx="262">
                  <c:v>661.88794736843522</c:v>
                </c:pt>
                <c:pt idx="263">
                  <c:v>664.4046315789617</c:v>
                </c:pt>
                <c:pt idx="264">
                  <c:v>666.92131578948806</c:v>
                </c:pt>
                <c:pt idx="265">
                  <c:v>669.43800000001431</c:v>
                </c:pt>
                <c:pt idx="266">
                  <c:v>671.95468421054079</c:v>
                </c:pt>
                <c:pt idx="267">
                  <c:v>674.47136842106715</c:v>
                </c:pt>
                <c:pt idx="268">
                  <c:v>676.98805263159352</c:v>
                </c:pt>
                <c:pt idx="269">
                  <c:v>679.50473684211988</c:v>
                </c:pt>
                <c:pt idx="270">
                  <c:v>682.02142105264625</c:v>
                </c:pt>
                <c:pt idx="271">
                  <c:v>684.53810526317261</c:v>
                </c:pt>
                <c:pt idx="272">
                  <c:v>687.05478947369897</c:v>
                </c:pt>
                <c:pt idx="273">
                  <c:v>689.57147368422534</c:v>
                </c:pt>
                <c:pt idx="274">
                  <c:v>692.0881578947517</c:v>
                </c:pt>
                <c:pt idx="275">
                  <c:v>694.60484210527807</c:v>
                </c:pt>
                <c:pt idx="276">
                  <c:v>697.12152631580443</c:v>
                </c:pt>
                <c:pt idx="277">
                  <c:v>699.63821052633091</c:v>
                </c:pt>
                <c:pt idx="278">
                  <c:v>702.15489473685716</c:v>
                </c:pt>
                <c:pt idx="279">
                  <c:v>704.67157894738364</c:v>
                </c:pt>
                <c:pt idx="280">
                  <c:v>707.18826315790989</c:v>
                </c:pt>
                <c:pt idx="281">
                  <c:v>709.70494736843625</c:v>
                </c:pt>
                <c:pt idx="282">
                  <c:v>712.22163157896273</c:v>
                </c:pt>
                <c:pt idx="283">
                  <c:v>714.73831578948898</c:v>
                </c:pt>
                <c:pt idx="284">
                  <c:v>717.25500000001557</c:v>
                </c:pt>
                <c:pt idx="285">
                  <c:v>719.77168421054182</c:v>
                </c:pt>
                <c:pt idx="286">
                  <c:v>722.2883684210683</c:v>
                </c:pt>
                <c:pt idx="287">
                  <c:v>724.80505263159455</c:v>
                </c:pt>
                <c:pt idx="288">
                  <c:v>727.3217368421208</c:v>
                </c:pt>
                <c:pt idx="289">
                  <c:v>729.83842105264728</c:v>
                </c:pt>
                <c:pt idx="290">
                  <c:v>732.35510526317353</c:v>
                </c:pt>
                <c:pt idx="291">
                  <c:v>734.87178947370001</c:v>
                </c:pt>
                <c:pt idx="292">
                  <c:v>737.38847368422637</c:v>
                </c:pt>
                <c:pt idx="293">
                  <c:v>739.90515789475285</c:v>
                </c:pt>
                <c:pt idx="294">
                  <c:v>742.4218421052791</c:v>
                </c:pt>
                <c:pt idx="295">
                  <c:v>744.93852631580546</c:v>
                </c:pt>
                <c:pt idx="296">
                  <c:v>747.45521052633183</c:v>
                </c:pt>
                <c:pt idx="297">
                  <c:v>749.97189473685842</c:v>
                </c:pt>
                <c:pt idx="298">
                  <c:v>752.48857894738467</c:v>
                </c:pt>
                <c:pt idx="299">
                  <c:v>755.00526315791103</c:v>
                </c:pt>
              </c:numCache>
            </c:numRef>
          </c:cat>
          <c:val>
            <c:numRef>
              <c:f>'TV curves - Working'!$P$3:$P$302</c:f>
              <c:numCache>
                <c:formatCode>General</c:formatCode>
                <c:ptCount val="300"/>
                <c:pt idx="0">
                  <c:v>1.1614384978653123</c:v>
                </c:pt>
                <c:pt idx="1">
                  <c:v>6.1327112161739938</c:v>
                </c:pt>
                <c:pt idx="2">
                  <c:v>16.142565731801163</c:v>
                </c:pt>
                <c:pt idx="3">
                  <c:v>31.953542243657733</c:v>
                </c:pt>
                <c:pt idx="4">
                  <c:v>54.106750442589501</c:v>
                </c:pt>
                <c:pt idx="5">
                  <c:v>83.003382640597621</c:v>
                </c:pt>
                <c:pt idx="6">
                  <c:v>118.9455682350777</c:v>
                </c:pt>
                <c:pt idx="7">
                  <c:v>162.16067483475439</c:v>
                </c:pt>
                <c:pt idx="8">
                  <c:v>212.81730539975933</c:v>
                </c:pt>
                <c:pt idx="9">
                  <c:v>271.03656823282114</c:v>
                </c:pt>
                <c:pt idx="10">
                  <c:v>336.90041259818406</c:v>
                </c:pt>
                <c:pt idx="11">
                  <c:v>410.45802332083349</c:v>
                </c:pt>
                <c:pt idx="12">
                  <c:v>491.73086721416962</c:v>
                </c:pt>
                <c:pt idx="13">
                  <c:v>580.716766124473</c:v>
                </c:pt>
                <c:pt idx="14">
                  <c:v>677.39324470110159</c:v>
                </c:pt>
                <c:pt idx="15">
                  <c:v>781.7203234681142</c:v>
                </c:pt>
                <c:pt idx="16">
                  <c:v>893.64287823589291</c:v>
                </c:pt>
                <c:pt idx="17">
                  <c:v>1013.0926540786832</c:v>
                </c:pt>
                <c:pt idx="18">
                  <c:v>1139.9899996904335</c:v>
                </c:pt>
                <c:pt idx="19">
                  <c:v>1274.2453722090788</c:v>
                </c:pt>
                <c:pt idx="20">
                  <c:v>1415.760651312087</c:v>
                </c:pt>
                <c:pt idx="21">
                  <c:v>1564.4302931154914</c:v>
                </c:pt>
                <c:pt idx="22">
                  <c:v>1720.1423482374419</c:v>
                </c:pt>
                <c:pt idx="23">
                  <c:v>1882.7793637073369</c:v>
                </c:pt>
                <c:pt idx="24">
                  <c:v>2052.2191848001921</c:v>
                </c:pt>
                <c:pt idx="25">
                  <c:v>2228.3356700676991</c:v>
                </c:pt>
                <c:pt idx="26">
                  <c:v>2410.9993306211627</c:v>
                </c:pt>
                <c:pt idx="27">
                  <c:v>2600.0779029531177</c:v>
                </c:pt>
                <c:pt idx="28">
                  <c:v>2795.4368631591483</c:v>
                </c:pt>
                <c:pt idx="29">
                  <c:v>2996.9398892619524</c:v>
                </c:pt>
                <c:pt idx="30">
                  <c:v>3204.4492773883453</c:v>
                </c:pt>
                <c:pt idx="31">
                  <c:v>3417.826316763159</c:v>
                </c:pt>
                <c:pt idx="32">
                  <c:v>3636.9316278284996</c:v>
                </c:pt>
                <c:pt idx="33">
                  <c:v>3861.6254672469749</c:v>
                </c:pt>
                <c:pt idx="34">
                  <c:v>4091.7680030833712</c:v>
                </c:pt>
                <c:pt idx="35">
                  <c:v>4327.2195630649567</c:v>
                </c:pt>
                <c:pt idx="36">
                  <c:v>4567.8408584840299</c:v>
                </c:pt>
                <c:pt idx="37">
                  <c:v>4813.4931860171691</c:v>
                </c:pt>
                <c:pt idx="38">
                  <c:v>5064.0386094863825</c:v>
                </c:pt>
                <c:pt idx="39">
                  <c:v>5319.340123371192</c:v>
                </c:pt>
                <c:pt idx="40">
                  <c:v>5579.2617996924882</c:v>
                </c:pt>
                <c:pt idx="41">
                  <c:v>5843.6689197246442</c:v>
                </c:pt>
                <c:pt idx="42">
                  <c:v>6112.428091847939</c:v>
                </c:pt>
                <c:pt idx="43">
                  <c:v>6385.4073567263886</c:v>
                </c:pt>
                <c:pt idx="44">
                  <c:v>6662.4762808836167</c:v>
                </c:pt>
                <c:pt idx="45">
                  <c:v>6943.5060396499775</c:v>
                </c:pt>
                <c:pt idx="46">
                  <c:v>7228.3694903654177</c:v>
                </c:pt>
                <c:pt idx="47">
                  <c:v>7516.9412366437127</c:v>
                </c:pt>
                <c:pt idx="48">
                  <c:v>7809.0976844329298</c:v>
                </c:pt>
                <c:pt idx="49">
                  <c:v>8104.717090543737</c:v>
                </c:pt>
                <c:pt idx="50">
                  <c:v>8403.6796042600345</c:v>
                </c:pt>
                <c:pt idx="51">
                  <c:v>8705.8673025952412</c:v>
                </c:pt>
                <c:pt idx="52">
                  <c:v>9011.1642197110632</c:v>
                </c:pt>
                <c:pt idx="53">
                  <c:v>9319.4563709736594</c:v>
                </c:pt>
                <c:pt idx="54">
                  <c:v>9630.6317720840671</c:v>
                </c:pt>
                <c:pt idx="55">
                  <c:v>9944.5804536851338</c:v>
                </c:pt>
                <c:pt idx="56">
                  <c:v>10261.194471815785</c:v>
                </c:pt>
                <c:pt idx="57">
                  <c:v>10580.367914554632</c:v>
                </c:pt>
                <c:pt idx="58">
                  <c:v>10901.996905168886</c:v>
                </c:pt>
                <c:pt idx="59">
                  <c:v>11225.979602060328</c:v>
                </c:pt>
                <c:pt idx="60">
                  <c:v>11552.216195778374</c:v>
                </c:pt>
                <c:pt idx="61">
                  <c:v>11880.608903349848</c:v>
                </c:pt>
                <c:pt idx="62">
                  <c:v>12211.061960156772</c:v>
                </c:pt>
                <c:pt idx="63">
                  <c:v>12543.481609576318</c:v>
                </c:pt>
                <c:pt idx="64">
                  <c:v>12877.776090581392</c:v>
                </c:pt>
                <c:pt idx="65">
                  <c:v>13213.855623486012</c:v>
                </c:pt>
                <c:pt idx="66">
                  <c:v>13551.632394005965</c:v>
                </c:pt>
                <c:pt idx="67">
                  <c:v>13891.020535793285</c:v>
                </c:pt>
                <c:pt idx="68">
                  <c:v>14231.936111591405</c:v>
                </c:pt>
                <c:pt idx="69">
                  <c:v>14574.29709314735</c:v>
                </c:pt>
                <c:pt idx="70">
                  <c:v>14918.023340007674</c:v>
                </c:pt>
                <c:pt idx="71">
                  <c:v>15263.036577315597</c:v>
                </c:pt>
                <c:pt idx="72">
                  <c:v>15609.260372718509</c:v>
                </c:pt>
                <c:pt idx="73">
                  <c:v>15956.620112487162</c:v>
                </c:pt>
                <c:pt idx="74">
                  <c:v>16305.042976940593</c:v>
                </c:pt>
                <c:pt idx="75">
                  <c:v>16654.457915264062</c:v>
                </c:pt>
                <c:pt idx="76">
                  <c:v>17004.795619801098</c:v>
                </c:pt>
                <c:pt idx="77">
                  <c:v>17355.98849989472</c:v>
                </c:pt>
                <c:pt idx="78">
                  <c:v>17707.970655347697</c:v>
                </c:pt>
                <c:pt idx="79">
                  <c:v>18060.677849566437</c:v>
                </c:pt>
                <c:pt idx="80">
                  <c:v>18414.04748244839</c:v>
                </c:pt>
                <c:pt idx="81">
                  <c:v>18768.018563068632</c:v>
                </c:pt>
                <c:pt idx="82">
                  <c:v>19122.531682216868</c:v>
                </c:pt>
                <c:pt idx="83">
                  <c:v>19477.528984832545</c:v>
                </c:pt>
                <c:pt idx="84">
                  <c:v>19832.954142381976</c:v>
                </c:pt>
                <c:pt idx="85">
                  <c:v>20188.752325218175</c:v>
                </c:pt>
                <c:pt idx="86">
                  <c:v>20544.87017496083</c:v>
                </c:pt>
                <c:pt idx="87">
                  <c:v>20901.255776931077</c:v>
                </c:pt>
                <c:pt idx="88">
                  <c:v>21257.858632672836</c:v>
                </c:pt>
                <c:pt idx="89">
                  <c:v>21614.629632590098</c:v>
                </c:pt>
                <c:pt idx="90">
                  <c:v>21971.521028726991</c:v>
                </c:pt>
                <c:pt idx="91">
                  <c:v>22328.486407715412</c:v>
                </c:pt>
                <c:pt idx="92">
                  <c:v>22685.480663912644</c:v>
                </c:pt>
                <c:pt idx="93">
                  <c:v>23042.459972749872</c:v>
                </c:pt>
                <c:pt idx="94">
                  <c:v>23399.38176431015</c:v>
                </c:pt>
                <c:pt idx="95">
                  <c:v>23756.20469715308</c:v>
                </c:pt>
                <c:pt idx="96">
                  <c:v>24112.888632401726</c:v>
                </c:pt>
                <c:pt idx="97">
                  <c:v>24469.394608105882</c:v>
                </c:pt>
                <c:pt idx="98">
                  <c:v>24825.684813894026</c:v>
                </c:pt>
                <c:pt idx="99">
                  <c:v>25181.722565925724</c:v>
                </c:pt>
                <c:pt idx="100">
                  <c:v>25537.472282154347</c:v>
                </c:pt>
                <c:pt idx="101">
                  <c:v>25892.899457909145</c:v>
                </c:pt>
                <c:pt idx="102">
                  <c:v>26247.970641804695</c:v>
                </c:pt>
                <c:pt idx="103">
                  <c:v>26602.653411984535</c:v>
                </c:pt>
                <c:pt idx="104">
                  <c:v>26956.916352705153</c:v>
                </c:pt>
                <c:pt idx="105">
                  <c:v>27310.729031265393</c:v>
                </c:pt>
                <c:pt idx="106">
                  <c:v>27664.061975285695</c:v>
                </c:pt>
                <c:pt idx="107">
                  <c:v>28016.886650340704</c:v>
                </c:pt>
                <c:pt idx="108">
                  <c:v>28369.17543794823</c:v>
                </c:pt>
                <c:pt idx="109">
                  <c:v>28720.901613916823</c:v>
                </c:pt>
                <c:pt idx="110">
                  <c:v>29072.039327053637</c:v>
                </c:pt>
                <c:pt idx="111">
                  <c:v>29422.563578233512</c:v>
                </c:pt>
                <c:pt idx="112">
                  <c:v>29772.450199830128</c:v>
                </c:pt>
                <c:pt idx="113">
                  <c:v>30121.67583550921</c:v>
                </c:pt>
                <c:pt idx="114">
                  <c:v>30470.2179203831</c:v>
                </c:pt>
                <c:pt idx="115">
                  <c:v>30818.054661526789</c:v>
                </c:pt>
                <c:pt idx="116">
                  <c:v>31165.165018853106</c:v>
                </c:pt>
                <c:pt idx="117">
                  <c:v>31511.528686346519</c:v>
                </c:pt>
                <c:pt idx="118">
                  <c:v>31857.12607365326</c:v>
                </c:pt>
                <c:pt idx="119">
                  <c:v>32201.938288025685</c:v>
                </c:pt>
                <c:pt idx="120">
                  <c:v>32545.947116618427</c:v>
                </c:pt>
                <c:pt idx="121">
                  <c:v>32889.135009133955</c:v>
                </c:pt>
                <c:pt idx="122">
                  <c:v>33231.485060814121</c:v>
                </c:pt>
                <c:pt idx="123">
                  <c:v>33572.980995775149</c:v>
                </c:pt>
                <c:pt idx="124">
                  <c:v>33913.607150682219</c:v>
                </c:pt>
                <c:pt idx="125">
                  <c:v>34253.348458760702</c:v>
                </c:pt>
                <c:pt idx="126">
                  <c:v>34592.190434139935</c:v>
                </c:pt>
                <c:pt idx="127">
                  <c:v>34930.119156525951</c:v>
                </c:pt>
                <c:pt idx="128">
                  <c:v>35267.121256199374</c:v>
                </c:pt>
                <c:pt idx="129">
                  <c:v>35603.183899334043</c:v>
                </c:pt>
                <c:pt idx="130">
                  <c:v>35938.294773632806</c:v>
                </c:pt>
                <c:pt idx="131">
                  <c:v>36272.44207427567</c:v>
                </c:pt>
                <c:pt idx="132">
                  <c:v>36605.614490176442</c:v>
                </c:pt>
                <c:pt idx="133">
                  <c:v>36937.801190543163</c:v>
                </c:pt>
                <c:pt idx="134">
                  <c:v>37268.991811738277</c:v>
                </c:pt>
                <c:pt idx="135">
                  <c:v>37599.176444433499</c:v>
                </c:pt>
                <c:pt idx="136">
                  <c:v>37928.345621055545</c:v>
                </c:pt>
                <c:pt idx="137">
                  <c:v>38256.490303517465</c:v>
                </c:pt>
                <c:pt idx="138">
                  <c:v>38583.601871231673</c:v>
                </c:pt>
                <c:pt idx="139">
                  <c:v>38909.672109399347</c:v>
                </c:pt>
                <c:pt idx="140">
                  <c:v>39234.693197572422</c:v>
                </c:pt>
                <c:pt idx="141">
                  <c:v>39558.657698482617</c:v>
                </c:pt>
                <c:pt idx="142">
                  <c:v>39881.558547133885</c:v>
                </c:pt>
                <c:pt idx="143">
                  <c:v>40203.389040152753</c:v>
                </c:pt>
                <c:pt idx="144">
                  <c:v>40524.142825392519</c:v>
                </c:pt>
                <c:pt idx="145">
                  <c:v>40843.813891786602</c:v>
                </c:pt>
                <c:pt idx="146">
                  <c:v>41162.396559446388</c:v>
                </c:pt>
                <c:pt idx="147">
                  <c:v>41479.885469999026</c:v>
                </c:pt>
                <c:pt idx="148">
                  <c:v>41796.275577160748</c:v>
                </c:pt>
                <c:pt idx="149">
                  <c:v>42111.56213754123</c:v>
                </c:pt>
                <c:pt idx="150">
                  <c:v>42425.740701674389</c:v>
                </c:pt>
                <c:pt idx="151">
                  <c:v>42738.807105271444</c:v>
                </c:pt>
                <c:pt idx="152">
                  <c:v>43050.7574606915</c:v>
                </c:pt>
                <c:pt idx="153">
                  <c:v>43361.588148625822</c:v>
                </c:pt>
                <c:pt idx="154">
                  <c:v>43671.295809990937</c:v>
                </c:pt>
                <c:pt idx="155">
                  <c:v>43979.877338026832</c:v>
                </c:pt>
                <c:pt idx="156">
                  <c:v>44287.329870595619</c:v>
                </c:pt>
                <c:pt idx="157">
                  <c:v>44593.650782676792</c:v>
                </c:pt>
                <c:pt idx="158">
                  <c:v>44898.837679054974</c:v>
                </c:pt>
                <c:pt idx="159">
                  <c:v>45202.888387195817</c:v>
                </c:pt>
                <c:pt idx="160">
                  <c:v>45505.800950306337</c:v>
                </c:pt>
                <c:pt idx="161">
                  <c:v>45807.573620575742</c:v>
                </c:pt>
                <c:pt idx="162">
                  <c:v>46108.204852592557</c:v>
                </c:pt>
                <c:pt idx="163">
                  <c:v>46407.693296934645</c:v>
                </c:pt>
                <c:pt idx="164">
                  <c:v>46706.037793927921</c:v>
                </c:pt>
                <c:pt idx="165">
                  <c:v>47003.23736757032</c:v>
                </c:pt>
                <c:pt idx="166">
                  <c:v>47299.29121961732</c:v>
                </c:pt>
                <c:pt idx="167">
                  <c:v>47594.198723825102</c:v>
                </c:pt>
                <c:pt idx="168">
                  <c:v>47887.959420348314</c:v>
                </c:pt>
                <c:pt idx="169">
                  <c:v>48180.573010288543</c:v>
                </c:pt>
                <c:pt idx="170">
                  <c:v>48472.039350390092</c:v>
                </c:pt>
                <c:pt idx="171">
                  <c:v>48762.358447879866</c:v>
                </c:pt>
                <c:pt idx="172">
                  <c:v>49051.530455447923</c:v>
                </c:pt>
                <c:pt idx="173">
                  <c:v>49339.555666365355</c:v>
                </c:pt>
                <c:pt idx="174">
                  <c:v>49626.434509736522</c:v>
                </c:pt>
                <c:pt idx="175">
                  <c:v>49912.167545882177</c:v>
                </c:pt>
                <c:pt idx="176">
                  <c:v>50196.755461850611</c:v>
                </c:pt>
                <c:pt idx="177">
                  <c:v>50480.199067053683</c:v>
                </c:pt>
                <c:pt idx="178">
                  <c:v>50762.499289024912</c:v>
                </c:pt>
                <c:pt idx="179">
                  <c:v>51043.657169296283</c:v>
                </c:pt>
                <c:pt idx="180">
                  <c:v>51323.673859391572</c:v>
                </c:pt>
                <c:pt idx="181">
                  <c:v>51602.550616932574</c:v>
                </c:pt>
                <c:pt idx="182">
                  <c:v>51880.288801856223</c:v>
                </c:pt>
                <c:pt idx="183">
                  <c:v>52156.889872739368</c:v>
                </c:pt>
                <c:pt idx="184">
                  <c:v>52432.355383228736</c:v>
                </c:pt>
                <c:pt idx="185">
                  <c:v>52706.686978573656</c:v>
                </c:pt>
                <c:pt idx="186">
                  <c:v>52979.886392258602</c:v>
                </c:pt>
                <c:pt idx="187">
                  <c:v>53251.955442733342</c:v>
                </c:pt>
                <c:pt idx="188">
                  <c:v>53522.896030238313</c:v>
                </c:pt>
                <c:pt idx="189">
                  <c:v>53792.710133722489</c:v>
                </c:pt>
                <c:pt idx="190">
                  <c:v>54061.399807851769</c:v>
                </c:pt>
                <c:pt idx="191">
                  <c:v>54328.967180105326</c:v>
                </c:pt>
                <c:pt idx="192">
                  <c:v>54595.414447957795</c:v>
                </c:pt>
                <c:pt idx="193">
                  <c:v>54860.743876145039</c:v>
                </c:pt>
                <c:pt idx="194">
                  <c:v>55124.95779401141</c:v>
                </c:pt>
                <c:pt idx="195">
                  <c:v>55388.058592936351</c:v>
                </c:pt>
                <c:pt idx="196">
                  <c:v>55650.048723838234</c:v>
                </c:pt>
                <c:pt idx="197">
                  <c:v>55910.930694753573</c:v>
                </c:pt>
                <c:pt idx="198">
                  <c:v>56170.707068489326</c:v>
                </c:pt>
                <c:pt idx="199">
                  <c:v>56429.380460346882</c:v>
                </c:pt>
                <c:pt idx="200">
                  <c:v>56686.953535915294</c:v>
                </c:pt>
                <c:pt idx="201">
                  <c:v>56943.429008932195</c:v>
                </c:pt>
                <c:pt idx="202">
                  <c:v>57198.809639210653</c:v>
                </c:pt>
                <c:pt idx="203">
                  <c:v>57453.098230630007</c:v>
                </c:pt>
                <c:pt idx="204">
                  <c:v>57706.297629189139</c:v>
                </c:pt>
                <c:pt idx="205">
                  <c:v>57958.410721120468</c:v>
                </c:pt>
                <c:pt idx="206">
                  <c:v>58209.440431062823</c:v>
                </c:pt>
                <c:pt idx="207">
                  <c:v>58459.389720291925</c:v>
                </c:pt>
                <c:pt idx="208">
                  <c:v>58708.261585006781</c:v>
                </c:pt>
                <c:pt idx="209">
                  <c:v>58956.059054670164</c:v>
                </c:pt>
                <c:pt idx="210">
                  <c:v>59202.785190402297</c:v>
                </c:pt>
                <c:pt idx="211">
                  <c:v>59448.44308342578</c:v>
                </c:pt>
                <c:pt idx="212">
                  <c:v>59693.035853560243</c:v>
                </c:pt>
                <c:pt idx="213">
                  <c:v>59936.566647766151</c:v>
                </c:pt>
                <c:pt idx="214">
                  <c:v>60179.038638735372</c:v>
                </c:pt>
                <c:pt idx="215">
                  <c:v>60420.455023527829</c:v>
                </c:pt>
                <c:pt idx="216">
                  <c:v>60660.819022252777</c:v>
                </c:pt>
                <c:pt idx="217">
                  <c:v>60900.133876793458</c:v>
                </c:pt>
                <c:pt idx="218">
                  <c:v>61138.402849573868</c:v>
                </c:pt>
                <c:pt idx="219">
                  <c:v>61375.629222366435</c:v>
                </c:pt>
                <c:pt idx="220">
                  <c:v>61611.816295139542</c:v>
                </c:pt>
                <c:pt idx="221">
                  <c:v>61846.967384943724</c:v>
                </c:pt>
                <c:pt idx="222">
                  <c:v>62081.085824835114</c:v>
                </c:pt>
                <c:pt idx="223">
                  <c:v>62314.174962835801</c:v>
                </c:pt>
                <c:pt idx="224">
                  <c:v>62546.238160929119</c:v>
                </c:pt>
                <c:pt idx="225">
                  <c:v>62777.278794089572</c:v>
                </c:pt>
                <c:pt idx="226">
                  <c:v>63007.300249346044</c:v>
                </c:pt>
                <c:pt idx="227">
                  <c:v>63236.30592487735</c:v>
                </c:pt>
                <c:pt idx="228">
                  <c:v>63464.299229139251</c:v>
                </c:pt>
                <c:pt idx="229">
                  <c:v>63691.283580022005</c:v>
                </c:pt>
                <c:pt idx="230">
                  <c:v>63917.262404037479</c:v>
                </c:pt>
                <c:pt idx="231">
                  <c:v>64142.239135534859</c:v>
                </c:pt>
                <c:pt idx="232">
                  <c:v>64366.217215944576</c:v>
                </c:pt>
                <c:pt idx="233">
                  <c:v>64589.200093048799</c:v>
                </c:pt>
                <c:pt idx="234">
                  <c:v>64811.19122027851</c:v>
                </c:pt>
                <c:pt idx="235">
                  <c:v>65032.194056035798</c:v>
                </c:pt>
                <c:pt idx="236">
                  <c:v>65252.212063040912</c:v>
                </c:pt>
                <c:pt idx="237">
                  <c:v>65471.248707703016</c:v>
                </c:pt>
                <c:pt idx="238">
                  <c:v>65689.307459514559</c:v>
                </c:pt>
                <c:pt idx="239">
                  <c:v>65906.391790467576</c:v>
                </c:pt>
                <c:pt idx="240">
                  <c:v>66122.50517449202</c:v>
                </c:pt>
                <c:pt idx="241">
                  <c:v>66337.651086915284</c:v>
                </c:pt>
                <c:pt idx="242">
                  <c:v>66551.833003941865</c:v>
                </c:pt>
                <c:pt idx="243">
                  <c:v>66765.05440215327</c:v>
                </c:pt>
                <c:pt idx="244">
                  <c:v>66977.318758026508</c:v>
                </c:pt>
                <c:pt idx="245">
                  <c:v>67188.629547471806</c:v>
                </c:pt>
                <c:pt idx="246">
                  <c:v>67398.99024538786</c:v>
                </c:pt>
                <c:pt idx="247">
                  <c:v>67608.404325234646</c:v>
                </c:pt>
                <c:pt idx="248">
                  <c:v>67816.875258623113</c:v>
                </c:pt>
                <c:pt idx="249">
                  <c:v>68024.406514921357</c:v>
                </c:pt>
                <c:pt idx="250">
                  <c:v>68231.001560876248</c:v>
                </c:pt>
                <c:pt idx="251">
                  <c:v>68436.663860250643</c:v>
                </c:pt>
                <c:pt idx="252">
                  <c:v>68641.396873475358</c:v>
                </c:pt>
                <c:pt idx="253">
                  <c:v>68845.204057315234</c:v>
                </c:pt>
                <c:pt idx="254">
                  <c:v>69048.088864549529</c:v>
                </c:pt>
                <c:pt idx="255">
                  <c:v>69250.054743665081</c:v>
                </c:pt>
                <c:pt idx="256">
                  <c:v>69451.105138562969</c:v>
                </c:pt>
                <c:pt idx="257">
                  <c:v>69651.243488277367</c:v>
                </c:pt>
                <c:pt idx="258">
                  <c:v>69850.473226706643</c:v>
                </c:pt>
                <c:pt idx="259">
                  <c:v>70048.797782356254</c:v>
                </c:pt>
                <c:pt idx="260">
                  <c:v>70246.220578092645</c:v>
                </c:pt>
                <c:pt idx="261">
                  <c:v>70442.745030908394</c:v>
                </c:pt>
                <c:pt idx="262">
                  <c:v>70638.374551697707</c:v>
                </c:pt>
                <c:pt idx="263">
                  <c:v>70833.112545042357</c:v>
                </c:pt>
                <c:pt idx="264">
                  <c:v>71026.962409006999</c:v>
                </c:pt>
                <c:pt idx="265">
                  <c:v>71219.927534944669</c:v>
                </c:pt>
                <c:pt idx="266">
                  <c:v>71412.011307310779</c:v>
                </c:pt>
                <c:pt idx="267">
                  <c:v>71603.217103486502</c:v>
                </c:pt>
                <c:pt idx="268">
                  <c:v>71793.548293610409</c:v>
                </c:pt>
                <c:pt idx="269">
                  <c:v>71983.008240418363</c:v>
                </c:pt>
                <c:pt idx="270">
                  <c:v>72171.600299091631</c:v>
                </c:pt>
                <c:pt idx="271">
                  <c:v>72359.327817112309</c:v>
                </c:pt>
                <c:pt idx="272">
                  <c:v>72546.194134126505</c:v>
                </c:pt>
                <c:pt idx="273">
                  <c:v>72732.202581814287</c:v>
                </c:pt>
                <c:pt idx="274">
                  <c:v>72917.356483766882</c:v>
                </c:pt>
                <c:pt idx="275">
                  <c:v>73101.659155370173</c:v>
                </c:pt>
                <c:pt idx="276">
                  <c:v>73285.113903694859</c:v>
                </c:pt>
                <c:pt idx="277">
                  <c:v>73467.724027392513</c:v>
                </c:pt>
                <c:pt idx="278">
                  <c:v>73649.49281659782</c:v>
                </c:pt>
                <c:pt idx="279">
                  <c:v>73830.423552836219</c:v>
                </c:pt>
                <c:pt idx="280">
                  <c:v>74010.51950893733</c:v>
                </c:pt>
                <c:pt idx="281">
                  <c:v>74189.783948953453</c:v>
                </c:pt>
                <c:pt idx="282">
                  <c:v>74368.220128083281</c:v>
                </c:pt>
                <c:pt idx="283">
                  <c:v>74545.831292600284</c:v>
                </c:pt>
                <c:pt idx="284">
                  <c:v>74722.620679786167</c:v>
                </c:pt>
                <c:pt idx="285">
                  <c:v>74898.591517868408</c:v>
                </c:pt>
                <c:pt idx="286">
                  <c:v>75073.74702596241</c:v>
                </c:pt>
                <c:pt idx="287">
                  <c:v>75248.090414017905</c:v>
                </c:pt>
                <c:pt idx="288">
                  <c:v>75421.624882768956</c:v>
                </c:pt>
                <c:pt idx="289">
                  <c:v>75594.353623688163</c:v>
                </c:pt>
                <c:pt idx="290">
                  <c:v>75766.27981894456</c:v>
                </c:pt>
                <c:pt idx="291">
                  <c:v>75937.406641364811</c:v>
                </c:pt>
                <c:pt idx="292">
                  <c:v>76107.737254397885</c:v>
                </c:pt>
                <c:pt idx="293">
                  <c:v>76277.274812083167</c:v>
                </c:pt>
                <c:pt idx="294">
                  <c:v>76446.022459021522</c:v>
                </c:pt>
                <c:pt idx="295">
                  <c:v>76613.98333034922</c:v>
                </c:pt>
                <c:pt idx="296">
                  <c:v>76781.160551715133</c:v>
                </c:pt>
                <c:pt idx="297">
                  <c:v>76947.557239260175</c:v>
                </c:pt>
                <c:pt idx="298">
                  <c:v>77113.176499599751</c:v>
                </c:pt>
                <c:pt idx="299">
                  <c:v>77278.021429808461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1-4518-896B-294A1DBD9339}"/>
            </c:ext>
          </c:extLst>
        </c:ser>
        <c:ser>
          <c:idx val="2"/>
          <c:order val="1"/>
          <c:tx>
            <c:strRef>
              <c:f>'TV curves - Working'!$R$2</c:f>
              <c:strCache>
                <c:ptCount val="1"/>
                <c:pt idx="0">
                  <c:v>Marginal Peak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60"/>
            <c:marker>
              <c:symbol val="circle"/>
              <c:size val="5"/>
              <c:spPr>
                <a:solidFill>
                  <a:schemeClr val="tx1"/>
                </a:solidFill>
                <a:ln w="9525" cap="sq">
                  <a:noFill/>
                  <a:beve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D41-4518-896B-294A1DBD9339}"/>
              </c:ext>
            </c:extLst>
          </c:dPt>
          <c:cat>
            <c:numRef>
              <c:f>'TV curves - Working'!$Q$3:$Q$302</c:f>
              <c:numCache>
                <c:formatCode>General</c:formatCode>
                <c:ptCount val="300"/>
                <c:pt idx="0">
                  <c:v>2.5166842105263698</c:v>
                </c:pt>
                <c:pt idx="1">
                  <c:v>5.0333684210527396</c:v>
                </c:pt>
                <c:pt idx="2">
                  <c:v>7.5500526315791099</c:v>
                </c:pt>
                <c:pt idx="3">
                  <c:v>10.066736842105479</c:v>
                </c:pt>
                <c:pt idx="4">
                  <c:v>12.58342105263185</c:v>
                </c:pt>
                <c:pt idx="5">
                  <c:v>15.10010526315822</c:v>
                </c:pt>
                <c:pt idx="6">
                  <c:v>17.616789473684591</c:v>
                </c:pt>
                <c:pt idx="7">
                  <c:v>20.133473684210959</c:v>
                </c:pt>
                <c:pt idx="8">
                  <c:v>22.65015789473733</c:v>
                </c:pt>
                <c:pt idx="9">
                  <c:v>25.166842105263701</c:v>
                </c:pt>
                <c:pt idx="10">
                  <c:v>27.683526315790072</c:v>
                </c:pt>
                <c:pt idx="11">
                  <c:v>30.20021052631644</c:v>
                </c:pt>
                <c:pt idx="12">
                  <c:v>32.716894736842804</c:v>
                </c:pt>
                <c:pt idx="13">
                  <c:v>35.233578947369182</c:v>
                </c:pt>
                <c:pt idx="14">
                  <c:v>37.750263157895553</c:v>
                </c:pt>
                <c:pt idx="15">
                  <c:v>40.266947368421917</c:v>
                </c:pt>
                <c:pt idx="16">
                  <c:v>42.783631578948288</c:v>
                </c:pt>
                <c:pt idx="17">
                  <c:v>45.300315789474659</c:v>
                </c:pt>
                <c:pt idx="18">
                  <c:v>47.817000000001023</c:v>
                </c:pt>
                <c:pt idx="19">
                  <c:v>50.333684210527402</c:v>
                </c:pt>
                <c:pt idx="20">
                  <c:v>52.850368421053773</c:v>
                </c:pt>
                <c:pt idx="21">
                  <c:v>55.367052631580144</c:v>
                </c:pt>
                <c:pt idx="22">
                  <c:v>57.883736842106508</c:v>
                </c:pt>
                <c:pt idx="23">
                  <c:v>60.400421052632879</c:v>
                </c:pt>
                <c:pt idx="24">
                  <c:v>62.917105263159257</c:v>
                </c:pt>
                <c:pt idx="25">
                  <c:v>65.433789473685607</c:v>
                </c:pt>
                <c:pt idx="26">
                  <c:v>67.950473684212</c:v>
                </c:pt>
                <c:pt idx="27">
                  <c:v>70.467157894738364</c:v>
                </c:pt>
                <c:pt idx="28">
                  <c:v>72.983842105264728</c:v>
                </c:pt>
                <c:pt idx="29">
                  <c:v>75.500526315791106</c:v>
                </c:pt>
                <c:pt idx="30">
                  <c:v>78.01721052631747</c:v>
                </c:pt>
                <c:pt idx="31">
                  <c:v>80.533894736843834</c:v>
                </c:pt>
                <c:pt idx="32">
                  <c:v>83.050578947370212</c:v>
                </c:pt>
                <c:pt idx="33">
                  <c:v>85.567263157896576</c:v>
                </c:pt>
                <c:pt idx="34">
                  <c:v>88.083947368422955</c:v>
                </c:pt>
                <c:pt idx="35">
                  <c:v>90.600631578949319</c:v>
                </c:pt>
                <c:pt idx="36">
                  <c:v>93.117315789475683</c:v>
                </c:pt>
                <c:pt idx="37">
                  <c:v>95.634000000002047</c:v>
                </c:pt>
                <c:pt idx="38">
                  <c:v>98.150684210528439</c:v>
                </c:pt>
                <c:pt idx="39">
                  <c:v>100.6673684210548</c:v>
                </c:pt>
                <c:pt idx="40">
                  <c:v>103.18405263158117</c:v>
                </c:pt>
                <c:pt idx="41">
                  <c:v>105.70073684210755</c:v>
                </c:pt>
                <c:pt idx="42">
                  <c:v>108.2174210526339</c:v>
                </c:pt>
                <c:pt idx="43">
                  <c:v>110.73410526316029</c:v>
                </c:pt>
                <c:pt idx="44">
                  <c:v>113.25078947368665</c:v>
                </c:pt>
                <c:pt idx="45">
                  <c:v>115.76747368421302</c:v>
                </c:pt>
                <c:pt idx="46">
                  <c:v>118.28415789473939</c:v>
                </c:pt>
                <c:pt idx="47">
                  <c:v>120.80084210526576</c:v>
                </c:pt>
                <c:pt idx="48">
                  <c:v>123.31752631579215</c:v>
                </c:pt>
                <c:pt idx="49">
                  <c:v>125.83421052631851</c:v>
                </c:pt>
                <c:pt idx="50">
                  <c:v>128.35089473684488</c:v>
                </c:pt>
                <c:pt idx="51">
                  <c:v>130.86757894737121</c:v>
                </c:pt>
                <c:pt idx="52">
                  <c:v>133.38426315789758</c:v>
                </c:pt>
                <c:pt idx="53">
                  <c:v>135.900947368424</c:v>
                </c:pt>
                <c:pt idx="54">
                  <c:v>138.41763157895036</c:v>
                </c:pt>
                <c:pt idx="55">
                  <c:v>140.93431578947673</c:v>
                </c:pt>
                <c:pt idx="56">
                  <c:v>143.45100000000309</c:v>
                </c:pt>
                <c:pt idx="57">
                  <c:v>145.96768421052946</c:v>
                </c:pt>
                <c:pt idx="58">
                  <c:v>148.48436842105585</c:v>
                </c:pt>
                <c:pt idx="59">
                  <c:v>151.00105263158221</c:v>
                </c:pt>
                <c:pt idx="60">
                  <c:v>153.51773684210858</c:v>
                </c:pt>
                <c:pt idx="61">
                  <c:v>156.03442105263494</c:v>
                </c:pt>
                <c:pt idx="62">
                  <c:v>158.5511052631613</c:v>
                </c:pt>
                <c:pt idx="63">
                  <c:v>161.06778947368767</c:v>
                </c:pt>
                <c:pt idx="64">
                  <c:v>163.58447368421403</c:v>
                </c:pt>
                <c:pt idx="65">
                  <c:v>166.10115789474042</c:v>
                </c:pt>
                <c:pt idx="66">
                  <c:v>168.61784210526679</c:v>
                </c:pt>
                <c:pt idx="67">
                  <c:v>171.13452631579315</c:v>
                </c:pt>
                <c:pt idx="68">
                  <c:v>173.65121052631952</c:v>
                </c:pt>
                <c:pt idx="69">
                  <c:v>176.16789473684591</c:v>
                </c:pt>
                <c:pt idx="70">
                  <c:v>178.68457894737224</c:v>
                </c:pt>
                <c:pt idx="71">
                  <c:v>181.20126315789864</c:v>
                </c:pt>
                <c:pt idx="72">
                  <c:v>183.717947368425</c:v>
                </c:pt>
                <c:pt idx="73">
                  <c:v>186.23463157895137</c:v>
                </c:pt>
                <c:pt idx="74">
                  <c:v>188.75131578947776</c:v>
                </c:pt>
                <c:pt idx="75">
                  <c:v>191.26800000000409</c:v>
                </c:pt>
                <c:pt idx="76">
                  <c:v>193.78468421053049</c:v>
                </c:pt>
                <c:pt idx="77">
                  <c:v>196.30136842105688</c:v>
                </c:pt>
                <c:pt idx="78">
                  <c:v>198.81805263158324</c:v>
                </c:pt>
                <c:pt idx="79">
                  <c:v>201.33473684210961</c:v>
                </c:pt>
                <c:pt idx="80">
                  <c:v>203.85142105263597</c:v>
                </c:pt>
                <c:pt idx="81">
                  <c:v>206.36810526316233</c:v>
                </c:pt>
                <c:pt idx="82">
                  <c:v>208.88478947368876</c:v>
                </c:pt>
                <c:pt idx="83">
                  <c:v>211.40147368421509</c:v>
                </c:pt>
                <c:pt idx="84">
                  <c:v>213.91815789474146</c:v>
                </c:pt>
                <c:pt idx="85">
                  <c:v>216.43484210526779</c:v>
                </c:pt>
                <c:pt idx="86">
                  <c:v>218.95152631579421</c:v>
                </c:pt>
                <c:pt idx="87">
                  <c:v>221.46821052632058</c:v>
                </c:pt>
                <c:pt idx="88">
                  <c:v>223.98489473684694</c:v>
                </c:pt>
                <c:pt idx="89">
                  <c:v>226.5015789473733</c:v>
                </c:pt>
                <c:pt idx="90">
                  <c:v>229.01826315789967</c:v>
                </c:pt>
                <c:pt idx="91">
                  <c:v>231.53494736842603</c:v>
                </c:pt>
                <c:pt idx="92">
                  <c:v>234.05163157895242</c:v>
                </c:pt>
                <c:pt idx="93">
                  <c:v>236.56831578947879</c:v>
                </c:pt>
                <c:pt idx="94">
                  <c:v>239.08500000000512</c:v>
                </c:pt>
                <c:pt idx="95">
                  <c:v>241.60168421053152</c:v>
                </c:pt>
                <c:pt idx="96">
                  <c:v>244.11836842105785</c:v>
                </c:pt>
                <c:pt idx="97">
                  <c:v>246.6350526315843</c:v>
                </c:pt>
                <c:pt idx="98">
                  <c:v>249.15173684211061</c:v>
                </c:pt>
                <c:pt idx="99">
                  <c:v>251.66842105263703</c:v>
                </c:pt>
                <c:pt idx="100">
                  <c:v>254.18510526316339</c:v>
                </c:pt>
                <c:pt idx="101">
                  <c:v>256.70178947368976</c:v>
                </c:pt>
                <c:pt idx="102">
                  <c:v>259.21847368421606</c:v>
                </c:pt>
                <c:pt idx="103">
                  <c:v>261.73515789474243</c:v>
                </c:pt>
                <c:pt idx="104">
                  <c:v>264.25184210526885</c:v>
                </c:pt>
                <c:pt idx="105">
                  <c:v>266.76852631579516</c:v>
                </c:pt>
                <c:pt idx="106">
                  <c:v>269.28521052632158</c:v>
                </c:pt>
                <c:pt idx="107">
                  <c:v>271.801894736848</c:v>
                </c:pt>
                <c:pt idx="108">
                  <c:v>274.31857894737436</c:v>
                </c:pt>
                <c:pt idx="109">
                  <c:v>276.83526315790073</c:v>
                </c:pt>
                <c:pt idx="110">
                  <c:v>279.35194736842709</c:v>
                </c:pt>
                <c:pt idx="111">
                  <c:v>281.86863157895345</c:v>
                </c:pt>
                <c:pt idx="112">
                  <c:v>284.38531578947982</c:v>
                </c:pt>
                <c:pt idx="113">
                  <c:v>286.90200000000618</c:v>
                </c:pt>
                <c:pt idx="114">
                  <c:v>289.41868421053255</c:v>
                </c:pt>
                <c:pt idx="115">
                  <c:v>291.93536842105891</c:v>
                </c:pt>
                <c:pt idx="116">
                  <c:v>294.45205263158527</c:v>
                </c:pt>
                <c:pt idx="117">
                  <c:v>296.9687368421117</c:v>
                </c:pt>
                <c:pt idx="118">
                  <c:v>299.48542105263806</c:v>
                </c:pt>
                <c:pt idx="119">
                  <c:v>302.00210526316442</c:v>
                </c:pt>
                <c:pt idx="120">
                  <c:v>304.51878947369073</c:v>
                </c:pt>
                <c:pt idx="121">
                  <c:v>307.03547368421715</c:v>
                </c:pt>
                <c:pt idx="122">
                  <c:v>309.55215789474352</c:v>
                </c:pt>
                <c:pt idx="123">
                  <c:v>312.06884210526988</c:v>
                </c:pt>
                <c:pt idx="124">
                  <c:v>314.58552631579624</c:v>
                </c:pt>
                <c:pt idx="125">
                  <c:v>317.10221052632261</c:v>
                </c:pt>
                <c:pt idx="126">
                  <c:v>319.61889473684897</c:v>
                </c:pt>
                <c:pt idx="127">
                  <c:v>322.13557894737534</c:v>
                </c:pt>
                <c:pt idx="128">
                  <c:v>324.6522631579017</c:v>
                </c:pt>
                <c:pt idx="129">
                  <c:v>327.16894736842806</c:v>
                </c:pt>
                <c:pt idx="130">
                  <c:v>329.68563157895443</c:v>
                </c:pt>
                <c:pt idx="131">
                  <c:v>332.20231578948085</c:v>
                </c:pt>
                <c:pt idx="132">
                  <c:v>334.71900000000716</c:v>
                </c:pt>
                <c:pt idx="133">
                  <c:v>337.23568421053358</c:v>
                </c:pt>
                <c:pt idx="134">
                  <c:v>339.75236842105994</c:v>
                </c:pt>
                <c:pt idx="135">
                  <c:v>342.26905263158631</c:v>
                </c:pt>
                <c:pt idx="136">
                  <c:v>344.78573684211267</c:v>
                </c:pt>
                <c:pt idx="137">
                  <c:v>347.30242105263903</c:v>
                </c:pt>
                <c:pt idx="138">
                  <c:v>349.81910526316545</c:v>
                </c:pt>
                <c:pt idx="139">
                  <c:v>352.33578947369182</c:v>
                </c:pt>
                <c:pt idx="140">
                  <c:v>354.85247368421813</c:v>
                </c:pt>
                <c:pt idx="141">
                  <c:v>357.36915789474449</c:v>
                </c:pt>
                <c:pt idx="142">
                  <c:v>359.88584210527091</c:v>
                </c:pt>
                <c:pt idx="143">
                  <c:v>362.40252631579727</c:v>
                </c:pt>
                <c:pt idx="144">
                  <c:v>364.91921052632364</c:v>
                </c:pt>
                <c:pt idx="145">
                  <c:v>367.43589473685</c:v>
                </c:pt>
                <c:pt idx="146">
                  <c:v>369.95257894737642</c:v>
                </c:pt>
                <c:pt idx="147">
                  <c:v>372.46926315790273</c:v>
                </c:pt>
                <c:pt idx="148">
                  <c:v>374.98594736842921</c:v>
                </c:pt>
                <c:pt idx="149">
                  <c:v>377.50263157895552</c:v>
                </c:pt>
                <c:pt idx="150">
                  <c:v>380.01931578948182</c:v>
                </c:pt>
                <c:pt idx="151">
                  <c:v>382.53600000000819</c:v>
                </c:pt>
                <c:pt idx="152">
                  <c:v>385.05268421053461</c:v>
                </c:pt>
                <c:pt idx="153">
                  <c:v>387.56936842106097</c:v>
                </c:pt>
                <c:pt idx="154">
                  <c:v>390.08605263158739</c:v>
                </c:pt>
                <c:pt idx="155">
                  <c:v>392.60273684211376</c:v>
                </c:pt>
                <c:pt idx="156">
                  <c:v>395.11942105264012</c:v>
                </c:pt>
                <c:pt idx="157">
                  <c:v>397.63610526316648</c:v>
                </c:pt>
                <c:pt idx="158">
                  <c:v>400.15278947369279</c:v>
                </c:pt>
                <c:pt idx="159">
                  <c:v>402.66947368421921</c:v>
                </c:pt>
                <c:pt idx="160">
                  <c:v>405.18615789474558</c:v>
                </c:pt>
                <c:pt idx="161">
                  <c:v>407.70284210527194</c:v>
                </c:pt>
                <c:pt idx="162">
                  <c:v>410.2195263157983</c:v>
                </c:pt>
                <c:pt idx="163">
                  <c:v>412.73621052632467</c:v>
                </c:pt>
                <c:pt idx="164">
                  <c:v>415.25289473685109</c:v>
                </c:pt>
                <c:pt idx="165">
                  <c:v>417.76957894737751</c:v>
                </c:pt>
                <c:pt idx="166">
                  <c:v>420.28626315790376</c:v>
                </c:pt>
                <c:pt idx="167">
                  <c:v>422.80294736843018</c:v>
                </c:pt>
                <c:pt idx="168">
                  <c:v>425.31963157895649</c:v>
                </c:pt>
                <c:pt idx="169">
                  <c:v>427.83631578948291</c:v>
                </c:pt>
                <c:pt idx="170">
                  <c:v>430.35300000000927</c:v>
                </c:pt>
                <c:pt idx="171">
                  <c:v>432.86968421053558</c:v>
                </c:pt>
                <c:pt idx="172">
                  <c:v>435.38636842106206</c:v>
                </c:pt>
                <c:pt idx="173">
                  <c:v>437.90305263158842</c:v>
                </c:pt>
                <c:pt idx="174">
                  <c:v>440.41973684211479</c:v>
                </c:pt>
                <c:pt idx="175">
                  <c:v>442.93642105264115</c:v>
                </c:pt>
                <c:pt idx="176">
                  <c:v>445.45310526316752</c:v>
                </c:pt>
                <c:pt idx="177">
                  <c:v>447.96978947369388</c:v>
                </c:pt>
                <c:pt idx="178">
                  <c:v>450.48647368422024</c:v>
                </c:pt>
                <c:pt idx="179">
                  <c:v>453.00315789474661</c:v>
                </c:pt>
                <c:pt idx="180">
                  <c:v>455.51984210527297</c:v>
                </c:pt>
                <c:pt idx="181">
                  <c:v>458.03652631579934</c:v>
                </c:pt>
                <c:pt idx="182">
                  <c:v>460.5532105263257</c:v>
                </c:pt>
                <c:pt idx="183">
                  <c:v>463.06989473685206</c:v>
                </c:pt>
                <c:pt idx="184">
                  <c:v>465.58657894737843</c:v>
                </c:pt>
                <c:pt idx="185">
                  <c:v>468.10326315790485</c:v>
                </c:pt>
                <c:pt idx="186">
                  <c:v>470.61994736843121</c:v>
                </c:pt>
                <c:pt idx="187">
                  <c:v>473.13663157895758</c:v>
                </c:pt>
                <c:pt idx="188">
                  <c:v>475.65331578948388</c:v>
                </c:pt>
                <c:pt idx="189">
                  <c:v>478.17000000001025</c:v>
                </c:pt>
                <c:pt idx="190">
                  <c:v>480.68668421053667</c:v>
                </c:pt>
                <c:pt idx="191">
                  <c:v>483.20336842106303</c:v>
                </c:pt>
                <c:pt idx="192">
                  <c:v>485.7200526315894</c:v>
                </c:pt>
                <c:pt idx="193">
                  <c:v>488.2367368421157</c:v>
                </c:pt>
                <c:pt idx="194">
                  <c:v>490.75342105264212</c:v>
                </c:pt>
                <c:pt idx="195">
                  <c:v>493.2701052631686</c:v>
                </c:pt>
                <c:pt idx="196">
                  <c:v>495.78678947369497</c:v>
                </c:pt>
                <c:pt idx="197">
                  <c:v>498.30347368422122</c:v>
                </c:pt>
                <c:pt idx="198">
                  <c:v>500.82015789474758</c:v>
                </c:pt>
                <c:pt idx="199">
                  <c:v>503.33684210527406</c:v>
                </c:pt>
                <c:pt idx="200">
                  <c:v>505.85352631580031</c:v>
                </c:pt>
                <c:pt idx="201">
                  <c:v>508.37021052632679</c:v>
                </c:pt>
                <c:pt idx="202">
                  <c:v>510.88689473685315</c:v>
                </c:pt>
                <c:pt idx="203">
                  <c:v>513.40357894737951</c:v>
                </c:pt>
                <c:pt idx="204">
                  <c:v>515.92026315790577</c:v>
                </c:pt>
                <c:pt idx="205">
                  <c:v>518.43694736843213</c:v>
                </c:pt>
                <c:pt idx="206">
                  <c:v>520.95363157895861</c:v>
                </c:pt>
                <c:pt idx="207">
                  <c:v>523.47031578948486</c:v>
                </c:pt>
                <c:pt idx="208">
                  <c:v>525.98700000001134</c:v>
                </c:pt>
                <c:pt idx="209">
                  <c:v>528.5036842105377</c:v>
                </c:pt>
                <c:pt idx="210">
                  <c:v>531.02036842106406</c:v>
                </c:pt>
                <c:pt idx="211">
                  <c:v>533.53705263159031</c:v>
                </c:pt>
                <c:pt idx="212">
                  <c:v>536.0537368421169</c:v>
                </c:pt>
                <c:pt idx="213">
                  <c:v>538.57042105264316</c:v>
                </c:pt>
                <c:pt idx="214">
                  <c:v>541.08710526316952</c:v>
                </c:pt>
                <c:pt idx="215">
                  <c:v>543.603789473696</c:v>
                </c:pt>
                <c:pt idx="216">
                  <c:v>546.12047368422225</c:v>
                </c:pt>
                <c:pt idx="217">
                  <c:v>548.63715789474873</c:v>
                </c:pt>
                <c:pt idx="218">
                  <c:v>551.15384210527509</c:v>
                </c:pt>
                <c:pt idx="219">
                  <c:v>553.67052631580145</c:v>
                </c:pt>
                <c:pt idx="220">
                  <c:v>556.1872105263277</c:v>
                </c:pt>
                <c:pt idx="221">
                  <c:v>558.70389473685418</c:v>
                </c:pt>
                <c:pt idx="222">
                  <c:v>561.22057894738055</c:v>
                </c:pt>
                <c:pt idx="223">
                  <c:v>563.73726315790691</c:v>
                </c:pt>
                <c:pt idx="224">
                  <c:v>566.25394736843327</c:v>
                </c:pt>
                <c:pt idx="225">
                  <c:v>568.77063157895964</c:v>
                </c:pt>
                <c:pt idx="226">
                  <c:v>571.287315789486</c:v>
                </c:pt>
                <c:pt idx="227">
                  <c:v>573.80400000001237</c:v>
                </c:pt>
                <c:pt idx="228">
                  <c:v>576.32068421053884</c:v>
                </c:pt>
                <c:pt idx="229">
                  <c:v>578.83736842106509</c:v>
                </c:pt>
                <c:pt idx="230">
                  <c:v>581.35405263159146</c:v>
                </c:pt>
                <c:pt idx="231">
                  <c:v>583.87073684211782</c:v>
                </c:pt>
                <c:pt idx="232">
                  <c:v>586.3874210526443</c:v>
                </c:pt>
                <c:pt idx="233">
                  <c:v>588.90410526317055</c:v>
                </c:pt>
                <c:pt idx="234">
                  <c:v>591.42078947369703</c:v>
                </c:pt>
                <c:pt idx="235">
                  <c:v>593.93747368422339</c:v>
                </c:pt>
                <c:pt idx="236">
                  <c:v>596.45415789474976</c:v>
                </c:pt>
                <c:pt idx="237">
                  <c:v>598.97084210527612</c:v>
                </c:pt>
                <c:pt idx="238">
                  <c:v>601.48752631580248</c:v>
                </c:pt>
                <c:pt idx="239">
                  <c:v>604.00421052632885</c:v>
                </c:pt>
                <c:pt idx="240">
                  <c:v>606.52089473685521</c:v>
                </c:pt>
                <c:pt idx="241">
                  <c:v>609.03757894738146</c:v>
                </c:pt>
                <c:pt idx="242">
                  <c:v>611.55426315790794</c:v>
                </c:pt>
                <c:pt idx="243">
                  <c:v>614.0709473684343</c:v>
                </c:pt>
                <c:pt idx="244">
                  <c:v>616.58763157896067</c:v>
                </c:pt>
                <c:pt idx="245">
                  <c:v>619.10431578948703</c:v>
                </c:pt>
                <c:pt idx="246">
                  <c:v>621.6210000000134</c:v>
                </c:pt>
                <c:pt idx="247">
                  <c:v>624.13768421053976</c:v>
                </c:pt>
                <c:pt idx="248">
                  <c:v>626.65436842106612</c:v>
                </c:pt>
                <c:pt idx="249">
                  <c:v>629.17105263159249</c:v>
                </c:pt>
                <c:pt idx="250">
                  <c:v>631.68773684211885</c:v>
                </c:pt>
                <c:pt idx="251">
                  <c:v>634.20442105264522</c:v>
                </c:pt>
                <c:pt idx="252">
                  <c:v>636.72110526317158</c:v>
                </c:pt>
                <c:pt idx="253">
                  <c:v>639.23778947369794</c:v>
                </c:pt>
                <c:pt idx="254">
                  <c:v>641.75447368422431</c:v>
                </c:pt>
                <c:pt idx="255">
                  <c:v>644.27115789475067</c:v>
                </c:pt>
                <c:pt idx="256">
                  <c:v>646.78784210527704</c:v>
                </c:pt>
                <c:pt idx="257">
                  <c:v>649.3045263158034</c:v>
                </c:pt>
                <c:pt idx="258">
                  <c:v>651.82121052632976</c:v>
                </c:pt>
                <c:pt idx="259">
                  <c:v>654.33789473685613</c:v>
                </c:pt>
                <c:pt idx="260">
                  <c:v>656.85457894738249</c:v>
                </c:pt>
                <c:pt idx="261">
                  <c:v>659.37126315790886</c:v>
                </c:pt>
                <c:pt idx="262">
                  <c:v>661.88794736843522</c:v>
                </c:pt>
                <c:pt idx="263">
                  <c:v>664.4046315789617</c:v>
                </c:pt>
                <c:pt idx="264">
                  <c:v>666.92131578948806</c:v>
                </c:pt>
                <c:pt idx="265">
                  <c:v>669.43800000001431</c:v>
                </c:pt>
                <c:pt idx="266">
                  <c:v>671.95468421054079</c:v>
                </c:pt>
                <c:pt idx="267">
                  <c:v>674.47136842106715</c:v>
                </c:pt>
                <c:pt idx="268">
                  <c:v>676.98805263159352</c:v>
                </c:pt>
                <c:pt idx="269">
                  <c:v>679.50473684211988</c:v>
                </c:pt>
                <c:pt idx="270">
                  <c:v>682.02142105264625</c:v>
                </c:pt>
                <c:pt idx="271">
                  <c:v>684.53810526317261</c:v>
                </c:pt>
                <c:pt idx="272">
                  <c:v>687.05478947369897</c:v>
                </c:pt>
                <c:pt idx="273">
                  <c:v>689.57147368422534</c:v>
                </c:pt>
                <c:pt idx="274">
                  <c:v>692.0881578947517</c:v>
                </c:pt>
                <c:pt idx="275">
                  <c:v>694.60484210527807</c:v>
                </c:pt>
                <c:pt idx="276">
                  <c:v>697.12152631580443</c:v>
                </c:pt>
                <c:pt idx="277">
                  <c:v>699.63821052633091</c:v>
                </c:pt>
                <c:pt idx="278">
                  <c:v>702.15489473685716</c:v>
                </c:pt>
                <c:pt idx="279">
                  <c:v>704.67157894738364</c:v>
                </c:pt>
                <c:pt idx="280">
                  <c:v>707.18826315790989</c:v>
                </c:pt>
                <c:pt idx="281">
                  <c:v>709.70494736843625</c:v>
                </c:pt>
                <c:pt idx="282">
                  <c:v>712.22163157896273</c:v>
                </c:pt>
                <c:pt idx="283">
                  <c:v>714.73831578948898</c:v>
                </c:pt>
                <c:pt idx="284">
                  <c:v>717.25500000001557</c:v>
                </c:pt>
                <c:pt idx="285">
                  <c:v>719.77168421054182</c:v>
                </c:pt>
                <c:pt idx="286">
                  <c:v>722.2883684210683</c:v>
                </c:pt>
                <c:pt idx="287">
                  <c:v>724.80505263159455</c:v>
                </c:pt>
                <c:pt idx="288">
                  <c:v>727.3217368421208</c:v>
                </c:pt>
                <c:pt idx="289">
                  <c:v>729.83842105264728</c:v>
                </c:pt>
                <c:pt idx="290">
                  <c:v>732.35510526317353</c:v>
                </c:pt>
                <c:pt idx="291">
                  <c:v>734.87178947370001</c:v>
                </c:pt>
                <c:pt idx="292">
                  <c:v>737.38847368422637</c:v>
                </c:pt>
                <c:pt idx="293">
                  <c:v>739.90515789475285</c:v>
                </c:pt>
                <c:pt idx="294">
                  <c:v>742.4218421052791</c:v>
                </c:pt>
                <c:pt idx="295">
                  <c:v>744.93852631580546</c:v>
                </c:pt>
                <c:pt idx="296">
                  <c:v>747.45521052633183</c:v>
                </c:pt>
                <c:pt idx="297">
                  <c:v>749.97189473685842</c:v>
                </c:pt>
                <c:pt idx="298">
                  <c:v>752.48857894738467</c:v>
                </c:pt>
                <c:pt idx="299">
                  <c:v>755.00526315791103</c:v>
                </c:pt>
              </c:numCache>
            </c:numRef>
          </c:cat>
          <c:val>
            <c:numRef>
              <c:f>'TV curves - Working'!$R$3:$R$302</c:f>
              <c:numCache>
                <c:formatCode>General</c:formatCode>
                <c:ptCount val="300"/>
                <c:pt idx="92">
                  <c:v>22685.480663912644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41-4518-896B-294A1DBD9339}"/>
            </c:ext>
          </c:extLst>
        </c:ser>
        <c:ser>
          <c:idx val="3"/>
          <c:order val="2"/>
          <c:tx>
            <c:strRef>
              <c:f>'TV curves - Working'!$S$2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cat>
            <c:numRef>
              <c:f>'TV curves - Working'!$Q$3:$Q$302</c:f>
              <c:numCache>
                <c:formatCode>General</c:formatCode>
                <c:ptCount val="300"/>
                <c:pt idx="0">
                  <c:v>2.5166842105263698</c:v>
                </c:pt>
                <c:pt idx="1">
                  <c:v>5.0333684210527396</c:v>
                </c:pt>
                <c:pt idx="2">
                  <c:v>7.5500526315791099</c:v>
                </c:pt>
                <c:pt idx="3">
                  <c:v>10.066736842105479</c:v>
                </c:pt>
                <c:pt idx="4">
                  <c:v>12.58342105263185</c:v>
                </c:pt>
                <c:pt idx="5">
                  <c:v>15.10010526315822</c:v>
                </c:pt>
                <c:pt idx="6">
                  <c:v>17.616789473684591</c:v>
                </c:pt>
                <c:pt idx="7">
                  <c:v>20.133473684210959</c:v>
                </c:pt>
                <c:pt idx="8">
                  <c:v>22.65015789473733</c:v>
                </c:pt>
                <c:pt idx="9">
                  <c:v>25.166842105263701</c:v>
                </c:pt>
                <c:pt idx="10">
                  <c:v>27.683526315790072</c:v>
                </c:pt>
                <c:pt idx="11">
                  <c:v>30.20021052631644</c:v>
                </c:pt>
                <c:pt idx="12">
                  <c:v>32.716894736842804</c:v>
                </c:pt>
                <c:pt idx="13">
                  <c:v>35.233578947369182</c:v>
                </c:pt>
                <c:pt idx="14">
                  <c:v>37.750263157895553</c:v>
                </c:pt>
                <c:pt idx="15">
                  <c:v>40.266947368421917</c:v>
                </c:pt>
                <c:pt idx="16">
                  <c:v>42.783631578948288</c:v>
                </c:pt>
                <c:pt idx="17">
                  <c:v>45.300315789474659</c:v>
                </c:pt>
                <c:pt idx="18">
                  <c:v>47.817000000001023</c:v>
                </c:pt>
                <c:pt idx="19">
                  <c:v>50.333684210527402</c:v>
                </c:pt>
                <c:pt idx="20">
                  <c:v>52.850368421053773</c:v>
                </c:pt>
                <c:pt idx="21">
                  <c:v>55.367052631580144</c:v>
                </c:pt>
                <c:pt idx="22">
                  <c:v>57.883736842106508</c:v>
                </c:pt>
                <c:pt idx="23">
                  <c:v>60.400421052632879</c:v>
                </c:pt>
                <c:pt idx="24">
                  <c:v>62.917105263159257</c:v>
                </c:pt>
                <c:pt idx="25">
                  <c:v>65.433789473685607</c:v>
                </c:pt>
                <c:pt idx="26">
                  <c:v>67.950473684212</c:v>
                </c:pt>
                <c:pt idx="27">
                  <c:v>70.467157894738364</c:v>
                </c:pt>
                <c:pt idx="28">
                  <c:v>72.983842105264728</c:v>
                </c:pt>
                <c:pt idx="29">
                  <c:v>75.500526315791106</c:v>
                </c:pt>
                <c:pt idx="30">
                  <c:v>78.01721052631747</c:v>
                </c:pt>
                <c:pt idx="31">
                  <c:v>80.533894736843834</c:v>
                </c:pt>
                <c:pt idx="32">
                  <c:v>83.050578947370212</c:v>
                </c:pt>
                <c:pt idx="33">
                  <c:v>85.567263157896576</c:v>
                </c:pt>
                <c:pt idx="34">
                  <c:v>88.083947368422955</c:v>
                </c:pt>
                <c:pt idx="35">
                  <c:v>90.600631578949319</c:v>
                </c:pt>
                <c:pt idx="36">
                  <c:v>93.117315789475683</c:v>
                </c:pt>
                <c:pt idx="37">
                  <c:v>95.634000000002047</c:v>
                </c:pt>
                <c:pt idx="38">
                  <c:v>98.150684210528439</c:v>
                </c:pt>
                <c:pt idx="39">
                  <c:v>100.6673684210548</c:v>
                </c:pt>
                <c:pt idx="40">
                  <c:v>103.18405263158117</c:v>
                </c:pt>
                <c:pt idx="41">
                  <c:v>105.70073684210755</c:v>
                </c:pt>
                <c:pt idx="42">
                  <c:v>108.2174210526339</c:v>
                </c:pt>
                <c:pt idx="43">
                  <c:v>110.73410526316029</c:v>
                </c:pt>
                <c:pt idx="44">
                  <c:v>113.25078947368665</c:v>
                </c:pt>
                <c:pt idx="45">
                  <c:v>115.76747368421302</c:v>
                </c:pt>
                <c:pt idx="46">
                  <c:v>118.28415789473939</c:v>
                </c:pt>
                <c:pt idx="47">
                  <c:v>120.80084210526576</c:v>
                </c:pt>
                <c:pt idx="48">
                  <c:v>123.31752631579215</c:v>
                </c:pt>
                <c:pt idx="49">
                  <c:v>125.83421052631851</c:v>
                </c:pt>
                <c:pt idx="50">
                  <c:v>128.35089473684488</c:v>
                </c:pt>
                <c:pt idx="51">
                  <c:v>130.86757894737121</c:v>
                </c:pt>
                <c:pt idx="52">
                  <c:v>133.38426315789758</c:v>
                </c:pt>
                <c:pt idx="53">
                  <c:v>135.900947368424</c:v>
                </c:pt>
                <c:pt idx="54">
                  <c:v>138.41763157895036</c:v>
                </c:pt>
                <c:pt idx="55">
                  <c:v>140.93431578947673</c:v>
                </c:pt>
                <c:pt idx="56">
                  <c:v>143.45100000000309</c:v>
                </c:pt>
                <c:pt idx="57">
                  <c:v>145.96768421052946</c:v>
                </c:pt>
                <c:pt idx="58">
                  <c:v>148.48436842105585</c:v>
                </c:pt>
                <c:pt idx="59">
                  <c:v>151.00105263158221</c:v>
                </c:pt>
                <c:pt idx="60">
                  <c:v>153.51773684210858</c:v>
                </c:pt>
                <c:pt idx="61">
                  <c:v>156.03442105263494</c:v>
                </c:pt>
                <c:pt idx="62">
                  <c:v>158.5511052631613</c:v>
                </c:pt>
                <c:pt idx="63">
                  <c:v>161.06778947368767</c:v>
                </c:pt>
                <c:pt idx="64">
                  <c:v>163.58447368421403</c:v>
                </c:pt>
                <c:pt idx="65">
                  <c:v>166.10115789474042</c:v>
                </c:pt>
                <c:pt idx="66">
                  <c:v>168.61784210526679</c:v>
                </c:pt>
                <c:pt idx="67">
                  <c:v>171.13452631579315</c:v>
                </c:pt>
                <c:pt idx="68">
                  <c:v>173.65121052631952</c:v>
                </c:pt>
                <c:pt idx="69">
                  <c:v>176.16789473684591</c:v>
                </c:pt>
                <c:pt idx="70">
                  <c:v>178.68457894737224</c:v>
                </c:pt>
                <c:pt idx="71">
                  <c:v>181.20126315789864</c:v>
                </c:pt>
                <c:pt idx="72">
                  <c:v>183.717947368425</c:v>
                </c:pt>
                <c:pt idx="73">
                  <c:v>186.23463157895137</c:v>
                </c:pt>
                <c:pt idx="74">
                  <c:v>188.75131578947776</c:v>
                </c:pt>
                <c:pt idx="75">
                  <c:v>191.26800000000409</c:v>
                </c:pt>
                <c:pt idx="76">
                  <c:v>193.78468421053049</c:v>
                </c:pt>
                <c:pt idx="77">
                  <c:v>196.30136842105688</c:v>
                </c:pt>
                <c:pt idx="78">
                  <c:v>198.81805263158324</c:v>
                </c:pt>
                <c:pt idx="79">
                  <c:v>201.33473684210961</c:v>
                </c:pt>
                <c:pt idx="80">
                  <c:v>203.85142105263597</c:v>
                </c:pt>
                <c:pt idx="81">
                  <c:v>206.36810526316233</c:v>
                </c:pt>
                <c:pt idx="82">
                  <c:v>208.88478947368876</c:v>
                </c:pt>
                <c:pt idx="83">
                  <c:v>211.40147368421509</c:v>
                </c:pt>
                <c:pt idx="84">
                  <c:v>213.91815789474146</c:v>
                </c:pt>
                <c:pt idx="85">
                  <c:v>216.43484210526779</c:v>
                </c:pt>
                <c:pt idx="86">
                  <c:v>218.95152631579421</c:v>
                </c:pt>
                <c:pt idx="87">
                  <c:v>221.46821052632058</c:v>
                </c:pt>
                <c:pt idx="88">
                  <c:v>223.98489473684694</c:v>
                </c:pt>
                <c:pt idx="89">
                  <c:v>226.5015789473733</c:v>
                </c:pt>
                <c:pt idx="90">
                  <c:v>229.01826315789967</c:v>
                </c:pt>
                <c:pt idx="91">
                  <c:v>231.53494736842603</c:v>
                </c:pt>
                <c:pt idx="92">
                  <c:v>234.05163157895242</c:v>
                </c:pt>
                <c:pt idx="93">
                  <c:v>236.56831578947879</c:v>
                </c:pt>
                <c:pt idx="94">
                  <c:v>239.08500000000512</c:v>
                </c:pt>
                <c:pt idx="95">
                  <c:v>241.60168421053152</c:v>
                </c:pt>
                <c:pt idx="96">
                  <c:v>244.11836842105785</c:v>
                </c:pt>
                <c:pt idx="97">
                  <c:v>246.6350526315843</c:v>
                </c:pt>
                <c:pt idx="98">
                  <c:v>249.15173684211061</c:v>
                </c:pt>
                <c:pt idx="99">
                  <c:v>251.66842105263703</c:v>
                </c:pt>
                <c:pt idx="100">
                  <c:v>254.18510526316339</c:v>
                </c:pt>
                <c:pt idx="101">
                  <c:v>256.70178947368976</c:v>
                </c:pt>
                <c:pt idx="102">
                  <c:v>259.21847368421606</c:v>
                </c:pt>
                <c:pt idx="103">
                  <c:v>261.73515789474243</c:v>
                </c:pt>
                <c:pt idx="104">
                  <c:v>264.25184210526885</c:v>
                </c:pt>
                <c:pt idx="105">
                  <c:v>266.76852631579516</c:v>
                </c:pt>
                <c:pt idx="106">
                  <c:v>269.28521052632158</c:v>
                </c:pt>
                <c:pt idx="107">
                  <c:v>271.801894736848</c:v>
                </c:pt>
                <c:pt idx="108">
                  <c:v>274.31857894737436</c:v>
                </c:pt>
                <c:pt idx="109">
                  <c:v>276.83526315790073</c:v>
                </c:pt>
                <c:pt idx="110">
                  <c:v>279.35194736842709</c:v>
                </c:pt>
                <c:pt idx="111">
                  <c:v>281.86863157895345</c:v>
                </c:pt>
                <c:pt idx="112">
                  <c:v>284.38531578947982</c:v>
                </c:pt>
                <c:pt idx="113">
                  <c:v>286.90200000000618</c:v>
                </c:pt>
                <c:pt idx="114">
                  <c:v>289.41868421053255</c:v>
                </c:pt>
                <c:pt idx="115">
                  <c:v>291.93536842105891</c:v>
                </c:pt>
                <c:pt idx="116">
                  <c:v>294.45205263158527</c:v>
                </c:pt>
                <c:pt idx="117">
                  <c:v>296.9687368421117</c:v>
                </c:pt>
                <c:pt idx="118">
                  <c:v>299.48542105263806</c:v>
                </c:pt>
                <c:pt idx="119">
                  <c:v>302.00210526316442</c:v>
                </c:pt>
                <c:pt idx="120">
                  <c:v>304.51878947369073</c:v>
                </c:pt>
                <c:pt idx="121">
                  <c:v>307.03547368421715</c:v>
                </c:pt>
                <c:pt idx="122">
                  <c:v>309.55215789474352</c:v>
                </c:pt>
                <c:pt idx="123">
                  <c:v>312.06884210526988</c:v>
                </c:pt>
                <c:pt idx="124">
                  <c:v>314.58552631579624</c:v>
                </c:pt>
                <c:pt idx="125">
                  <c:v>317.10221052632261</c:v>
                </c:pt>
                <c:pt idx="126">
                  <c:v>319.61889473684897</c:v>
                </c:pt>
                <c:pt idx="127">
                  <c:v>322.13557894737534</c:v>
                </c:pt>
                <c:pt idx="128">
                  <c:v>324.6522631579017</c:v>
                </c:pt>
                <c:pt idx="129">
                  <c:v>327.16894736842806</c:v>
                </c:pt>
                <c:pt idx="130">
                  <c:v>329.68563157895443</c:v>
                </c:pt>
                <c:pt idx="131">
                  <c:v>332.20231578948085</c:v>
                </c:pt>
                <c:pt idx="132">
                  <c:v>334.71900000000716</c:v>
                </c:pt>
                <c:pt idx="133">
                  <c:v>337.23568421053358</c:v>
                </c:pt>
                <c:pt idx="134">
                  <c:v>339.75236842105994</c:v>
                </c:pt>
                <c:pt idx="135">
                  <c:v>342.26905263158631</c:v>
                </c:pt>
                <c:pt idx="136">
                  <c:v>344.78573684211267</c:v>
                </c:pt>
                <c:pt idx="137">
                  <c:v>347.30242105263903</c:v>
                </c:pt>
                <c:pt idx="138">
                  <c:v>349.81910526316545</c:v>
                </c:pt>
                <c:pt idx="139">
                  <c:v>352.33578947369182</c:v>
                </c:pt>
                <c:pt idx="140">
                  <c:v>354.85247368421813</c:v>
                </c:pt>
                <c:pt idx="141">
                  <c:v>357.36915789474449</c:v>
                </c:pt>
                <c:pt idx="142">
                  <c:v>359.88584210527091</c:v>
                </c:pt>
                <c:pt idx="143">
                  <c:v>362.40252631579727</c:v>
                </c:pt>
                <c:pt idx="144">
                  <c:v>364.91921052632364</c:v>
                </c:pt>
                <c:pt idx="145">
                  <c:v>367.43589473685</c:v>
                </c:pt>
                <c:pt idx="146">
                  <c:v>369.95257894737642</c:v>
                </c:pt>
                <c:pt idx="147">
                  <c:v>372.46926315790273</c:v>
                </c:pt>
                <c:pt idx="148">
                  <c:v>374.98594736842921</c:v>
                </c:pt>
                <c:pt idx="149">
                  <c:v>377.50263157895552</c:v>
                </c:pt>
                <c:pt idx="150">
                  <c:v>380.01931578948182</c:v>
                </c:pt>
                <c:pt idx="151">
                  <c:v>382.53600000000819</c:v>
                </c:pt>
                <c:pt idx="152">
                  <c:v>385.05268421053461</c:v>
                </c:pt>
                <c:pt idx="153">
                  <c:v>387.56936842106097</c:v>
                </c:pt>
                <c:pt idx="154">
                  <c:v>390.08605263158739</c:v>
                </c:pt>
                <c:pt idx="155">
                  <c:v>392.60273684211376</c:v>
                </c:pt>
                <c:pt idx="156">
                  <c:v>395.11942105264012</c:v>
                </c:pt>
                <c:pt idx="157">
                  <c:v>397.63610526316648</c:v>
                </c:pt>
                <c:pt idx="158">
                  <c:v>400.15278947369279</c:v>
                </c:pt>
                <c:pt idx="159">
                  <c:v>402.66947368421921</c:v>
                </c:pt>
                <c:pt idx="160">
                  <c:v>405.18615789474558</c:v>
                </c:pt>
                <c:pt idx="161">
                  <c:v>407.70284210527194</c:v>
                </c:pt>
                <c:pt idx="162">
                  <c:v>410.2195263157983</c:v>
                </c:pt>
                <c:pt idx="163">
                  <c:v>412.73621052632467</c:v>
                </c:pt>
                <c:pt idx="164">
                  <c:v>415.25289473685109</c:v>
                </c:pt>
                <c:pt idx="165">
                  <c:v>417.76957894737751</c:v>
                </c:pt>
                <c:pt idx="166">
                  <c:v>420.28626315790376</c:v>
                </c:pt>
                <c:pt idx="167">
                  <c:v>422.80294736843018</c:v>
                </c:pt>
                <c:pt idx="168">
                  <c:v>425.31963157895649</c:v>
                </c:pt>
                <c:pt idx="169">
                  <c:v>427.83631578948291</c:v>
                </c:pt>
                <c:pt idx="170">
                  <c:v>430.35300000000927</c:v>
                </c:pt>
                <c:pt idx="171">
                  <c:v>432.86968421053558</c:v>
                </c:pt>
                <c:pt idx="172">
                  <c:v>435.38636842106206</c:v>
                </c:pt>
                <c:pt idx="173">
                  <c:v>437.90305263158842</c:v>
                </c:pt>
                <c:pt idx="174">
                  <c:v>440.41973684211479</c:v>
                </c:pt>
                <c:pt idx="175">
                  <c:v>442.93642105264115</c:v>
                </c:pt>
                <c:pt idx="176">
                  <c:v>445.45310526316752</c:v>
                </c:pt>
                <c:pt idx="177">
                  <c:v>447.96978947369388</c:v>
                </c:pt>
                <c:pt idx="178">
                  <c:v>450.48647368422024</c:v>
                </c:pt>
                <c:pt idx="179">
                  <c:v>453.00315789474661</c:v>
                </c:pt>
                <c:pt idx="180">
                  <c:v>455.51984210527297</c:v>
                </c:pt>
                <c:pt idx="181">
                  <c:v>458.03652631579934</c:v>
                </c:pt>
                <c:pt idx="182">
                  <c:v>460.5532105263257</c:v>
                </c:pt>
                <c:pt idx="183">
                  <c:v>463.06989473685206</c:v>
                </c:pt>
                <c:pt idx="184">
                  <c:v>465.58657894737843</c:v>
                </c:pt>
                <c:pt idx="185">
                  <c:v>468.10326315790485</c:v>
                </c:pt>
                <c:pt idx="186">
                  <c:v>470.61994736843121</c:v>
                </c:pt>
                <c:pt idx="187">
                  <c:v>473.13663157895758</c:v>
                </c:pt>
                <c:pt idx="188">
                  <c:v>475.65331578948388</c:v>
                </c:pt>
                <c:pt idx="189">
                  <c:v>478.17000000001025</c:v>
                </c:pt>
                <c:pt idx="190">
                  <c:v>480.68668421053667</c:v>
                </c:pt>
                <c:pt idx="191">
                  <c:v>483.20336842106303</c:v>
                </c:pt>
                <c:pt idx="192">
                  <c:v>485.7200526315894</c:v>
                </c:pt>
                <c:pt idx="193">
                  <c:v>488.2367368421157</c:v>
                </c:pt>
                <c:pt idx="194">
                  <c:v>490.75342105264212</c:v>
                </c:pt>
                <c:pt idx="195">
                  <c:v>493.2701052631686</c:v>
                </c:pt>
                <c:pt idx="196">
                  <c:v>495.78678947369497</c:v>
                </c:pt>
                <c:pt idx="197">
                  <c:v>498.30347368422122</c:v>
                </c:pt>
                <c:pt idx="198">
                  <c:v>500.82015789474758</c:v>
                </c:pt>
                <c:pt idx="199">
                  <c:v>503.33684210527406</c:v>
                </c:pt>
                <c:pt idx="200">
                  <c:v>505.85352631580031</c:v>
                </c:pt>
                <c:pt idx="201">
                  <c:v>508.37021052632679</c:v>
                </c:pt>
                <c:pt idx="202">
                  <c:v>510.88689473685315</c:v>
                </c:pt>
                <c:pt idx="203">
                  <c:v>513.40357894737951</c:v>
                </c:pt>
                <c:pt idx="204">
                  <c:v>515.92026315790577</c:v>
                </c:pt>
                <c:pt idx="205">
                  <c:v>518.43694736843213</c:v>
                </c:pt>
                <c:pt idx="206">
                  <c:v>520.95363157895861</c:v>
                </c:pt>
                <c:pt idx="207">
                  <c:v>523.47031578948486</c:v>
                </c:pt>
                <c:pt idx="208">
                  <c:v>525.98700000001134</c:v>
                </c:pt>
                <c:pt idx="209">
                  <c:v>528.5036842105377</c:v>
                </c:pt>
                <c:pt idx="210">
                  <c:v>531.02036842106406</c:v>
                </c:pt>
                <c:pt idx="211">
                  <c:v>533.53705263159031</c:v>
                </c:pt>
                <c:pt idx="212">
                  <c:v>536.0537368421169</c:v>
                </c:pt>
                <c:pt idx="213">
                  <c:v>538.57042105264316</c:v>
                </c:pt>
                <c:pt idx="214">
                  <c:v>541.08710526316952</c:v>
                </c:pt>
                <c:pt idx="215">
                  <c:v>543.603789473696</c:v>
                </c:pt>
                <c:pt idx="216">
                  <c:v>546.12047368422225</c:v>
                </c:pt>
                <c:pt idx="217">
                  <c:v>548.63715789474873</c:v>
                </c:pt>
                <c:pt idx="218">
                  <c:v>551.15384210527509</c:v>
                </c:pt>
                <c:pt idx="219">
                  <c:v>553.67052631580145</c:v>
                </c:pt>
                <c:pt idx="220">
                  <c:v>556.1872105263277</c:v>
                </c:pt>
                <c:pt idx="221">
                  <c:v>558.70389473685418</c:v>
                </c:pt>
                <c:pt idx="222">
                  <c:v>561.22057894738055</c:v>
                </c:pt>
                <c:pt idx="223">
                  <c:v>563.73726315790691</c:v>
                </c:pt>
                <c:pt idx="224">
                  <c:v>566.25394736843327</c:v>
                </c:pt>
                <c:pt idx="225">
                  <c:v>568.77063157895964</c:v>
                </c:pt>
                <c:pt idx="226">
                  <c:v>571.287315789486</c:v>
                </c:pt>
                <c:pt idx="227">
                  <c:v>573.80400000001237</c:v>
                </c:pt>
                <c:pt idx="228">
                  <c:v>576.32068421053884</c:v>
                </c:pt>
                <c:pt idx="229">
                  <c:v>578.83736842106509</c:v>
                </c:pt>
                <c:pt idx="230">
                  <c:v>581.35405263159146</c:v>
                </c:pt>
                <c:pt idx="231">
                  <c:v>583.87073684211782</c:v>
                </c:pt>
                <c:pt idx="232">
                  <c:v>586.3874210526443</c:v>
                </c:pt>
                <c:pt idx="233">
                  <c:v>588.90410526317055</c:v>
                </c:pt>
                <c:pt idx="234">
                  <c:v>591.42078947369703</c:v>
                </c:pt>
                <c:pt idx="235">
                  <c:v>593.93747368422339</c:v>
                </c:pt>
                <c:pt idx="236">
                  <c:v>596.45415789474976</c:v>
                </c:pt>
                <c:pt idx="237">
                  <c:v>598.97084210527612</c:v>
                </c:pt>
                <c:pt idx="238">
                  <c:v>601.48752631580248</c:v>
                </c:pt>
                <c:pt idx="239">
                  <c:v>604.00421052632885</c:v>
                </c:pt>
                <c:pt idx="240">
                  <c:v>606.52089473685521</c:v>
                </c:pt>
                <c:pt idx="241">
                  <c:v>609.03757894738146</c:v>
                </c:pt>
                <c:pt idx="242">
                  <c:v>611.55426315790794</c:v>
                </c:pt>
                <c:pt idx="243">
                  <c:v>614.0709473684343</c:v>
                </c:pt>
                <c:pt idx="244">
                  <c:v>616.58763157896067</c:v>
                </c:pt>
                <c:pt idx="245">
                  <c:v>619.10431578948703</c:v>
                </c:pt>
                <c:pt idx="246">
                  <c:v>621.6210000000134</c:v>
                </c:pt>
                <c:pt idx="247">
                  <c:v>624.13768421053976</c:v>
                </c:pt>
                <c:pt idx="248">
                  <c:v>626.65436842106612</c:v>
                </c:pt>
                <c:pt idx="249">
                  <c:v>629.17105263159249</c:v>
                </c:pt>
                <c:pt idx="250">
                  <c:v>631.68773684211885</c:v>
                </c:pt>
                <c:pt idx="251">
                  <c:v>634.20442105264522</c:v>
                </c:pt>
                <c:pt idx="252">
                  <c:v>636.72110526317158</c:v>
                </c:pt>
                <c:pt idx="253">
                  <c:v>639.23778947369794</c:v>
                </c:pt>
                <c:pt idx="254">
                  <c:v>641.75447368422431</c:v>
                </c:pt>
                <c:pt idx="255">
                  <c:v>644.27115789475067</c:v>
                </c:pt>
                <c:pt idx="256">
                  <c:v>646.78784210527704</c:v>
                </c:pt>
                <c:pt idx="257">
                  <c:v>649.3045263158034</c:v>
                </c:pt>
                <c:pt idx="258">
                  <c:v>651.82121052632976</c:v>
                </c:pt>
                <c:pt idx="259">
                  <c:v>654.33789473685613</c:v>
                </c:pt>
                <c:pt idx="260">
                  <c:v>656.85457894738249</c:v>
                </c:pt>
                <c:pt idx="261">
                  <c:v>659.37126315790886</c:v>
                </c:pt>
                <c:pt idx="262">
                  <c:v>661.88794736843522</c:v>
                </c:pt>
                <c:pt idx="263">
                  <c:v>664.4046315789617</c:v>
                </c:pt>
                <c:pt idx="264">
                  <c:v>666.92131578948806</c:v>
                </c:pt>
                <c:pt idx="265">
                  <c:v>669.43800000001431</c:v>
                </c:pt>
                <c:pt idx="266">
                  <c:v>671.95468421054079</c:v>
                </c:pt>
                <c:pt idx="267">
                  <c:v>674.47136842106715</c:v>
                </c:pt>
                <c:pt idx="268">
                  <c:v>676.98805263159352</c:v>
                </c:pt>
                <c:pt idx="269">
                  <c:v>679.50473684211988</c:v>
                </c:pt>
                <c:pt idx="270">
                  <c:v>682.02142105264625</c:v>
                </c:pt>
                <c:pt idx="271">
                  <c:v>684.53810526317261</c:v>
                </c:pt>
                <c:pt idx="272">
                  <c:v>687.05478947369897</c:v>
                </c:pt>
                <c:pt idx="273">
                  <c:v>689.57147368422534</c:v>
                </c:pt>
                <c:pt idx="274">
                  <c:v>692.0881578947517</c:v>
                </c:pt>
                <c:pt idx="275">
                  <c:v>694.60484210527807</c:v>
                </c:pt>
                <c:pt idx="276">
                  <c:v>697.12152631580443</c:v>
                </c:pt>
                <c:pt idx="277">
                  <c:v>699.63821052633091</c:v>
                </c:pt>
                <c:pt idx="278">
                  <c:v>702.15489473685716</c:v>
                </c:pt>
                <c:pt idx="279">
                  <c:v>704.67157894738364</c:v>
                </c:pt>
                <c:pt idx="280">
                  <c:v>707.18826315790989</c:v>
                </c:pt>
                <c:pt idx="281">
                  <c:v>709.70494736843625</c:v>
                </c:pt>
                <c:pt idx="282">
                  <c:v>712.22163157896273</c:v>
                </c:pt>
                <c:pt idx="283">
                  <c:v>714.73831578948898</c:v>
                </c:pt>
                <c:pt idx="284">
                  <c:v>717.25500000001557</c:v>
                </c:pt>
                <c:pt idx="285">
                  <c:v>719.77168421054182</c:v>
                </c:pt>
                <c:pt idx="286">
                  <c:v>722.2883684210683</c:v>
                </c:pt>
                <c:pt idx="287">
                  <c:v>724.80505263159455</c:v>
                </c:pt>
                <c:pt idx="288">
                  <c:v>727.3217368421208</c:v>
                </c:pt>
                <c:pt idx="289">
                  <c:v>729.83842105264728</c:v>
                </c:pt>
                <c:pt idx="290">
                  <c:v>732.35510526317353</c:v>
                </c:pt>
                <c:pt idx="291">
                  <c:v>734.87178947370001</c:v>
                </c:pt>
                <c:pt idx="292">
                  <c:v>737.38847368422637</c:v>
                </c:pt>
                <c:pt idx="293">
                  <c:v>739.90515789475285</c:v>
                </c:pt>
                <c:pt idx="294">
                  <c:v>742.4218421052791</c:v>
                </c:pt>
                <c:pt idx="295">
                  <c:v>744.93852631580546</c:v>
                </c:pt>
                <c:pt idx="296">
                  <c:v>747.45521052633183</c:v>
                </c:pt>
                <c:pt idx="297">
                  <c:v>749.97189473685842</c:v>
                </c:pt>
                <c:pt idx="298">
                  <c:v>752.48857894738467</c:v>
                </c:pt>
                <c:pt idx="299">
                  <c:v>755.00526315791103</c:v>
                </c:pt>
              </c:numCache>
            </c:numRef>
          </c:cat>
          <c:val>
            <c:numRef>
              <c:f>'TV curves - Working'!$S$3:$S$302</c:f>
              <c:numCache>
                <c:formatCode>General</c:formatCode>
                <c:ptCount val="300"/>
                <c:pt idx="99">
                  <c:v>25181.722565925724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41-4518-896B-294A1DBD9339}"/>
            </c:ext>
          </c:extLst>
        </c:ser>
        <c:ser>
          <c:idx val="4"/>
          <c:order val="3"/>
          <c:tx>
            <c:strRef>
              <c:f>'TV curves - Working'!$T$2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Pt>
            <c:idx val="118"/>
            <c:marker>
              <c:symbol val="circle"/>
              <c:size val="5"/>
              <c:spPr>
                <a:solidFill>
                  <a:srgbClr val="C0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D41-4518-896B-294A1DBD9339}"/>
              </c:ext>
            </c:extLst>
          </c:dPt>
          <c:cat>
            <c:numRef>
              <c:f>'TV curves - Working'!$Q$3:$Q$302</c:f>
              <c:numCache>
                <c:formatCode>General</c:formatCode>
                <c:ptCount val="300"/>
                <c:pt idx="0">
                  <c:v>2.5166842105263698</c:v>
                </c:pt>
                <c:pt idx="1">
                  <c:v>5.0333684210527396</c:v>
                </c:pt>
                <c:pt idx="2">
                  <c:v>7.5500526315791099</c:v>
                </c:pt>
                <c:pt idx="3">
                  <c:v>10.066736842105479</c:v>
                </c:pt>
                <c:pt idx="4">
                  <c:v>12.58342105263185</c:v>
                </c:pt>
                <c:pt idx="5">
                  <c:v>15.10010526315822</c:v>
                </c:pt>
                <c:pt idx="6">
                  <c:v>17.616789473684591</c:v>
                </c:pt>
                <c:pt idx="7">
                  <c:v>20.133473684210959</c:v>
                </c:pt>
                <c:pt idx="8">
                  <c:v>22.65015789473733</c:v>
                </c:pt>
                <c:pt idx="9">
                  <c:v>25.166842105263701</c:v>
                </c:pt>
                <c:pt idx="10">
                  <c:v>27.683526315790072</c:v>
                </c:pt>
                <c:pt idx="11">
                  <c:v>30.20021052631644</c:v>
                </c:pt>
                <c:pt idx="12">
                  <c:v>32.716894736842804</c:v>
                </c:pt>
                <c:pt idx="13">
                  <c:v>35.233578947369182</c:v>
                </c:pt>
                <c:pt idx="14">
                  <c:v>37.750263157895553</c:v>
                </c:pt>
                <c:pt idx="15">
                  <c:v>40.266947368421917</c:v>
                </c:pt>
                <c:pt idx="16">
                  <c:v>42.783631578948288</c:v>
                </c:pt>
                <c:pt idx="17">
                  <c:v>45.300315789474659</c:v>
                </c:pt>
                <c:pt idx="18">
                  <c:v>47.817000000001023</c:v>
                </c:pt>
                <c:pt idx="19">
                  <c:v>50.333684210527402</c:v>
                </c:pt>
                <c:pt idx="20">
                  <c:v>52.850368421053773</c:v>
                </c:pt>
                <c:pt idx="21">
                  <c:v>55.367052631580144</c:v>
                </c:pt>
                <c:pt idx="22">
                  <c:v>57.883736842106508</c:v>
                </c:pt>
                <c:pt idx="23">
                  <c:v>60.400421052632879</c:v>
                </c:pt>
                <c:pt idx="24">
                  <c:v>62.917105263159257</c:v>
                </c:pt>
                <c:pt idx="25">
                  <c:v>65.433789473685607</c:v>
                </c:pt>
                <c:pt idx="26">
                  <c:v>67.950473684212</c:v>
                </c:pt>
                <c:pt idx="27">
                  <c:v>70.467157894738364</c:v>
                </c:pt>
                <c:pt idx="28">
                  <c:v>72.983842105264728</c:v>
                </c:pt>
                <c:pt idx="29">
                  <c:v>75.500526315791106</c:v>
                </c:pt>
                <c:pt idx="30">
                  <c:v>78.01721052631747</c:v>
                </c:pt>
                <c:pt idx="31">
                  <c:v>80.533894736843834</c:v>
                </c:pt>
                <c:pt idx="32">
                  <c:v>83.050578947370212</c:v>
                </c:pt>
                <c:pt idx="33">
                  <c:v>85.567263157896576</c:v>
                </c:pt>
                <c:pt idx="34">
                  <c:v>88.083947368422955</c:v>
                </c:pt>
                <c:pt idx="35">
                  <c:v>90.600631578949319</c:v>
                </c:pt>
                <c:pt idx="36">
                  <c:v>93.117315789475683</c:v>
                </c:pt>
                <c:pt idx="37">
                  <c:v>95.634000000002047</c:v>
                </c:pt>
                <c:pt idx="38">
                  <c:v>98.150684210528439</c:v>
                </c:pt>
                <c:pt idx="39">
                  <c:v>100.6673684210548</c:v>
                </c:pt>
                <c:pt idx="40">
                  <c:v>103.18405263158117</c:v>
                </c:pt>
                <c:pt idx="41">
                  <c:v>105.70073684210755</c:v>
                </c:pt>
                <c:pt idx="42">
                  <c:v>108.2174210526339</c:v>
                </c:pt>
                <c:pt idx="43">
                  <c:v>110.73410526316029</c:v>
                </c:pt>
                <c:pt idx="44">
                  <c:v>113.25078947368665</c:v>
                </c:pt>
                <c:pt idx="45">
                  <c:v>115.76747368421302</c:v>
                </c:pt>
                <c:pt idx="46">
                  <c:v>118.28415789473939</c:v>
                </c:pt>
                <c:pt idx="47">
                  <c:v>120.80084210526576</c:v>
                </c:pt>
                <c:pt idx="48">
                  <c:v>123.31752631579215</c:v>
                </c:pt>
                <c:pt idx="49">
                  <c:v>125.83421052631851</c:v>
                </c:pt>
                <c:pt idx="50">
                  <c:v>128.35089473684488</c:v>
                </c:pt>
                <c:pt idx="51">
                  <c:v>130.86757894737121</c:v>
                </c:pt>
                <c:pt idx="52">
                  <c:v>133.38426315789758</c:v>
                </c:pt>
                <c:pt idx="53">
                  <c:v>135.900947368424</c:v>
                </c:pt>
                <c:pt idx="54">
                  <c:v>138.41763157895036</c:v>
                </c:pt>
                <c:pt idx="55">
                  <c:v>140.93431578947673</c:v>
                </c:pt>
                <c:pt idx="56">
                  <c:v>143.45100000000309</c:v>
                </c:pt>
                <c:pt idx="57">
                  <c:v>145.96768421052946</c:v>
                </c:pt>
                <c:pt idx="58">
                  <c:v>148.48436842105585</c:v>
                </c:pt>
                <c:pt idx="59">
                  <c:v>151.00105263158221</c:v>
                </c:pt>
                <c:pt idx="60">
                  <c:v>153.51773684210858</c:v>
                </c:pt>
                <c:pt idx="61">
                  <c:v>156.03442105263494</c:v>
                </c:pt>
                <c:pt idx="62">
                  <c:v>158.5511052631613</c:v>
                </c:pt>
                <c:pt idx="63">
                  <c:v>161.06778947368767</c:v>
                </c:pt>
                <c:pt idx="64">
                  <c:v>163.58447368421403</c:v>
                </c:pt>
                <c:pt idx="65">
                  <c:v>166.10115789474042</c:v>
                </c:pt>
                <c:pt idx="66">
                  <c:v>168.61784210526679</c:v>
                </c:pt>
                <c:pt idx="67">
                  <c:v>171.13452631579315</c:v>
                </c:pt>
                <c:pt idx="68">
                  <c:v>173.65121052631952</c:v>
                </c:pt>
                <c:pt idx="69">
                  <c:v>176.16789473684591</c:v>
                </c:pt>
                <c:pt idx="70">
                  <c:v>178.68457894737224</c:v>
                </c:pt>
                <c:pt idx="71">
                  <c:v>181.20126315789864</c:v>
                </c:pt>
                <c:pt idx="72">
                  <c:v>183.717947368425</c:v>
                </c:pt>
                <c:pt idx="73">
                  <c:v>186.23463157895137</c:v>
                </c:pt>
                <c:pt idx="74">
                  <c:v>188.75131578947776</c:v>
                </c:pt>
                <c:pt idx="75">
                  <c:v>191.26800000000409</c:v>
                </c:pt>
                <c:pt idx="76">
                  <c:v>193.78468421053049</c:v>
                </c:pt>
                <c:pt idx="77">
                  <c:v>196.30136842105688</c:v>
                </c:pt>
                <c:pt idx="78">
                  <c:v>198.81805263158324</c:v>
                </c:pt>
                <c:pt idx="79">
                  <c:v>201.33473684210961</c:v>
                </c:pt>
                <c:pt idx="80">
                  <c:v>203.85142105263597</c:v>
                </c:pt>
                <c:pt idx="81">
                  <c:v>206.36810526316233</c:v>
                </c:pt>
                <c:pt idx="82">
                  <c:v>208.88478947368876</c:v>
                </c:pt>
                <c:pt idx="83">
                  <c:v>211.40147368421509</c:v>
                </c:pt>
                <c:pt idx="84">
                  <c:v>213.91815789474146</c:v>
                </c:pt>
                <c:pt idx="85">
                  <c:v>216.43484210526779</c:v>
                </c:pt>
                <c:pt idx="86">
                  <c:v>218.95152631579421</c:v>
                </c:pt>
                <c:pt idx="87">
                  <c:v>221.46821052632058</c:v>
                </c:pt>
                <c:pt idx="88">
                  <c:v>223.98489473684694</c:v>
                </c:pt>
                <c:pt idx="89">
                  <c:v>226.5015789473733</c:v>
                </c:pt>
                <c:pt idx="90">
                  <c:v>229.01826315789967</c:v>
                </c:pt>
                <c:pt idx="91">
                  <c:v>231.53494736842603</c:v>
                </c:pt>
                <c:pt idx="92">
                  <c:v>234.05163157895242</c:v>
                </c:pt>
                <c:pt idx="93">
                  <c:v>236.56831578947879</c:v>
                </c:pt>
                <c:pt idx="94">
                  <c:v>239.08500000000512</c:v>
                </c:pt>
                <c:pt idx="95">
                  <c:v>241.60168421053152</c:v>
                </c:pt>
                <c:pt idx="96">
                  <c:v>244.11836842105785</c:v>
                </c:pt>
                <c:pt idx="97">
                  <c:v>246.6350526315843</c:v>
                </c:pt>
                <c:pt idx="98">
                  <c:v>249.15173684211061</c:v>
                </c:pt>
                <c:pt idx="99">
                  <c:v>251.66842105263703</c:v>
                </c:pt>
                <c:pt idx="100">
                  <c:v>254.18510526316339</c:v>
                </c:pt>
                <c:pt idx="101">
                  <c:v>256.70178947368976</c:v>
                </c:pt>
                <c:pt idx="102">
                  <c:v>259.21847368421606</c:v>
                </c:pt>
                <c:pt idx="103">
                  <c:v>261.73515789474243</c:v>
                </c:pt>
                <c:pt idx="104">
                  <c:v>264.25184210526885</c:v>
                </c:pt>
                <c:pt idx="105">
                  <c:v>266.76852631579516</c:v>
                </c:pt>
                <c:pt idx="106">
                  <c:v>269.28521052632158</c:v>
                </c:pt>
                <c:pt idx="107">
                  <c:v>271.801894736848</c:v>
                </c:pt>
                <c:pt idx="108">
                  <c:v>274.31857894737436</c:v>
                </c:pt>
                <c:pt idx="109">
                  <c:v>276.83526315790073</c:v>
                </c:pt>
                <c:pt idx="110">
                  <c:v>279.35194736842709</c:v>
                </c:pt>
                <c:pt idx="111">
                  <c:v>281.86863157895345</c:v>
                </c:pt>
                <c:pt idx="112">
                  <c:v>284.38531578947982</c:v>
                </c:pt>
                <c:pt idx="113">
                  <c:v>286.90200000000618</c:v>
                </c:pt>
                <c:pt idx="114">
                  <c:v>289.41868421053255</c:v>
                </c:pt>
                <c:pt idx="115">
                  <c:v>291.93536842105891</c:v>
                </c:pt>
                <c:pt idx="116">
                  <c:v>294.45205263158527</c:v>
                </c:pt>
                <c:pt idx="117">
                  <c:v>296.9687368421117</c:v>
                </c:pt>
                <c:pt idx="118">
                  <c:v>299.48542105263806</c:v>
                </c:pt>
                <c:pt idx="119">
                  <c:v>302.00210526316442</c:v>
                </c:pt>
                <c:pt idx="120">
                  <c:v>304.51878947369073</c:v>
                </c:pt>
                <c:pt idx="121">
                  <c:v>307.03547368421715</c:v>
                </c:pt>
                <c:pt idx="122">
                  <c:v>309.55215789474352</c:v>
                </c:pt>
                <c:pt idx="123">
                  <c:v>312.06884210526988</c:v>
                </c:pt>
                <c:pt idx="124">
                  <c:v>314.58552631579624</c:v>
                </c:pt>
                <c:pt idx="125">
                  <c:v>317.10221052632261</c:v>
                </c:pt>
                <c:pt idx="126">
                  <c:v>319.61889473684897</c:v>
                </c:pt>
                <c:pt idx="127">
                  <c:v>322.13557894737534</c:v>
                </c:pt>
                <c:pt idx="128">
                  <c:v>324.6522631579017</c:v>
                </c:pt>
                <c:pt idx="129">
                  <c:v>327.16894736842806</c:v>
                </c:pt>
                <c:pt idx="130">
                  <c:v>329.68563157895443</c:v>
                </c:pt>
                <c:pt idx="131">
                  <c:v>332.20231578948085</c:v>
                </c:pt>
                <c:pt idx="132">
                  <c:v>334.71900000000716</c:v>
                </c:pt>
                <c:pt idx="133">
                  <c:v>337.23568421053358</c:v>
                </c:pt>
                <c:pt idx="134">
                  <c:v>339.75236842105994</c:v>
                </c:pt>
                <c:pt idx="135">
                  <c:v>342.26905263158631</c:v>
                </c:pt>
                <c:pt idx="136">
                  <c:v>344.78573684211267</c:v>
                </c:pt>
                <c:pt idx="137">
                  <c:v>347.30242105263903</c:v>
                </c:pt>
                <c:pt idx="138">
                  <c:v>349.81910526316545</c:v>
                </c:pt>
                <c:pt idx="139">
                  <c:v>352.33578947369182</c:v>
                </c:pt>
                <c:pt idx="140">
                  <c:v>354.85247368421813</c:v>
                </c:pt>
                <c:pt idx="141">
                  <c:v>357.36915789474449</c:v>
                </c:pt>
                <c:pt idx="142">
                  <c:v>359.88584210527091</c:v>
                </c:pt>
                <c:pt idx="143">
                  <c:v>362.40252631579727</c:v>
                </c:pt>
                <c:pt idx="144">
                  <c:v>364.91921052632364</c:v>
                </c:pt>
                <c:pt idx="145">
                  <c:v>367.43589473685</c:v>
                </c:pt>
                <c:pt idx="146">
                  <c:v>369.95257894737642</c:v>
                </c:pt>
                <c:pt idx="147">
                  <c:v>372.46926315790273</c:v>
                </c:pt>
                <c:pt idx="148">
                  <c:v>374.98594736842921</c:v>
                </c:pt>
                <c:pt idx="149">
                  <c:v>377.50263157895552</c:v>
                </c:pt>
                <c:pt idx="150">
                  <c:v>380.01931578948182</c:v>
                </c:pt>
                <c:pt idx="151">
                  <c:v>382.53600000000819</c:v>
                </c:pt>
                <c:pt idx="152">
                  <c:v>385.05268421053461</c:v>
                </c:pt>
                <c:pt idx="153">
                  <c:v>387.56936842106097</c:v>
                </c:pt>
                <c:pt idx="154">
                  <c:v>390.08605263158739</c:v>
                </c:pt>
                <c:pt idx="155">
                  <c:v>392.60273684211376</c:v>
                </c:pt>
                <c:pt idx="156">
                  <c:v>395.11942105264012</c:v>
                </c:pt>
                <c:pt idx="157">
                  <c:v>397.63610526316648</c:v>
                </c:pt>
                <c:pt idx="158">
                  <c:v>400.15278947369279</c:v>
                </c:pt>
                <c:pt idx="159">
                  <c:v>402.66947368421921</c:v>
                </c:pt>
                <c:pt idx="160">
                  <c:v>405.18615789474558</c:v>
                </c:pt>
                <c:pt idx="161">
                  <c:v>407.70284210527194</c:v>
                </c:pt>
                <c:pt idx="162">
                  <c:v>410.2195263157983</c:v>
                </c:pt>
                <c:pt idx="163">
                  <c:v>412.73621052632467</c:v>
                </c:pt>
                <c:pt idx="164">
                  <c:v>415.25289473685109</c:v>
                </c:pt>
                <c:pt idx="165">
                  <c:v>417.76957894737751</c:v>
                </c:pt>
                <c:pt idx="166">
                  <c:v>420.28626315790376</c:v>
                </c:pt>
                <c:pt idx="167">
                  <c:v>422.80294736843018</c:v>
                </c:pt>
                <c:pt idx="168">
                  <c:v>425.31963157895649</c:v>
                </c:pt>
                <c:pt idx="169">
                  <c:v>427.83631578948291</c:v>
                </c:pt>
                <c:pt idx="170">
                  <c:v>430.35300000000927</c:v>
                </c:pt>
                <c:pt idx="171">
                  <c:v>432.86968421053558</c:v>
                </c:pt>
                <c:pt idx="172">
                  <c:v>435.38636842106206</c:v>
                </c:pt>
                <c:pt idx="173">
                  <c:v>437.90305263158842</c:v>
                </c:pt>
                <c:pt idx="174">
                  <c:v>440.41973684211479</c:v>
                </c:pt>
                <c:pt idx="175">
                  <c:v>442.93642105264115</c:v>
                </c:pt>
                <c:pt idx="176">
                  <c:v>445.45310526316752</c:v>
                </c:pt>
                <c:pt idx="177">
                  <c:v>447.96978947369388</c:v>
                </c:pt>
                <c:pt idx="178">
                  <c:v>450.48647368422024</c:v>
                </c:pt>
                <c:pt idx="179">
                  <c:v>453.00315789474661</c:v>
                </c:pt>
                <c:pt idx="180">
                  <c:v>455.51984210527297</c:v>
                </c:pt>
                <c:pt idx="181">
                  <c:v>458.03652631579934</c:v>
                </c:pt>
                <c:pt idx="182">
                  <c:v>460.5532105263257</c:v>
                </c:pt>
                <c:pt idx="183">
                  <c:v>463.06989473685206</c:v>
                </c:pt>
                <c:pt idx="184">
                  <c:v>465.58657894737843</c:v>
                </c:pt>
                <c:pt idx="185">
                  <c:v>468.10326315790485</c:v>
                </c:pt>
                <c:pt idx="186">
                  <c:v>470.61994736843121</c:v>
                </c:pt>
                <c:pt idx="187">
                  <c:v>473.13663157895758</c:v>
                </c:pt>
                <c:pt idx="188">
                  <c:v>475.65331578948388</c:v>
                </c:pt>
                <c:pt idx="189">
                  <c:v>478.17000000001025</c:v>
                </c:pt>
                <c:pt idx="190">
                  <c:v>480.68668421053667</c:v>
                </c:pt>
                <c:pt idx="191">
                  <c:v>483.20336842106303</c:v>
                </c:pt>
                <c:pt idx="192">
                  <c:v>485.7200526315894</c:v>
                </c:pt>
                <c:pt idx="193">
                  <c:v>488.2367368421157</c:v>
                </c:pt>
                <c:pt idx="194">
                  <c:v>490.75342105264212</c:v>
                </c:pt>
                <c:pt idx="195">
                  <c:v>493.2701052631686</c:v>
                </c:pt>
                <c:pt idx="196">
                  <c:v>495.78678947369497</c:v>
                </c:pt>
                <c:pt idx="197">
                  <c:v>498.30347368422122</c:v>
                </c:pt>
                <c:pt idx="198">
                  <c:v>500.82015789474758</c:v>
                </c:pt>
                <c:pt idx="199">
                  <c:v>503.33684210527406</c:v>
                </c:pt>
                <c:pt idx="200">
                  <c:v>505.85352631580031</c:v>
                </c:pt>
                <c:pt idx="201">
                  <c:v>508.37021052632679</c:v>
                </c:pt>
                <c:pt idx="202">
                  <c:v>510.88689473685315</c:v>
                </c:pt>
                <c:pt idx="203">
                  <c:v>513.40357894737951</c:v>
                </c:pt>
                <c:pt idx="204">
                  <c:v>515.92026315790577</c:v>
                </c:pt>
                <c:pt idx="205">
                  <c:v>518.43694736843213</c:v>
                </c:pt>
                <c:pt idx="206">
                  <c:v>520.95363157895861</c:v>
                </c:pt>
                <c:pt idx="207">
                  <c:v>523.47031578948486</c:v>
                </c:pt>
                <c:pt idx="208">
                  <c:v>525.98700000001134</c:v>
                </c:pt>
                <c:pt idx="209">
                  <c:v>528.5036842105377</c:v>
                </c:pt>
                <c:pt idx="210">
                  <c:v>531.02036842106406</c:v>
                </c:pt>
                <c:pt idx="211">
                  <c:v>533.53705263159031</c:v>
                </c:pt>
                <c:pt idx="212">
                  <c:v>536.0537368421169</c:v>
                </c:pt>
                <c:pt idx="213">
                  <c:v>538.57042105264316</c:v>
                </c:pt>
                <c:pt idx="214">
                  <c:v>541.08710526316952</c:v>
                </c:pt>
                <c:pt idx="215">
                  <c:v>543.603789473696</c:v>
                </c:pt>
                <c:pt idx="216">
                  <c:v>546.12047368422225</c:v>
                </c:pt>
                <c:pt idx="217">
                  <c:v>548.63715789474873</c:v>
                </c:pt>
                <c:pt idx="218">
                  <c:v>551.15384210527509</c:v>
                </c:pt>
                <c:pt idx="219">
                  <c:v>553.67052631580145</c:v>
                </c:pt>
                <c:pt idx="220">
                  <c:v>556.1872105263277</c:v>
                </c:pt>
                <c:pt idx="221">
                  <c:v>558.70389473685418</c:v>
                </c:pt>
                <c:pt idx="222">
                  <c:v>561.22057894738055</c:v>
                </c:pt>
                <c:pt idx="223">
                  <c:v>563.73726315790691</c:v>
                </c:pt>
                <c:pt idx="224">
                  <c:v>566.25394736843327</c:v>
                </c:pt>
                <c:pt idx="225">
                  <c:v>568.77063157895964</c:v>
                </c:pt>
                <c:pt idx="226">
                  <c:v>571.287315789486</c:v>
                </c:pt>
                <c:pt idx="227">
                  <c:v>573.80400000001237</c:v>
                </c:pt>
                <c:pt idx="228">
                  <c:v>576.32068421053884</c:v>
                </c:pt>
                <c:pt idx="229">
                  <c:v>578.83736842106509</c:v>
                </c:pt>
                <c:pt idx="230">
                  <c:v>581.35405263159146</c:v>
                </c:pt>
                <c:pt idx="231">
                  <c:v>583.87073684211782</c:v>
                </c:pt>
                <c:pt idx="232">
                  <c:v>586.3874210526443</c:v>
                </c:pt>
                <c:pt idx="233">
                  <c:v>588.90410526317055</c:v>
                </c:pt>
                <c:pt idx="234">
                  <c:v>591.42078947369703</c:v>
                </c:pt>
                <c:pt idx="235">
                  <c:v>593.93747368422339</c:v>
                </c:pt>
                <c:pt idx="236">
                  <c:v>596.45415789474976</c:v>
                </c:pt>
                <c:pt idx="237">
                  <c:v>598.97084210527612</c:v>
                </c:pt>
                <c:pt idx="238">
                  <c:v>601.48752631580248</c:v>
                </c:pt>
                <c:pt idx="239">
                  <c:v>604.00421052632885</c:v>
                </c:pt>
                <c:pt idx="240">
                  <c:v>606.52089473685521</c:v>
                </c:pt>
                <c:pt idx="241">
                  <c:v>609.03757894738146</c:v>
                </c:pt>
                <c:pt idx="242">
                  <c:v>611.55426315790794</c:v>
                </c:pt>
                <c:pt idx="243">
                  <c:v>614.0709473684343</c:v>
                </c:pt>
                <c:pt idx="244">
                  <c:v>616.58763157896067</c:v>
                </c:pt>
                <c:pt idx="245">
                  <c:v>619.10431578948703</c:v>
                </c:pt>
                <c:pt idx="246">
                  <c:v>621.6210000000134</c:v>
                </c:pt>
                <c:pt idx="247">
                  <c:v>624.13768421053976</c:v>
                </c:pt>
                <c:pt idx="248">
                  <c:v>626.65436842106612</c:v>
                </c:pt>
                <c:pt idx="249">
                  <c:v>629.17105263159249</c:v>
                </c:pt>
                <c:pt idx="250">
                  <c:v>631.68773684211885</c:v>
                </c:pt>
                <c:pt idx="251">
                  <c:v>634.20442105264522</c:v>
                </c:pt>
                <c:pt idx="252">
                  <c:v>636.72110526317158</c:v>
                </c:pt>
                <c:pt idx="253">
                  <c:v>639.23778947369794</c:v>
                </c:pt>
                <c:pt idx="254">
                  <c:v>641.75447368422431</c:v>
                </c:pt>
                <c:pt idx="255">
                  <c:v>644.27115789475067</c:v>
                </c:pt>
                <c:pt idx="256">
                  <c:v>646.78784210527704</c:v>
                </c:pt>
                <c:pt idx="257">
                  <c:v>649.3045263158034</c:v>
                </c:pt>
                <c:pt idx="258">
                  <c:v>651.82121052632976</c:v>
                </c:pt>
                <c:pt idx="259">
                  <c:v>654.33789473685613</c:v>
                </c:pt>
                <c:pt idx="260">
                  <c:v>656.85457894738249</c:v>
                </c:pt>
                <c:pt idx="261">
                  <c:v>659.37126315790886</c:v>
                </c:pt>
                <c:pt idx="262">
                  <c:v>661.88794736843522</c:v>
                </c:pt>
                <c:pt idx="263">
                  <c:v>664.4046315789617</c:v>
                </c:pt>
                <c:pt idx="264">
                  <c:v>666.92131578948806</c:v>
                </c:pt>
                <c:pt idx="265">
                  <c:v>669.43800000001431</c:v>
                </c:pt>
                <c:pt idx="266">
                  <c:v>671.95468421054079</c:v>
                </c:pt>
                <c:pt idx="267">
                  <c:v>674.47136842106715</c:v>
                </c:pt>
                <c:pt idx="268">
                  <c:v>676.98805263159352</c:v>
                </c:pt>
                <c:pt idx="269">
                  <c:v>679.50473684211988</c:v>
                </c:pt>
                <c:pt idx="270">
                  <c:v>682.02142105264625</c:v>
                </c:pt>
                <c:pt idx="271">
                  <c:v>684.53810526317261</c:v>
                </c:pt>
                <c:pt idx="272">
                  <c:v>687.05478947369897</c:v>
                </c:pt>
                <c:pt idx="273">
                  <c:v>689.57147368422534</c:v>
                </c:pt>
                <c:pt idx="274">
                  <c:v>692.0881578947517</c:v>
                </c:pt>
                <c:pt idx="275">
                  <c:v>694.60484210527807</c:v>
                </c:pt>
                <c:pt idx="276">
                  <c:v>697.12152631580443</c:v>
                </c:pt>
                <c:pt idx="277">
                  <c:v>699.63821052633091</c:v>
                </c:pt>
                <c:pt idx="278">
                  <c:v>702.15489473685716</c:v>
                </c:pt>
                <c:pt idx="279">
                  <c:v>704.67157894738364</c:v>
                </c:pt>
                <c:pt idx="280">
                  <c:v>707.18826315790989</c:v>
                </c:pt>
                <c:pt idx="281">
                  <c:v>709.70494736843625</c:v>
                </c:pt>
                <c:pt idx="282">
                  <c:v>712.22163157896273</c:v>
                </c:pt>
                <c:pt idx="283">
                  <c:v>714.73831578948898</c:v>
                </c:pt>
                <c:pt idx="284">
                  <c:v>717.25500000001557</c:v>
                </c:pt>
                <c:pt idx="285">
                  <c:v>719.77168421054182</c:v>
                </c:pt>
                <c:pt idx="286">
                  <c:v>722.2883684210683</c:v>
                </c:pt>
                <c:pt idx="287">
                  <c:v>724.80505263159455</c:v>
                </c:pt>
                <c:pt idx="288">
                  <c:v>727.3217368421208</c:v>
                </c:pt>
                <c:pt idx="289">
                  <c:v>729.83842105264728</c:v>
                </c:pt>
                <c:pt idx="290">
                  <c:v>732.35510526317353</c:v>
                </c:pt>
                <c:pt idx="291">
                  <c:v>734.87178947370001</c:v>
                </c:pt>
                <c:pt idx="292">
                  <c:v>737.38847368422637</c:v>
                </c:pt>
                <c:pt idx="293">
                  <c:v>739.90515789475285</c:v>
                </c:pt>
                <c:pt idx="294">
                  <c:v>742.4218421052791</c:v>
                </c:pt>
                <c:pt idx="295">
                  <c:v>744.93852631580546</c:v>
                </c:pt>
                <c:pt idx="296">
                  <c:v>747.45521052633183</c:v>
                </c:pt>
                <c:pt idx="297">
                  <c:v>749.97189473685842</c:v>
                </c:pt>
                <c:pt idx="298">
                  <c:v>752.48857894738467</c:v>
                </c:pt>
                <c:pt idx="299">
                  <c:v>755.00526315791103</c:v>
                </c:pt>
              </c:numCache>
            </c:numRef>
          </c:cat>
          <c:val>
            <c:numRef>
              <c:f>'TV curves - Working'!$T$3:$T$302</c:f>
              <c:numCache>
                <c:formatCode>General</c:formatCode>
                <c:ptCount val="300"/>
                <c:pt idx="177">
                  <c:v>50480.199067053683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41-4518-896B-294A1DBD9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677023"/>
        <c:axId val="1974668703"/>
      </c:lineChart>
      <c:catAx>
        <c:axId val="1974677023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68703"/>
        <c:crosses val="autoZero"/>
        <c:auto val="1"/>
        <c:lblAlgn val="ctr"/>
        <c:lblOffset val="100"/>
        <c:noMultiLvlLbl val="0"/>
      </c:catAx>
      <c:valAx>
        <c:axId val="1974668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7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1666666666666664E-2"/>
          <c:y val="0.88020778652668419"/>
          <c:w val="0.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Local TV Flighting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[7]Charts_Milka!$AF$1</c:f>
              <c:strCache>
                <c:ptCount val="1"/>
                <c:pt idx="0">
                  <c:v>Local TV</c:v>
                </c:pt>
              </c:strCache>
            </c:strRef>
          </c:tx>
          <c:spPr>
            <a:solidFill>
              <a:srgbClr val="0070C0"/>
            </a:solidFill>
            <a:ln w="1905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invertIfNegative val="0"/>
          <c:cat>
            <c:numRef>
              <c:f>[7]Charts_Milka!$AE$2:$AE$53</c:f>
              <c:numCache>
                <c:formatCode>m/d/yyyy</c:formatCode>
                <c:ptCount val="52"/>
                <c:pt idx="0">
                  <c:v>43472</c:v>
                </c:pt>
                <c:pt idx="1">
                  <c:v>43479</c:v>
                </c:pt>
                <c:pt idx="2">
                  <c:v>43486</c:v>
                </c:pt>
                <c:pt idx="3">
                  <c:v>43493</c:v>
                </c:pt>
                <c:pt idx="4">
                  <c:v>43500</c:v>
                </c:pt>
                <c:pt idx="5">
                  <c:v>43507</c:v>
                </c:pt>
                <c:pt idx="6">
                  <c:v>43514</c:v>
                </c:pt>
                <c:pt idx="7">
                  <c:v>43521</c:v>
                </c:pt>
                <c:pt idx="8">
                  <c:v>43528</c:v>
                </c:pt>
                <c:pt idx="9">
                  <c:v>43535</c:v>
                </c:pt>
                <c:pt idx="10">
                  <c:v>43542</c:v>
                </c:pt>
                <c:pt idx="11">
                  <c:v>43549</c:v>
                </c:pt>
                <c:pt idx="12">
                  <c:v>43556</c:v>
                </c:pt>
                <c:pt idx="13">
                  <c:v>43563</c:v>
                </c:pt>
                <c:pt idx="14">
                  <c:v>43570</c:v>
                </c:pt>
                <c:pt idx="15">
                  <c:v>43577</c:v>
                </c:pt>
                <c:pt idx="16">
                  <c:v>43584</c:v>
                </c:pt>
                <c:pt idx="17">
                  <c:v>43591</c:v>
                </c:pt>
                <c:pt idx="18">
                  <c:v>43598</c:v>
                </c:pt>
                <c:pt idx="19">
                  <c:v>43605</c:v>
                </c:pt>
                <c:pt idx="20">
                  <c:v>43612</c:v>
                </c:pt>
                <c:pt idx="21">
                  <c:v>43619</c:v>
                </c:pt>
                <c:pt idx="22">
                  <c:v>43626</c:v>
                </c:pt>
                <c:pt idx="23">
                  <c:v>43633</c:v>
                </c:pt>
                <c:pt idx="24">
                  <c:v>43640</c:v>
                </c:pt>
                <c:pt idx="25">
                  <c:v>43647</c:v>
                </c:pt>
                <c:pt idx="26">
                  <c:v>43654</c:v>
                </c:pt>
                <c:pt idx="27">
                  <c:v>43661</c:v>
                </c:pt>
                <c:pt idx="28">
                  <c:v>43668</c:v>
                </c:pt>
                <c:pt idx="29">
                  <c:v>43675</c:v>
                </c:pt>
                <c:pt idx="30">
                  <c:v>43682</c:v>
                </c:pt>
                <c:pt idx="31">
                  <c:v>43689</c:v>
                </c:pt>
                <c:pt idx="32">
                  <c:v>43696</c:v>
                </c:pt>
                <c:pt idx="33">
                  <c:v>43703</c:v>
                </c:pt>
                <c:pt idx="34">
                  <c:v>43710</c:v>
                </c:pt>
                <c:pt idx="35">
                  <c:v>43717</c:v>
                </c:pt>
                <c:pt idx="36">
                  <c:v>43724</c:v>
                </c:pt>
                <c:pt idx="37">
                  <c:v>43731</c:v>
                </c:pt>
                <c:pt idx="38">
                  <c:v>43738</c:v>
                </c:pt>
                <c:pt idx="39">
                  <c:v>43745</c:v>
                </c:pt>
                <c:pt idx="40">
                  <c:v>43752</c:v>
                </c:pt>
                <c:pt idx="41">
                  <c:v>43759</c:v>
                </c:pt>
                <c:pt idx="42">
                  <c:v>43766</c:v>
                </c:pt>
                <c:pt idx="43">
                  <c:v>43773</c:v>
                </c:pt>
                <c:pt idx="44">
                  <c:v>43780</c:v>
                </c:pt>
                <c:pt idx="45">
                  <c:v>43787</c:v>
                </c:pt>
                <c:pt idx="46">
                  <c:v>43794</c:v>
                </c:pt>
                <c:pt idx="47">
                  <c:v>43801</c:v>
                </c:pt>
                <c:pt idx="48">
                  <c:v>43808</c:v>
                </c:pt>
                <c:pt idx="49">
                  <c:v>43815</c:v>
                </c:pt>
                <c:pt idx="50">
                  <c:v>43822</c:v>
                </c:pt>
                <c:pt idx="51">
                  <c:v>43829</c:v>
                </c:pt>
              </c:numCache>
            </c:numRef>
          </c:cat>
          <c:val>
            <c:numRef>
              <c:f>[7]Charts_Milka!$AF$2:$AF$53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55.09</c:v>
                </c:pt>
                <c:pt idx="13">
                  <c:v>240.02</c:v>
                </c:pt>
                <c:pt idx="14">
                  <c:v>64.05</c:v>
                </c:pt>
                <c:pt idx="15">
                  <c:v>239.57000000000002</c:v>
                </c:pt>
                <c:pt idx="16">
                  <c:v>55.05</c:v>
                </c:pt>
                <c:pt idx="17">
                  <c:v>131.25</c:v>
                </c:pt>
                <c:pt idx="18">
                  <c:v>55.05</c:v>
                </c:pt>
                <c:pt idx="19">
                  <c:v>142.14000000000001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100.73</c:v>
                </c:pt>
                <c:pt idx="30">
                  <c:v>176.73000000000002</c:v>
                </c:pt>
                <c:pt idx="31">
                  <c:v>124.9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6-48D7-AAA1-69FD9F481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246287"/>
        <c:axId val="1534244207"/>
      </c:barChart>
      <c:lineChart>
        <c:grouping val="standard"/>
        <c:varyColors val="0"/>
        <c:ser>
          <c:idx val="1"/>
          <c:order val="1"/>
          <c:tx>
            <c:strRef>
              <c:f>[7]Charts_Milka!$C$1</c:f>
              <c:strCache>
                <c:ptCount val="1"/>
                <c:pt idx="0">
                  <c:v>Current</c:v>
                </c:pt>
              </c:strCache>
            </c:strRef>
          </c:tx>
          <c:spPr>
            <a:ln w="3810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[7]Charts_Milka!$P$2:$P$53</c:f>
              <c:numCache>
                <c:formatCode>m/d/yyyy</c:formatCode>
                <c:ptCount val="52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  <c:pt idx="26">
                  <c:v>44018</c:v>
                </c:pt>
                <c:pt idx="27">
                  <c:v>44025</c:v>
                </c:pt>
                <c:pt idx="28">
                  <c:v>44032</c:v>
                </c:pt>
                <c:pt idx="29">
                  <c:v>44039</c:v>
                </c:pt>
                <c:pt idx="30">
                  <c:v>44046</c:v>
                </c:pt>
                <c:pt idx="31">
                  <c:v>44053</c:v>
                </c:pt>
                <c:pt idx="32">
                  <c:v>44060</c:v>
                </c:pt>
                <c:pt idx="33">
                  <c:v>44067</c:v>
                </c:pt>
                <c:pt idx="34">
                  <c:v>44074</c:v>
                </c:pt>
                <c:pt idx="35">
                  <c:v>44081</c:v>
                </c:pt>
                <c:pt idx="36">
                  <c:v>44088</c:v>
                </c:pt>
                <c:pt idx="37">
                  <c:v>44095</c:v>
                </c:pt>
                <c:pt idx="38">
                  <c:v>44102</c:v>
                </c:pt>
                <c:pt idx="39">
                  <c:v>44109</c:v>
                </c:pt>
                <c:pt idx="40">
                  <c:v>44116</c:v>
                </c:pt>
                <c:pt idx="41">
                  <c:v>44123</c:v>
                </c:pt>
                <c:pt idx="42">
                  <c:v>44130</c:v>
                </c:pt>
                <c:pt idx="43">
                  <c:v>44137</c:v>
                </c:pt>
                <c:pt idx="44">
                  <c:v>44144</c:v>
                </c:pt>
                <c:pt idx="45">
                  <c:v>44151</c:v>
                </c:pt>
                <c:pt idx="46">
                  <c:v>44158</c:v>
                </c:pt>
                <c:pt idx="47">
                  <c:v>44165</c:v>
                </c:pt>
                <c:pt idx="48">
                  <c:v>44172</c:v>
                </c:pt>
                <c:pt idx="49">
                  <c:v>44179</c:v>
                </c:pt>
                <c:pt idx="50">
                  <c:v>44186</c:v>
                </c:pt>
                <c:pt idx="51">
                  <c:v>44193</c:v>
                </c:pt>
              </c:numCache>
            </c:numRef>
          </c:cat>
          <c:val>
            <c:numRef>
              <c:f>[7]Charts_Milka!$AG$2:$AG$53</c:f>
              <c:numCache>
                <c:formatCode>General</c:formatCode>
                <c:ptCount val="52"/>
                <c:pt idx="0">
                  <c:v>125.87090909090908</c:v>
                </c:pt>
                <c:pt idx="1">
                  <c:v>125.87090909090908</c:v>
                </c:pt>
                <c:pt idx="2">
                  <c:v>125.87090909090908</c:v>
                </c:pt>
                <c:pt idx="3">
                  <c:v>125.87090909090908</c:v>
                </c:pt>
                <c:pt idx="4">
                  <c:v>125.87090909090908</c:v>
                </c:pt>
                <c:pt idx="5">
                  <c:v>125.87090909090908</c:v>
                </c:pt>
                <c:pt idx="6">
                  <c:v>125.87090909090908</c:v>
                </c:pt>
                <c:pt idx="7">
                  <c:v>125.87090909090908</c:v>
                </c:pt>
                <c:pt idx="8">
                  <c:v>125.87090909090908</c:v>
                </c:pt>
                <c:pt idx="9">
                  <c:v>125.87090909090908</c:v>
                </c:pt>
                <c:pt idx="10">
                  <c:v>125.87090909090908</c:v>
                </c:pt>
                <c:pt idx="11">
                  <c:v>125.87090909090908</c:v>
                </c:pt>
                <c:pt idx="12">
                  <c:v>125.87090909090908</c:v>
                </c:pt>
                <c:pt idx="13">
                  <c:v>125.87090909090908</c:v>
                </c:pt>
                <c:pt idx="14">
                  <c:v>125.87090909090908</c:v>
                </c:pt>
                <c:pt idx="15">
                  <c:v>125.87090909090908</c:v>
                </c:pt>
                <c:pt idx="16">
                  <c:v>125.87090909090908</c:v>
                </c:pt>
                <c:pt idx="17">
                  <c:v>125.87090909090908</c:v>
                </c:pt>
                <c:pt idx="18">
                  <c:v>125.87090909090908</c:v>
                </c:pt>
                <c:pt idx="19">
                  <c:v>125.87090909090908</c:v>
                </c:pt>
                <c:pt idx="20">
                  <c:v>125.87090909090908</c:v>
                </c:pt>
                <c:pt idx="21">
                  <c:v>125.87090909090908</c:v>
                </c:pt>
                <c:pt idx="22">
                  <c:v>125.87090909090908</c:v>
                </c:pt>
                <c:pt idx="23">
                  <c:v>125.87090909090908</c:v>
                </c:pt>
                <c:pt idx="24">
                  <c:v>125.87090909090908</c:v>
                </c:pt>
                <c:pt idx="25">
                  <c:v>125.87090909090908</c:v>
                </c:pt>
                <c:pt idx="26">
                  <c:v>125.87090909090908</c:v>
                </c:pt>
                <c:pt idx="27">
                  <c:v>125.87090909090908</c:v>
                </c:pt>
                <c:pt idx="28">
                  <c:v>125.87090909090908</c:v>
                </c:pt>
                <c:pt idx="29">
                  <c:v>125.87090909090908</c:v>
                </c:pt>
                <c:pt idx="30">
                  <c:v>125.87090909090908</c:v>
                </c:pt>
                <c:pt idx="31">
                  <c:v>125.87090909090908</c:v>
                </c:pt>
                <c:pt idx="32">
                  <c:v>125.87090909090908</c:v>
                </c:pt>
                <c:pt idx="33">
                  <c:v>125.87090909090908</c:v>
                </c:pt>
                <c:pt idx="34">
                  <c:v>125.87090909090908</c:v>
                </c:pt>
                <c:pt idx="35">
                  <c:v>125.87090909090908</c:v>
                </c:pt>
                <c:pt idx="36">
                  <c:v>125.87090909090908</c:v>
                </c:pt>
                <c:pt idx="37">
                  <c:v>125.87090909090908</c:v>
                </c:pt>
                <c:pt idx="38">
                  <c:v>125.87090909090908</c:v>
                </c:pt>
                <c:pt idx="39">
                  <c:v>125.87090909090908</c:v>
                </c:pt>
                <c:pt idx="40">
                  <c:v>125.87090909090908</c:v>
                </c:pt>
                <c:pt idx="41">
                  <c:v>125.87090909090908</c:v>
                </c:pt>
                <c:pt idx="42">
                  <c:v>125.87090909090908</c:v>
                </c:pt>
                <c:pt idx="43">
                  <c:v>125.87090909090908</c:v>
                </c:pt>
                <c:pt idx="44">
                  <c:v>125.87090909090908</c:v>
                </c:pt>
                <c:pt idx="45">
                  <c:v>125.87090909090908</c:v>
                </c:pt>
                <c:pt idx="46">
                  <c:v>125.87090909090908</c:v>
                </c:pt>
                <c:pt idx="47">
                  <c:v>125.87090909090908</c:v>
                </c:pt>
                <c:pt idx="48">
                  <c:v>125.87090909090908</c:v>
                </c:pt>
                <c:pt idx="49">
                  <c:v>125.87090909090908</c:v>
                </c:pt>
                <c:pt idx="50">
                  <c:v>125.87090909090908</c:v>
                </c:pt>
                <c:pt idx="51">
                  <c:v>125.87090909090908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16-48D7-AAA1-69FD9F481E36}"/>
            </c:ext>
          </c:extLst>
        </c:ser>
        <c:ser>
          <c:idx val="2"/>
          <c:order val="2"/>
          <c:tx>
            <c:strRef>
              <c:f>[7]Charts_Milka!$D$1</c:f>
              <c:strCache>
                <c:ptCount val="1"/>
                <c:pt idx="0">
                  <c:v>Marginal Peak</c:v>
                </c:pt>
              </c:strCache>
            </c:strRef>
          </c:tx>
          <c:spPr>
            <a:ln w="38100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[7]Charts_Milka!$P$2:$P$53</c:f>
              <c:numCache>
                <c:formatCode>m/d/yyyy</c:formatCode>
                <c:ptCount val="52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  <c:pt idx="26">
                  <c:v>44018</c:v>
                </c:pt>
                <c:pt idx="27">
                  <c:v>44025</c:v>
                </c:pt>
                <c:pt idx="28">
                  <c:v>44032</c:v>
                </c:pt>
                <c:pt idx="29">
                  <c:v>44039</c:v>
                </c:pt>
                <c:pt idx="30">
                  <c:v>44046</c:v>
                </c:pt>
                <c:pt idx="31">
                  <c:v>44053</c:v>
                </c:pt>
                <c:pt idx="32">
                  <c:v>44060</c:v>
                </c:pt>
                <c:pt idx="33">
                  <c:v>44067</c:v>
                </c:pt>
                <c:pt idx="34">
                  <c:v>44074</c:v>
                </c:pt>
                <c:pt idx="35">
                  <c:v>44081</c:v>
                </c:pt>
                <c:pt idx="36">
                  <c:v>44088</c:v>
                </c:pt>
                <c:pt idx="37">
                  <c:v>44095</c:v>
                </c:pt>
                <c:pt idx="38">
                  <c:v>44102</c:v>
                </c:pt>
                <c:pt idx="39">
                  <c:v>44109</c:v>
                </c:pt>
                <c:pt idx="40">
                  <c:v>44116</c:v>
                </c:pt>
                <c:pt idx="41">
                  <c:v>44123</c:v>
                </c:pt>
                <c:pt idx="42">
                  <c:v>44130</c:v>
                </c:pt>
                <c:pt idx="43">
                  <c:v>44137</c:v>
                </c:pt>
                <c:pt idx="44">
                  <c:v>44144</c:v>
                </c:pt>
                <c:pt idx="45">
                  <c:v>44151</c:v>
                </c:pt>
                <c:pt idx="46">
                  <c:v>44158</c:v>
                </c:pt>
                <c:pt idx="47">
                  <c:v>44165</c:v>
                </c:pt>
                <c:pt idx="48">
                  <c:v>44172</c:v>
                </c:pt>
                <c:pt idx="49">
                  <c:v>44179</c:v>
                </c:pt>
                <c:pt idx="50">
                  <c:v>44186</c:v>
                </c:pt>
                <c:pt idx="51">
                  <c:v>44193</c:v>
                </c:pt>
              </c:numCache>
            </c:numRef>
          </c:cat>
          <c:val>
            <c:numRef>
              <c:f>[7]Charts_Milka!$AH$2:$AH$53</c:f>
              <c:numCache>
                <c:formatCode>General</c:formatCode>
                <c:ptCount val="52"/>
                <c:pt idx="0">
                  <c:v>117.05994545454546</c:v>
                </c:pt>
                <c:pt idx="1">
                  <c:v>117.05994545454546</c:v>
                </c:pt>
                <c:pt idx="2">
                  <c:v>117.05994545454546</c:v>
                </c:pt>
                <c:pt idx="3">
                  <c:v>117.05994545454546</c:v>
                </c:pt>
                <c:pt idx="4">
                  <c:v>117.05994545454546</c:v>
                </c:pt>
                <c:pt idx="5">
                  <c:v>117.05994545454546</c:v>
                </c:pt>
                <c:pt idx="6">
                  <c:v>117.05994545454546</c:v>
                </c:pt>
                <c:pt idx="7">
                  <c:v>117.05994545454546</c:v>
                </c:pt>
                <c:pt idx="8">
                  <c:v>117.05994545454546</c:v>
                </c:pt>
                <c:pt idx="9">
                  <c:v>117.05994545454546</c:v>
                </c:pt>
                <c:pt idx="10">
                  <c:v>117.05994545454546</c:v>
                </c:pt>
                <c:pt idx="11">
                  <c:v>117.05994545454546</c:v>
                </c:pt>
                <c:pt idx="12">
                  <c:v>117.05994545454546</c:v>
                </c:pt>
                <c:pt idx="13">
                  <c:v>117.05994545454546</c:v>
                </c:pt>
                <c:pt idx="14">
                  <c:v>117.05994545454546</c:v>
                </c:pt>
                <c:pt idx="15">
                  <c:v>117.05994545454546</c:v>
                </c:pt>
                <c:pt idx="16">
                  <c:v>117.05994545454546</c:v>
                </c:pt>
                <c:pt idx="17">
                  <c:v>117.05994545454546</c:v>
                </c:pt>
                <c:pt idx="18">
                  <c:v>117.05994545454546</c:v>
                </c:pt>
                <c:pt idx="19">
                  <c:v>117.05994545454546</c:v>
                </c:pt>
                <c:pt idx="20">
                  <c:v>117.05994545454546</c:v>
                </c:pt>
                <c:pt idx="21">
                  <c:v>117.05994545454546</c:v>
                </c:pt>
                <c:pt idx="22">
                  <c:v>117.05994545454546</c:v>
                </c:pt>
                <c:pt idx="23">
                  <c:v>117.05994545454546</c:v>
                </c:pt>
                <c:pt idx="24">
                  <c:v>117.05994545454546</c:v>
                </c:pt>
                <c:pt idx="25">
                  <c:v>117.05994545454546</c:v>
                </c:pt>
                <c:pt idx="26">
                  <c:v>117.05994545454546</c:v>
                </c:pt>
                <c:pt idx="27">
                  <c:v>117.05994545454546</c:v>
                </c:pt>
                <c:pt idx="28">
                  <c:v>117.05994545454546</c:v>
                </c:pt>
                <c:pt idx="29">
                  <c:v>117.05994545454546</c:v>
                </c:pt>
                <c:pt idx="30">
                  <c:v>117.05994545454546</c:v>
                </c:pt>
                <c:pt idx="31">
                  <c:v>117.05994545454546</c:v>
                </c:pt>
                <c:pt idx="32">
                  <c:v>117.05994545454546</c:v>
                </c:pt>
                <c:pt idx="33">
                  <c:v>117.05994545454546</c:v>
                </c:pt>
                <c:pt idx="34">
                  <c:v>117.05994545454546</c:v>
                </c:pt>
                <c:pt idx="35">
                  <c:v>117.05994545454546</c:v>
                </c:pt>
                <c:pt idx="36">
                  <c:v>117.05994545454546</c:v>
                </c:pt>
                <c:pt idx="37">
                  <c:v>117.05994545454546</c:v>
                </c:pt>
                <c:pt idx="38">
                  <c:v>117.05994545454546</c:v>
                </c:pt>
                <c:pt idx="39">
                  <c:v>117.05994545454546</c:v>
                </c:pt>
                <c:pt idx="40">
                  <c:v>117.05994545454546</c:v>
                </c:pt>
                <c:pt idx="41">
                  <c:v>117.05994545454546</c:v>
                </c:pt>
                <c:pt idx="42">
                  <c:v>117.05994545454546</c:v>
                </c:pt>
                <c:pt idx="43">
                  <c:v>117.05994545454546</c:v>
                </c:pt>
                <c:pt idx="44">
                  <c:v>117.05994545454546</c:v>
                </c:pt>
                <c:pt idx="45">
                  <c:v>117.05994545454546</c:v>
                </c:pt>
                <c:pt idx="46">
                  <c:v>117.05994545454546</c:v>
                </c:pt>
                <c:pt idx="47">
                  <c:v>117.05994545454546</c:v>
                </c:pt>
                <c:pt idx="48">
                  <c:v>117.05994545454546</c:v>
                </c:pt>
                <c:pt idx="49">
                  <c:v>117.05994545454546</c:v>
                </c:pt>
                <c:pt idx="50">
                  <c:v>117.05994545454546</c:v>
                </c:pt>
                <c:pt idx="51">
                  <c:v>117.05994545454546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16-48D7-AAA1-69FD9F481E36}"/>
            </c:ext>
          </c:extLst>
        </c:ser>
        <c:ser>
          <c:idx val="3"/>
          <c:order val="3"/>
          <c:tx>
            <c:strRef>
              <c:f>[7]Charts_Milka!$E$1</c:f>
              <c:strCache>
                <c:ptCount val="1"/>
                <c:pt idx="0">
                  <c:v>Optimal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[7]Charts_Milka!$P$2:$P$53</c:f>
              <c:numCache>
                <c:formatCode>m/d/yyyy</c:formatCode>
                <c:ptCount val="52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  <c:pt idx="26">
                  <c:v>44018</c:v>
                </c:pt>
                <c:pt idx="27">
                  <c:v>44025</c:v>
                </c:pt>
                <c:pt idx="28">
                  <c:v>44032</c:v>
                </c:pt>
                <c:pt idx="29">
                  <c:v>44039</c:v>
                </c:pt>
                <c:pt idx="30">
                  <c:v>44046</c:v>
                </c:pt>
                <c:pt idx="31">
                  <c:v>44053</c:v>
                </c:pt>
                <c:pt idx="32">
                  <c:v>44060</c:v>
                </c:pt>
                <c:pt idx="33">
                  <c:v>44067</c:v>
                </c:pt>
                <c:pt idx="34">
                  <c:v>44074</c:v>
                </c:pt>
                <c:pt idx="35">
                  <c:v>44081</c:v>
                </c:pt>
                <c:pt idx="36">
                  <c:v>44088</c:v>
                </c:pt>
                <c:pt idx="37">
                  <c:v>44095</c:v>
                </c:pt>
                <c:pt idx="38">
                  <c:v>44102</c:v>
                </c:pt>
                <c:pt idx="39">
                  <c:v>44109</c:v>
                </c:pt>
                <c:pt idx="40">
                  <c:v>44116</c:v>
                </c:pt>
                <c:pt idx="41">
                  <c:v>44123</c:v>
                </c:pt>
                <c:pt idx="42">
                  <c:v>44130</c:v>
                </c:pt>
                <c:pt idx="43">
                  <c:v>44137</c:v>
                </c:pt>
                <c:pt idx="44">
                  <c:v>44144</c:v>
                </c:pt>
                <c:pt idx="45">
                  <c:v>44151</c:v>
                </c:pt>
                <c:pt idx="46">
                  <c:v>44158</c:v>
                </c:pt>
                <c:pt idx="47">
                  <c:v>44165</c:v>
                </c:pt>
                <c:pt idx="48">
                  <c:v>44172</c:v>
                </c:pt>
                <c:pt idx="49">
                  <c:v>44179</c:v>
                </c:pt>
                <c:pt idx="50">
                  <c:v>44186</c:v>
                </c:pt>
                <c:pt idx="51">
                  <c:v>44193</c:v>
                </c:pt>
              </c:numCache>
            </c:numRef>
          </c:cat>
          <c:val>
            <c:numRef>
              <c:f>[7]Charts_Milka!$AI$2:$AI$53</c:f>
              <c:numCache>
                <c:formatCode>General</c:formatCode>
                <c:ptCount val="52"/>
                <c:pt idx="0">
                  <c:v>208.94570909090908</c:v>
                </c:pt>
                <c:pt idx="1">
                  <c:v>208.94570909090908</c:v>
                </c:pt>
                <c:pt idx="2">
                  <c:v>208.94570909090908</c:v>
                </c:pt>
                <c:pt idx="3">
                  <c:v>208.94570909090908</c:v>
                </c:pt>
                <c:pt idx="4">
                  <c:v>208.94570909090908</c:v>
                </c:pt>
                <c:pt idx="5">
                  <c:v>208.94570909090908</c:v>
                </c:pt>
                <c:pt idx="6">
                  <c:v>208.94570909090908</c:v>
                </c:pt>
                <c:pt idx="7">
                  <c:v>208.94570909090908</c:v>
                </c:pt>
                <c:pt idx="8">
                  <c:v>208.94570909090908</c:v>
                </c:pt>
                <c:pt idx="9">
                  <c:v>208.94570909090908</c:v>
                </c:pt>
                <c:pt idx="10">
                  <c:v>208.94570909090908</c:v>
                </c:pt>
                <c:pt idx="11">
                  <c:v>208.94570909090908</c:v>
                </c:pt>
                <c:pt idx="12">
                  <c:v>208.94570909090908</c:v>
                </c:pt>
                <c:pt idx="13">
                  <c:v>208.94570909090908</c:v>
                </c:pt>
                <c:pt idx="14">
                  <c:v>208.94570909090908</c:v>
                </c:pt>
                <c:pt idx="15">
                  <c:v>208.94570909090908</c:v>
                </c:pt>
                <c:pt idx="16">
                  <c:v>208.94570909090908</c:v>
                </c:pt>
                <c:pt idx="17">
                  <c:v>208.94570909090908</c:v>
                </c:pt>
                <c:pt idx="18">
                  <c:v>208.94570909090908</c:v>
                </c:pt>
                <c:pt idx="19">
                  <c:v>208.94570909090908</c:v>
                </c:pt>
                <c:pt idx="20">
                  <c:v>208.94570909090908</c:v>
                </c:pt>
                <c:pt idx="21">
                  <c:v>208.94570909090908</c:v>
                </c:pt>
                <c:pt idx="22">
                  <c:v>208.94570909090908</c:v>
                </c:pt>
                <c:pt idx="23">
                  <c:v>208.94570909090908</c:v>
                </c:pt>
                <c:pt idx="24">
                  <c:v>208.94570909090908</c:v>
                </c:pt>
                <c:pt idx="25">
                  <c:v>208.94570909090908</c:v>
                </c:pt>
                <c:pt idx="26">
                  <c:v>208.94570909090908</c:v>
                </c:pt>
                <c:pt idx="27">
                  <c:v>208.94570909090908</c:v>
                </c:pt>
                <c:pt idx="28">
                  <c:v>208.94570909090908</c:v>
                </c:pt>
                <c:pt idx="29">
                  <c:v>208.94570909090908</c:v>
                </c:pt>
                <c:pt idx="30">
                  <c:v>208.94570909090908</c:v>
                </c:pt>
                <c:pt idx="31">
                  <c:v>208.94570909090908</c:v>
                </c:pt>
                <c:pt idx="32">
                  <c:v>208.94570909090908</c:v>
                </c:pt>
                <c:pt idx="33">
                  <c:v>208.94570909090908</c:v>
                </c:pt>
                <c:pt idx="34">
                  <c:v>208.94570909090908</c:v>
                </c:pt>
                <c:pt idx="35">
                  <c:v>208.94570909090908</c:v>
                </c:pt>
                <c:pt idx="36">
                  <c:v>208.94570909090908</c:v>
                </c:pt>
                <c:pt idx="37">
                  <c:v>208.94570909090908</c:v>
                </c:pt>
                <c:pt idx="38">
                  <c:v>208.94570909090908</c:v>
                </c:pt>
                <c:pt idx="39">
                  <c:v>208.94570909090908</c:v>
                </c:pt>
                <c:pt idx="40">
                  <c:v>208.94570909090908</c:v>
                </c:pt>
                <c:pt idx="41">
                  <c:v>208.94570909090908</c:v>
                </c:pt>
                <c:pt idx="42">
                  <c:v>208.94570909090908</c:v>
                </c:pt>
                <c:pt idx="43">
                  <c:v>208.94570909090908</c:v>
                </c:pt>
                <c:pt idx="44">
                  <c:v>208.94570909090908</c:v>
                </c:pt>
                <c:pt idx="45">
                  <c:v>208.94570909090908</c:v>
                </c:pt>
                <c:pt idx="46">
                  <c:v>208.94570909090908</c:v>
                </c:pt>
                <c:pt idx="47">
                  <c:v>208.94570909090908</c:v>
                </c:pt>
                <c:pt idx="48">
                  <c:v>208.94570909090908</c:v>
                </c:pt>
                <c:pt idx="49">
                  <c:v>208.94570909090908</c:v>
                </c:pt>
                <c:pt idx="50">
                  <c:v>208.94570909090908</c:v>
                </c:pt>
                <c:pt idx="51">
                  <c:v>208.94570909090908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16-48D7-AAA1-69FD9F481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246287"/>
        <c:axId val="1534244207"/>
      </c:lineChart>
      <c:dateAx>
        <c:axId val="15342462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ysDot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244207"/>
        <c:crosses val="autoZero"/>
        <c:auto val="1"/>
        <c:lblOffset val="100"/>
        <c:baseTimeUnit val="days"/>
        <c:majorUnit val="21"/>
        <c:majorTimeUnit val="days"/>
      </c:dateAx>
      <c:valAx>
        <c:axId val="1534244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24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Local TV - Saturation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'TV curves - Working'!$Y$2</c:f>
              <c:strCache>
                <c:ptCount val="1"/>
                <c:pt idx="0">
                  <c:v>Incremental Volume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'TV curves - Working'!$Z$3:$Z$302</c:f>
              <c:numCache>
                <c:formatCode>General</c:formatCode>
                <c:ptCount val="300"/>
                <c:pt idx="0">
                  <c:v>1.2587090909090908</c:v>
                </c:pt>
                <c:pt idx="1">
                  <c:v>2.5174181818181816</c:v>
                </c:pt>
                <c:pt idx="2">
                  <c:v>3.7761272727272721</c:v>
                </c:pt>
                <c:pt idx="3">
                  <c:v>5.0348363636363631</c:v>
                </c:pt>
                <c:pt idx="4">
                  <c:v>6.2935454545454528</c:v>
                </c:pt>
                <c:pt idx="5">
                  <c:v>7.5522545454545442</c:v>
                </c:pt>
                <c:pt idx="6">
                  <c:v>8.8109636363636348</c:v>
                </c:pt>
                <c:pt idx="7">
                  <c:v>10.069672727272726</c:v>
                </c:pt>
                <c:pt idx="8">
                  <c:v>11.328381818181818</c:v>
                </c:pt>
                <c:pt idx="9">
                  <c:v>12.587090909090906</c:v>
                </c:pt>
                <c:pt idx="10">
                  <c:v>13.845799999999997</c:v>
                </c:pt>
                <c:pt idx="11">
                  <c:v>15.104509090909088</c:v>
                </c:pt>
                <c:pt idx="12">
                  <c:v>16.36321818181818</c:v>
                </c:pt>
                <c:pt idx="13">
                  <c:v>17.62192727272727</c:v>
                </c:pt>
                <c:pt idx="14">
                  <c:v>18.880636363636363</c:v>
                </c:pt>
                <c:pt idx="15">
                  <c:v>20.139345454545452</c:v>
                </c:pt>
                <c:pt idx="16">
                  <c:v>21.398054545454546</c:v>
                </c:pt>
                <c:pt idx="17">
                  <c:v>22.656763636363635</c:v>
                </c:pt>
                <c:pt idx="18">
                  <c:v>23.915472727272729</c:v>
                </c:pt>
                <c:pt idx="19">
                  <c:v>25.174181818181811</c:v>
                </c:pt>
                <c:pt idx="20">
                  <c:v>26.432890909090908</c:v>
                </c:pt>
                <c:pt idx="21">
                  <c:v>27.691599999999994</c:v>
                </c:pt>
                <c:pt idx="22">
                  <c:v>28.950309090909091</c:v>
                </c:pt>
                <c:pt idx="23">
                  <c:v>30.209018181818177</c:v>
                </c:pt>
                <c:pt idx="24">
                  <c:v>31.46772727272727</c:v>
                </c:pt>
                <c:pt idx="25">
                  <c:v>32.72643636363636</c:v>
                </c:pt>
                <c:pt idx="26">
                  <c:v>33.985145454545453</c:v>
                </c:pt>
                <c:pt idx="27">
                  <c:v>35.243854545454539</c:v>
                </c:pt>
                <c:pt idx="28">
                  <c:v>36.502563636363632</c:v>
                </c:pt>
                <c:pt idx="29">
                  <c:v>37.761272727272726</c:v>
                </c:pt>
                <c:pt idx="30">
                  <c:v>39.019981818181812</c:v>
                </c:pt>
                <c:pt idx="31">
                  <c:v>40.278690909090905</c:v>
                </c:pt>
                <c:pt idx="32">
                  <c:v>41.537399999999998</c:v>
                </c:pt>
                <c:pt idx="33">
                  <c:v>42.796109090909091</c:v>
                </c:pt>
                <c:pt idx="34">
                  <c:v>44.054818181818177</c:v>
                </c:pt>
                <c:pt idx="35">
                  <c:v>45.313527272727271</c:v>
                </c:pt>
                <c:pt idx="36">
                  <c:v>46.572236363636357</c:v>
                </c:pt>
                <c:pt idx="37">
                  <c:v>47.830945454545457</c:v>
                </c:pt>
                <c:pt idx="38">
                  <c:v>49.089654545454543</c:v>
                </c:pt>
                <c:pt idx="39">
                  <c:v>50.348363636363622</c:v>
                </c:pt>
                <c:pt idx="40">
                  <c:v>51.60707272727273</c:v>
                </c:pt>
                <c:pt idx="41">
                  <c:v>52.865781818181816</c:v>
                </c:pt>
                <c:pt idx="42">
                  <c:v>54.124490909090916</c:v>
                </c:pt>
                <c:pt idx="43">
                  <c:v>55.383199999999988</c:v>
                </c:pt>
                <c:pt idx="44">
                  <c:v>56.641909090909081</c:v>
                </c:pt>
                <c:pt idx="45">
                  <c:v>57.900618181818182</c:v>
                </c:pt>
                <c:pt idx="46">
                  <c:v>59.159327272727268</c:v>
                </c:pt>
                <c:pt idx="47">
                  <c:v>60.418036363636354</c:v>
                </c:pt>
                <c:pt idx="48">
                  <c:v>61.676745454545447</c:v>
                </c:pt>
                <c:pt idx="49">
                  <c:v>62.93545454545454</c:v>
                </c:pt>
                <c:pt idx="50">
                  <c:v>64.194163636363641</c:v>
                </c:pt>
                <c:pt idx="51">
                  <c:v>65.45287272727272</c:v>
                </c:pt>
                <c:pt idx="52">
                  <c:v>66.711581818181813</c:v>
                </c:pt>
                <c:pt idx="53">
                  <c:v>67.970290909090906</c:v>
                </c:pt>
                <c:pt idx="54">
                  <c:v>69.228999999999999</c:v>
                </c:pt>
                <c:pt idx="55">
                  <c:v>70.487709090909078</c:v>
                </c:pt>
                <c:pt idx="56">
                  <c:v>71.746418181818171</c:v>
                </c:pt>
                <c:pt idx="57">
                  <c:v>73.005127272727265</c:v>
                </c:pt>
                <c:pt idx="58">
                  <c:v>74.263836363636358</c:v>
                </c:pt>
                <c:pt idx="59">
                  <c:v>75.522545454545451</c:v>
                </c:pt>
                <c:pt idx="60">
                  <c:v>76.78125454545453</c:v>
                </c:pt>
                <c:pt idx="61">
                  <c:v>78.039963636363623</c:v>
                </c:pt>
                <c:pt idx="62">
                  <c:v>79.298672727272717</c:v>
                </c:pt>
                <c:pt idx="63">
                  <c:v>80.55738181818181</c:v>
                </c:pt>
                <c:pt idx="64">
                  <c:v>81.816090909090903</c:v>
                </c:pt>
                <c:pt idx="65">
                  <c:v>83.074799999999996</c:v>
                </c:pt>
                <c:pt idx="66">
                  <c:v>84.333509090909089</c:v>
                </c:pt>
                <c:pt idx="67">
                  <c:v>85.592218181818183</c:v>
                </c:pt>
                <c:pt idx="68">
                  <c:v>86.850927272727262</c:v>
                </c:pt>
                <c:pt idx="69">
                  <c:v>88.109636363636355</c:v>
                </c:pt>
                <c:pt idx="70">
                  <c:v>89.368345454545448</c:v>
                </c:pt>
                <c:pt idx="71">
                  <c:v>90.627054545454541</c:v>
                </c:pt>
                <c:pt idx="72">
                  <c:v>91.88576363636362</c:v>
                </c:pt>
                <c:pt idx="73">
                  <c:v>93.144472727272714</c:v>
                </c:pt>
                <c:pt idx="74">
                  <c:v>94.403181818181807</c:v>
                </c:pt>
                <c:pt idx="75">
                  <c:v>95.661890909090914</c:v>
                </c:pt>
                <c:pt idx="76">
                  <c:v>96.920599999999979</c:v>
                </c:pt>
                <c:pt idx="77">
                  <c:v>98.179309090909086</c:v>
                </c:pt>
                <c:pt idx="78">
                  <c:v>99.438018181818194</c:v>
                </c:pt>
                <c:pt idx="79">
                  <c:v>100.69672727272724</c:v>
                </c:pt>
                <c:pt idx="80">
                  <c:v>101.95543636363635</c:v>
                </c:pt>
                <c:pt idx="81">
                  <c:v>103.21414545454546</c:v>
                </c:pt>
                <c:pt idx="82">
                  <c:v>104.47285454545454</c:v>
                </c:pt>
                <c:pt idx="83">
                  <c:v>105.73156363636363</c:v>
                </c:pt>
                <c:pt idx="84">
                  <c:v>106.99027272727272</c:v>
                </c:pt>
                <c:pt idx="85">
                  <c:v>108.24898181818183</c:v>
                </c:pt>
                <c:pt idx="86">
                  <c:v>109.5076909090909</c:v>
                </c:pt>
                <c:pt idx="87">
                  <c:v>110.76639999999998</c:v>
                </c:pt>
                <c:pt idx="88">
                  <c:v>112.02510909090907</c:v>
                </c:pt>
                <c:pt idx="89">
                  <c:v>113.28381818181816</c:v>
                </c:pt>
                <c:pt idx="90">
                  <c:v>114.54252727272727</c:v>
                </c:pt>
                <c:pt idx="91">
                  <c:v>115.80123636363636</c:v>
                </c:pt>
                <c:pt idx="92">
                  <c:v>117.05994545454546</c:v>
                </c:pt>
                <c:pt idx="93">
                  <c:v>118.31865454545454</c:v>
                </c:pt>
                <c:pt idx="94">
                  <c:v>119.57736363636363</c:v>
                </c:pt>
                <c:pt idx="95">
                  <c:v>120.83607272727271</c:v>
                </c:pt>
                <c:pt idx="96">
                  <c:v>122.0947818181818</c:v>
                </c:pt>
                <c:pt idx="97">
                  <c:v>123.35349090909089</c:v>
                </c:pt>
                <c:pt idx="98">
                  <c:v>124.61219999999999</c:v>
                </c:pt>
                <c:pt idx="99">
                  <c:v>125.87090909090908</c:v>
                </c:pt>
                <c:pt idx="100">
                  <c:v>127.12961818181817</c:v>
                </c:pt>
                <c:pt idx="101">
                  <c:v>128.38832727272728</c:v>
                </c:pt>
                <c:pt idx="102">
                  <c:v>129.64703636363635</c:v>
                </c:pt>
                <c:pt idx="103">
                  <c:v>130.90574545454544</c:v>
                </c:pt>
                <c:pt idx="104">
                  <c:v>132.16445454545453</c:v>
                </c:pt>
                <c:pt idx="105">
                  <c:v>133.42316363636363</c:v>
                </c:pt>
                <c:pt idx="106">
                  <c:v>134.68187272727272</c:v>
                </c:pt>
                <c:pt idx="107">
                  <c:v>135.94058181818181</c:v>
                </c:pt>
                <c:pt idx="108">
                  <c:v>137.19929090909091</c:v>
                </c:pt>
                <c:pt idx="109">
                  <c:v>138.458</c:v>
                </c:pt>
                <c:pt idx="110">
                  <c:v>139.71670909090906</c:v>
                </c:pt>
                <c:pt idx="111">
                  <c:v>140.97541818181816</c:v>
                </c:pt>
                <c:pt idx="112">
                  <c:v>142.23412727272725</c:v>
                </c:pt>
                <c:pt idx="113">
                  <c:v>143.49283636363634</c:v>
                </c:pt>
                <c:pt idx="114">
                  <c:v>144.75154545454544</c:v>
                </c:pt>
                <c:pt idx="115">
                  <c:v>146.01025454545453</c:v>
                </c:pt>
                <c:pt idx="116">
                  <c:v>147.26896363636362</c:v>
                </c:pt>
                <c:pt idx="117">
                  <c:v>148.52767272727272</c:v>
                </c:pt>
                <c:pt idx="118">
                  <c:v>149.78638181818181</c:v>
                </c:pt>
                <c:pt idx="119">
                  <c:v>151.0450909090909</c:v>
                </c:pt>
                <c:pt idx="120">
                  <c:v>152.3038</c:v>
                </c:pt>
                <c:pt idx="121">
                  <c:v>153.56250909090906</c:v>
                </c:pt>
                <c:pt idx="122">
                  <c:v>154.82121818181818</c:v>
                </c:pt>
                <c:pt idx="123">
                  <c:v>156.07992727272725</c:v>
                </c:pt>
                <c:pt idx="124">
                  <c:v>157.33863636363634</c:v>
                </c:pt>
                <c:pt idx="125">
                  <c:v>158.59734545454543</c:v>
                </c:pt>
                <c:pt idx="126">
                  <c:v>159.85605454545455</c:v>
                </c:pt>
                <c:pt idx="127">
                  <c:v>161.11476363636362</c:v>
                </c:pt>
                <c:pt idx="128">
                  <c:v>162.37347272727271</c:v>
                </c:pt>
                <c:pt idx="129">
                  <c:v>163.63218181818181</c:v>
                </c:pt>
                <c:pt idx="130">
                  <c:v>164.8908909090909</c:v>
                </c:pt>
                <c:pt idx="131">
                  <c:v>166.14959999999999</c:v>
                </c:pt>
                <c:pt idx="132">
                  <c:v>167.40830909090909</c:v>
                </c:pt>
                <c:pt idx="133">
                  <c:v>168.66701818181818</c:v>
                </c:pt>
                <c:pt idx="134">
                  <c:v>169.92572727272727</c:v>
                </c:pt>
                <c:pt idx="135">
                  <c:v>171.18443636363637</c:v>
                </c:pt>
                <c:pt idx="136">
                  <c:v>172.44314545454543</c:v>
                </c:pt>
                <c:pt idx="137">
                  <c:v>173.70185454545452</c:v>
                </c:pt>
                <c:pt idx="138">
                  <c:v>174.96056363636362</c:v>
                </c:pt>
                <c:pt idx="139">
                  <c:v>176.21927272727271</c:v>
                </c:pt>
                <c:pt idx="140">
                  <c:v>177.4779818181818</c:v>
                </c:pt>
                <c:pt idx="141">
                  <c:v>178.7366909090909</c:v>
                </c:pt>
                <c:pt idx="142">
                  <c:v>179.99539999999999</c:v>
                </c:pt>
                <c:pt idx="143">
                  <c:v>181.25410909090908</c:v>
                </c:pt>
                <c:pt idx="144">
                  <c:v>182.51281818181818</c:v>
                </c:pt>
                <c:pt idx="145">
                  <c:v>183.77152727272724</c:v>
                </c:pt>
                <c:pt idx="146">
                  <c:v>185.03023636363633</c:v>
                </c:pt>
                <c:pt idx="147">
                  <c:v>186.28894545454543</c:v>
                </c:pt>
                <c:pt idx="148">
                  <c:v>187.54765454545452</c:v>
                </c:pt>
                <c:pt idx="149">
                  <c:v>188.80636363636361</c:v>
                </c:pt>
                <c:pt idx="150">
                  <c:v>190.06507272727274</c:v>
                </c:pt>
                <c:pt idx="151">
                  <c:v>191.32378181818183</c:v>
                </c:pt>
                <c:pt idx="152">
                  <c:v>192.58249090909086</c:v>
                </c:pt>
                <c:pt idx="153">
                  <c:v>193.84119999999996</c:v>
                </c:pt>
                <c:pt idx="154">
                  <c:v>195.09990909090905</c:v>
                </c:pt>
                <c:pt idx="155">
                  <c:v>196.35861818181817</c:v>
                </c:pt>
                <c:pt idx="156">
                  <c:v>197.61732727272727</c:v>
                </c:pt>
                <c:pt idx="157">
                  <c:v>198.87603636363639</c:v>
                </c:pt>
                <c:pt idx="158">
                  <c:v>200.1347454545454</c:v>
                </c:pt>
                <c:pt idx="159">
                  <c:v>201.39345454545449</c:v>
                </c:pt>
                <c:pt idx="160">
                  <c:v>202.65216363636361</c:v>
                </c:pt>
                <c:pt idx="161">
                  <c:v>203.9108727272727</c:v>
                </c:pt>
                <c:pt idx="162">
                  <c:v>205.1695818181818</c:v>
                </c:pt>
                <c:pt idx="163">
                  <c:v>206.42829090909092</c:v>
                </c:pt>
                <c:pt idx="164">
                  <c:v>207.68699999999998</c:v>
                </c:pt>
                <c:pt idx="165">
                  <c:v>208.94570909090908</c:v>
                </c:pt>
                <c:pt idx="166">
                  <c:v>210.20441818181817</c:v>
                </c:pt>
                <c:pt idx="167">
                  <c:v>211.46312727272726</c:v>
                </c:pt>
                <c:pt idx="168">
                  <c:v>212.72183636363636</c:v>
                </c:pt>
                <c:pt idx="169">
                  <c:v>213.98054545454545</c:v>
                </c:pt>
                <c:pt idx="170">
                  <c:v>215.23925454545449</c:v>
                </c:pt>
                <c:pt idx="171">
                  <c:v>216.49796363636366</c:v>
                </c:pt>
                <c:pt idx="172">
                  <c:v>217.7566727272727</c:v>
                </c:pt>
                <c:pt idx="173">
                  <c:v>219.01538181818179</c:v>
                </c:pt>
                <c:pt idx="174">
                  <c:v>220.27409090909089</c:v>
                </c:pt>
                <c:pt idx="175">
                  <c:v>221.53279999999995</c:v>
                </c:pt>
                <c:pt idx="176">
                  <c:v>222.79150909090905</c:v>
                </c:pt>
                <c:pt idx="177">
                  <c:v>224.05021818181814</c:v>
                </c:pt>
                <c:pt idx="178">
                  <c:v>225.30892727272723</c:v>
                </c:pt>
                <c:pt idx="179">
                  <c:v>226.56763636363632</c:v>
                </c:pt>
                <c:pt idx="180">
                  <c:v>227.82634545454542</c:v>
                </c:pt>
                <c:pt idx="181">
                  <c:v>229.08505454545454</c:v>
                </c:pt>
                <c:pt idx="182">
                  <c:v>230.34376363636363</c:v>
                </c:pt>
                <c:pt idx="183">
                  <c:v>231.60247272727273</c:v>
                </c:pt>
                <c:pt idx="184">
                  <c:v>232.86118181818182</c:v>
                </c:pt>
                <c:pt idx="185">
                  <c:v>234.11989090909091</c:v>
                </c:pt>
                <c:pt idx="186">
                  <c:v>235.37859999999998</c:v>
                </c:pt>
                <c:pt idx="187">
                  <c:v>236.63730909090907</c:v>
                </c:pt>
                <c:pt idx="188">
                  <c:v>237.89601818181816</c:v>
                </c:pt>
                <c:pt idx="189">
                  <c:v>239.15472727272726</c:v>
                </c:pt>
                <c:pt idx="190">
                  <c:v>240.41343636363638</c:v>
                </c:pt>
                <c:pt idx="191">
                  <c:v>241.67214545454542</c:v>
                </c:pt>
                <c:pt idx="192">
                  <c:v>242.93085454545451</c:v>
                </c:pt>
                <c:pt idx="193">
                  <c:v>244.1895636363636</c:v>
                </c:pt>
                <c:pt idx="194">
                  <c:v>245.44827272727269</c:v>
                </c:pt>
                <c:pt idx="195">
                  <c:v>246.70698181818179</c:v>
                </c:pt>
                <c:pt idx="196">
                  <c:v>247.96569090909088</c:v>
                </c:pt>
                <c:pt idx="197">
                  <c:v>249.22439999999997</c:v>
                </c:pt>
                <c:pt idx="198">
                  <c:v>250.48310909090907</c:v>
                </c:pt>
                <c:pt idx="199">
                  <c:v>251.74181818181816</c:v>
                </c:pt>
                <c:pt idx="200">
                  <c:v>253.00052727272725</c:v>
                </c:pt>
                <c:pt idx="201">
                  <c:v>254.25923636363635</c:v>
                </c:pt>
                <c:pt idx="202">
                  <c:v>255.51794545454547</c:v>
                </c:pt>
                <c:pt idx="203">
                  <c:v>256.77665454545456</c:v>
                </c:pt>
                <c:pt idx="204">
                  <c:v>258.03536363636363</c:v>
                </c:pt>
                <c:pt idx="205">
                  <c:v>259.29407272727269</c:v>
                </c:pt>
                <c:pt idx="206">
                  <c:v>260.55278181818181</c:v>
                </c:pt>
                <c:pt idx="207">
                  <c:v>261.81149090909088</c:v>
                </c:pt>
                <c:pt idx="208">
                  <c:v>263.0702</c:v>
                </c:pt>
                <c:pt idx="209">
                  <c:v>264.32890909090906</c:v>
                </c:pt>
                <c:pt idx="210">
                  <c:v>265.58761818181819</c:v>
                </c:pt>
                <c:pt idx="211">
                  <c:v>266.84632727272725</c:v>
                </c:pt>
                <c:pt idx="212">
                  <c:v>268.10503636363632</c:v>
                </c:pt>
                <c:pt idx="213">
                  <c:v>269.36374545454544</c:v>
                </c:pt>
                <c:pt idx="214">
                  <c:v>270.6224545454545</c:v>
                </c:pt>
                <c:pt idx="215">
                  <c:v>271.88116363636362</c:v>
                </c:pt>
                <c:pt idx="216">
                  <c:v>273.13987272727269</c:v>
                </c:pt>
                <c:pt idx="217">
                  <c:v>274.39858181818181</c:v>
                </c:pt>
                <c:pt idx="218">
                  <c:v>275.65729090909088</c:v>
                </c:pt>
                <c:pt idx="219">
                  <c:v>276.916</c:v>
                </c:pt>
                <c:pt idx="220">
                  <c:v>278.17470909090906</c:v>
                </c:pt>
                <c:pt idx="221">
                  <c:v>279.43341818181813</c:v>
                </c:pt>
                <c:pt idx="222">
                  <c:v>280.69212727272725</c:v>
                </c:pt>
                <c:pt idx="223">
                  <c:v>281.95083636363631</c:v>
                </c:pt>
                <c:pt idx="224">
                  <c:v>283.20954545454543</c:v>
                </c:pt>
                <c:pt idx="225">
                  <c:v>284.4682545454545</c:v>
                </c:pt>
                <c:pt idx="226">
                  <c:v>285.72696363636356</c:v>
                </c:pt>
                <c:pt idx="227">
                  <c:v>286.98567272727269</c:v>
                </c:pt>
                <c:pt idx="228">
                  <c:v>288.24438181818181</c:v>
                </c:pt>
                <c:pt idx="229">
                  <c:v>289.50309090909087</c:v>
                </c:pt>
                <c:pt idx="230">
                  <c:v>290.76179999999999</c:v>
                </c:pt>
                <c:pt idx="231">
                  <c:v>292.02050909090906</c:v>
                </c:pt>
                <c:pt idx="232">
                  <c:v>293.27921818181818</c:v>
                </c:pt>
                <c:pt idx="233">
                  <c:v>294.53792727272725</c:v>
                </c:pt>
                <c:pt idx="234">
                  <c:v>295.79663636363637</c:v>
                </c:pt>
                <c:pt idx="235">
                  <c:v>297.05534545454543</c:v>
                </c:pt>
                <c:pt idx="236">
                  <c:v>298.31405454545455</c:v>
                </c:pt>
                <c:pt idx="237">
                  <c:v>299.57276363636362</c:v>
                </c:pt>
                <c:pt idx="238">
                  <c:v>300.83147272727268</c:v>
                </c:pt>
                <c:pt idx="239">
                  <c:v>302.0901818181818</c:v>
                </c:pt>
                <c:pt idx="240">
                  <c:v>303.34889090909087</c:v>
                </c:pt>
                <c:pt idx="241">
                  <c:v>304.60759999999999</c:v>
                </c:pt>
                <c:pt idx="242">
                  <c:v>305.86630909090906</c:v>
                </c:pt>
                <c:pt idx="243">
                  <c:v>307.12501818181812</c:v>
                </c:pt>
                <c:pt idx="244">
                  <c:v>308.38372727272724</c:v>
                </c:pt>
                <c:pt idx="245">
                  <c:v>309.64243636363636</c:v>
                </c:pt>
                <c:pt idx="246">
                  <c:v>310.90114545454543</c:v>
                </c:pt>
                <c:pt idx="247">
                  <c:v>312.15985454545449</c:v>
                </c:pt>
                <c:pt idx="248">
                  <c:v>313.41856363636361</c:v>
                </c:pt>
                <c:pt idx="249">
                  <c:v>314.67727272727268</c:v>
                </c:pt>
                <c:pt idx="250">
                  <c:v>315.9359818181818</c:v>
                </c:pt>
                <c:pt idx="251">
                  <c:v>317.19469090909087</c:v>
                </c:pt>
                <c:pt idx="252">
                  <c:v>318.45339999999993</c:v>
                </c:pt>
                <c:pt idx="253">
                  <c:v>319.71210909090911</c:v>
                </c:pt>
                <c:pt idx="254">
                  <c:v>320.97081818181817</c:v>
                </c:pt>
                <c:pt idx="255">
                  <c:v>322.22952727272724</c:v>
                </c:pt>
                <c:pt idx="256">
                  <c:v>323.48823636363636</c:v>
                </c:pt>
                <c:pt idx="257">
                  <c:v>324.74694545454543</c:v>
                </c:pt>
                <c:pt idx="258">
                  <c:v>326.00565454545449</c:v>
                </c:pt>
                <c:pt idx="259">
                  <c:v>327.26436363636361</c:v>
                </c:pt>
                <c:pt idx="260">
                  <c:v>328.52307272727268</c:v>
                </c:pt>
                <c:pt idx="261">
                  <c:v>329.7817818181818</c:v>
                </c:pt>
                <c:pt idx="262">
                  <c:v>331.04049090909086</c:v>
                </c:pt>
                <c:pt idx="263">
                  <c:v>332.29919999999998</c:v>
                </c:pt>
                <c:pt idx="264">
                  <c:v>333.55790909090905</c:v>
                </c:pt>
                <c:pt idx="265">
                  <c:v>334.81661818181817</c:v>
                </c:pt>
                <c:pt idx="266">
                  <c:v>336.07532727272724</c:v>
                </c:pt>
                <c:pt idx="267">
                  <c:v>337.33403636363636</c:v>
                </c:pt>
                <c:pt idx="268">
                  <c:v>338.59274545454537</c:v>
                </c:pt>
                <c:pt idx="269">
                  <c:v>339.85145454545454</c:v>
                </c:pt>
                <c:pt idx="270">
                  <c:v>341.11016363636355</c:v>
                </c:pt>
                <c:pt idx="271">
                  <c:v>342.36887272727273</c:v>
                </c:pt>
                <c:pt idx="272">
                  <c:v>343.62758181818174</c:v>
                </c:pt>
                <c:pt idx="273">
                  <c:v>344.88629090909086</c:v>
                </c:pt>
                <c:pt idx="274">
                  <c:v>346.14499999999992</c:v>
                </c:pt>
                <c:pt idx="275">
                  <c:v>347.40370909090905</c:v>
                </c:pt>
                <c:pt idx="276">
                  <c:v>348.66241818181811</c:v>
                </c:pt>
                <c:pt idx="277">
                  <c:v>349.92112727272723</c:v>
                </c:pt>
                <c:pt idx="278">
                  <c:v>351.1798363636363</c:v>
                </c:pt>
                <c:pt idx="279">
                  <c:v>352.43854545454542</c:v>
                </c:pt>
                <c:pt idx="280">
                  <c:v>353.69725454545454</c:v>
                </c:pt>
                <c:pt idx="281">
                  <c:v>354.95596363636361</c:v>
                </c:pt>
                <c:pt idx="282">
                  <c:v>356.21467272727267</c:v>
                </c:pt>
                <c:pt idx="283">
                  <c:v>357.47338181818179</c:v>
                </c:pt>
                <c:pt idx="284">
                  <c:v>358.73209090909086</c:v>
                </c:pt>
                <c:pt idx="285">
                  <c:v>359.99079999999998</c:v>
                </c:pt>
                <c:pt idx="286">
                  <c:v>361.24950909090904</c:v>
                </c:pt>
                <c:pt idx="287">
                  <c:v>362.50821818181817</c:v>
                </c:pt>
                <c:pt idx="288">
                  <c:v>363.76692727272723</c:v>
                </c:pt>
                <c:pt idx="289">
                  <c:v>365.02563636363635</c:v>
                </c:pt>
                <c:pt idx="290">
                  <c:v>366.28434545454542</c:v>
                </c:pt>
                <c:pt idx="291">
                  <c:v>367.54305454545448</c:v>
                </c:pt>
                <c:pt idx="292">
                  <c:v>368.8017636363636</c:v>
                </c:pt>
                <c:pt idx="293">
                  <c:v>370.06047272727267</c:v>
                </c:pt>
                <c:pt idx="294">
                  <c:v>371.31918181818179</c:v>
                </c:pt>
                <c:pt idx="295">
                  <c:v>372.57789090909085</c:v>
                </c:pt>
                <c:pt idx="296">
                  <c:v>373.83659999999986</c:v>
                </c:pt>
                <c:pt idx="297">
                  <c:v>375.09530909090904</c:v>
                </c:pt>
                <c:pt idx="298">
                  <c:v>376.35401818181816</c:v>
                </c:pt>
                <c:pt idx="299">
                  <c:v>377.61272727272723</c:v>
                </c:pt>
              </c:numCache>
            </c:numRef>
          </c:cat>
          <c:val>
            <c:numRef>
              <c:f>'TV curves - Working'!$Y$3:$Y$302</c:f>
              <c:numCache>
                <c:formatCode>General</c:formatCode>
                <c:ptCount val="300"/>
                <c:pt idx="0">
                  <c:v>0.45424812919085444</c:v>
                </c:pt>
                <c:pt idx="1">
                  <c:v>2.0817782305019739</c:v>
                </c:pt>
                <c:pt idx="2">
                  <c:v>5.0520447653678238</c:v>
                </c:pt>
                <c:pt idx="3">
                  <c:v>9.4505887162805831</c:v>
                </c:pt>
                <c:pt idx="4">
                  <c:v>15.328973675425244</c:v>
                </c:pt>
                <c:pt idx="5">
                  <c:v>22.719184576366249</c:v>
                </c:pt>
                <c:pt idx="6">
                  <c:v>31.640276818607866</c:v>
                </c:pt>
                <c:pt idx="7">
                  <c:v>42.102087439188438</c:v>
                </c:pt>
                <c:pt idx="8">
                  <c:v>54.107550995683695</c:v>
                </c:pt>
                <c:pt idx="9">
                  <c:v>67.654256879516581</c:v>
                </c:pt>
                <c:pt idx="10">
                  <c:v>82.735554411537606</c:v>
                </c:pt>
                <c:pt idx="11">
                  <c:v>99.341369536051062</c:v>
                </c:pt>
                <c:pt idx="12">
                  <c:v>117.45882781682826</c:v>
                </c:pt>
                <c:pt idx="13">
                  <c:v>137.07274188735121</c:v>
                </c:pt>
                <c:pt idx="14">
                  <c:v>158.16600082605993</c:v>
                </c:pt>
                <c:pt idx="15">
                  <c:v>180.71988657309967</c:v>
                </c:pt>
                <c:pt idx="16">
                  <c:v>204.71433478828504</c:v>
                </c:pt>
                <c:pt idx="17">
                  <c:v>230.12815254609549</c:v>
                </c:pt>
                <c:pt idx="18">
                  <c:v>256.93920191367545</c:v>
                </c:pt>
                <c:pt idx="19">
                  <c:v>285.1245561527528</c:v>
                </c:pt>
                <c:pt idx="20">
                  <c:v>314.66063366176388</c:v>
                </c:pt>
                <c:pt idx="21">
                  <c:v>345.52331360499983</c:v>
                </c:pt>
                <c:pt idx="22">
                  <c:v>377.68803631783788</c:v>
                </c:pt>
                <c:pt idx="23">
                  <c:v>411.12989093738202</c:v>
                </c:pt>
                <c:pt idx="24">
                  <c:v>445.82369222347802</c:v>
                </c:pt>
                <c:pt idx="25">
                  <c:v>481.7440481632982</c:v>
                </c:pt>
                <c:pt idx="26">
                  <c:v>518.86541966382811</c:v>
                </c:pt>
                <c:pt idx="27">
                  <c:v>557.16217340954449</c:v>
                </c:pt>
                <c:pt idx="28">
                  <c:v>596.60862878232354</c:v>
                </c:pt>
                <c:pt idx="29">
                  <c:v>637.17909959608278</c:v>
                </c:pt>
                <c:pt idx="30">
                  <c:v>678.84793128180706</c:v>
                </c:pt>
                <c:pt idx="31">
                  <c:v>721.58953406329852</c:v>
                </c:pt>
                <c:pt idx="32">
                  <c:v>765.37841258572109</c:v>
                </c:pt>
                <c:pt idx="33">
                  <c:v>810.18919239423826</c:v>
                </c:pt>
                <c:pt idx="34">
                  <c:v>855.99664360610177</c:v>
                </c:pt>
                <c:pt idx="35">
                  <c:v>902.77570207436656</c:v>
                </c:pt>
                <c:pt idx="36">
                  <c:v>950.50148830330534</c:v>
                </c:pt>
                <c:pt idx="37">
                  <c:v>999.14932434334742</c:v>
                </c:pt>
                <c:pt idx="38">
                  <c:v>1048.6947488658486</c:v>
                </c:pt>
                <c:pt idx="39">
                  <c:v>1099.113530594519</c:v>
                </c:pt>
                <c:pt idx="40">
                  <c:v>1150.3816802500824</c:v>
                </c:pt>
                <c:pt idx="41">
                  <c:v>1202.4754611473099</c:v>
                </c:pt>
                <c:pt idx="42">
                  <c:v>1255.3713985684324</c:v>
                </c:pt>
                <c:pt idx="43">
                  <c:v>1309.0462880237692</c:v>
                </c:pt>
                <c:pt idx="44">
                  <c:v>1363.4772024989188</c:v>
                </c:pt>
                <c:pt idx="45">
                  <c:v>1418.6414987777753</c:v>
                </c:pt>
                <c:pt idx="46">
                  <c:v>1474.5168229217813</c:v>
                </c:pt>
                <c:pt idx="47">
                  <c:v>1531.0811149780077</c:v>
                </c:pt>
                <c:pt idx="48">
                  <c:v>1588.3126129817417</c:v>
                </c:pt>
                <c:pt idx="49">
                  <c:v>1646.1898563131385</c:v>
                </c:pt>
                <c:pt idx="50">
                  <c:v>1704.6916884620141</c:v>
                </c:pt>
                <c:pt idx="51">
                  <c:v>1763.7972592500244</c:v>
                </c:pt>
                <c:pt idx="52">
                  <c:v>1823.4860265551006</c:v>
                </c:pt>
                <c:pt idx="53">
                  <c:v>1883.7377575791104</c:v>
                </c:pt>
                <c:pt idx="54">
                  <c:v>1944.5325296962424</c:v>
                </c:pt>
                <c:pt idx="55">
                  <c:v>2005.8507309164102</c:v>
                </c:pt>
                <c:pt idx="56">
                  <c:v>2067.6730599951861</c:v>
                </c:pt>
                <c:pt idx="57">
                  <c:v>2129.9805262191485</c:v>
                </c:pt>
                <c:pt idx="58">
                  <c:v>2192.754448893239</c:v>
                </c:pt>
                <c:pt idx="59">
                  <c:v>2255.9764565545943</c:v>
                </c:pt>
                <c:pt idx="60">
                  <c:v>2319.6284859354087</c:v>
                </c:pt>
                <c:pt idx="61">
                  <c:v>2383.6927806956201</c:v>
                </c:pt>
                <c:pt idx="62">
                  <c:v>2448.1518899446392</c:v>
                </c:pt>
                <c:pt idx="63">
                  <c:v>2512.9886665698764</c:v>
                </c:pt>
                <c:pt idx="64">
                  <c:v>2578.1862653884823</c:v>
                </c:pt>
                <c:pt idx="65">
                  <c:v>2643.7281411375238</c:v>
                </c:pt>
                <c:pt idx="66">
                  <c:v>2709.598046316657</c:v>
                </c:pt>
                <c:pt idx="67">
                  <c:v>2775.7800288963963</c:v>
                </c:pt>
                <c:pt idx="68">
                  <c:v>2842.25842990405</c:v>
                </c:pt>
                <c:pt idx="69">
                  <c:v>2909.0178808986157</c:v>
                </c:pt>
                <c:pt idx="70">
                  <c:v>2976.0433013450593</c:v>
                </c:pt>
                <c:pt idx="71">
                  <c:v>3043.3198958976682</c:v>
                </c:pt>
                <c:pt idx="72">
                  <c:v>3110.8331516015596</c:v>
                </c:pt>
                <c:pt idx="73">
                  <c:v>3178.5688350206669</c:v>
                </c:pt>
                <c:pt idx="74">
                  <c:v>3246.5129893000753</c:v>
                </c:pt>
                <c:pt idx="75">
                  <c:v>3314.6519311699331</c:v>
                </c:pt>
                <c:pt idx="76">
                  <c:v>3382.9722478977274</c:v>
                </c:pt>
                <c:pt idx="77">
                  <c:v>3451.4607941952117</c:v>
                </c:pt>
                <c:pt idx="78">
                  <c:v>3520.1046890858674</c:v>
                </c:pt>
                <c:pt idx="79">
                  <c:v>3588.8913127383435</c:v>
                </c:pt>
                <c:pt idx="80">
                  <c:v>3657.8083032709851</c:v>
                </c:pt>
                <c:pt idx="81">
                  <c:v>3726.8435535321742</c:v>
                </c:pt>
                <c:pt idx="82">
                  <c:v>3795.985207860916</c:v>
                </c:pt>
                <c:pt idx="83">
                  <c:v>3865.2216588317865</c:v>
                </c:pt>
                <c:pt idx="84">
                  <c:v>3934.541543988048</c:v>
                </c:pt>
                <c:pt idx="85">
                  <c:v>4003.9337425665281</c:v>
                </c:pt>
                <c:pt idx="86">
                  <c:v>4073.3873722175804</c:v>
                </c:pt>
                <c:pt idx="87">
                  <c:v>4142.8917857232045</c:v>
                </c:pt>
                <c:pt idx="88">
                  <c:v>4212.4365677162168</c:v>
                </c:pt>
                <c:pt idx="89">
                  <c:v>4282.0115314031318</c:v>
                </c:pt>
                <c:pt idx="90">
                  <c:v>4351.6067152932774</c:v>
                </c:pt>
                <c:pt idx="91">
                  <c:v>4421.212379936389</c:v>
                </c:pt>
                <c:pt idx="92">
                  <c:v>4490.8190046709096</c:v>
                </c:pt>
                <c:pt idx="93">
                  <c:v>4560.417284384911</c:v>
                </c:pt>
                <c:pt idx="94">
                  <c:v>4629.9981262915417</c:v>
                </c:pt>
                <c:pt idx="95">
                  <c:v>4699.5526467206619</c:v>
                </c:pt>
                <c:pt idx="96">
                  <c:v>4769.0721679282924</c:v>
                </c:pt>
                <c:pt idx="97">
                  <c:v>4838.5482149252957</c:v>
                </c:pt>
                <c:pt idx="98">
                  <c:v>4907.9725123266744</c:v>
                </c:pt>
                <c:pt idx="99">
                  <c:v>4977.3369812227074</c:v>
                </c:pt>
                <c:pt idx="100">
                  <c:v>5046.633736073095</c:v>
                </c:pt>
                <c:pt idx="101">
                  <c:v>5115.8550816251081</c:v>
                </c:pt>
                <c:pt idx="102">
                  <c:v>5184.9935098567912</c:v>
                </c:pt>
                <c:pt idx="103">
                  <c:v>5254.0416969460157</c:v>
                </c:pt>
                <c:pt idx="104">
                  <c:v>5322.9925002662512</c:v>
                </c:pt>
                <c:pt idx="105">
                  <c:v>5391.838955409743</c:v>
                </c:pt>
                <c:pt idx="106">
                  <c:v>5460.5742732387889</c:v>
                </c:pt>
                <c:pt idx="107">
                  <c:v>5529.1918369657014</c:v>
                </c:pt>
                <c:pt idx="108">
                  <c:v>5597.685199261995</c:v>
                </c:pt>
                <c:pt idx="109">
                  <c:v>5666.0480793972865</c:v>
                </c:pt>
                <c:pt idx="110">
                  <c:v>5734.2743604083289</c:v>
                </c:pt>
                <c:pt idx="111">
                  <c:v>5802.3580862985673</c:v>
                </c:pt>
                <c:pt idx="112">
                  <c:v>5870.2934592685533</c:v>
                </c:pt>
                <c:pt idx="113">
                  <c:v>5938.0748369774765</c:v>
                </c:pt>
                <c:pt idx="114">
                  <c:v>6005.6967298361078</c:v>
                </c:pt>
                <c:pt idx="115">
                  <c:v>6073.1537983313174</c:v>
                </c:pt>
                <c:pt idx="116">
                  <c:v>6140.4408503823634</c:v>
                </c:pt>
                <c:pt idx="117">
                  <c:v>6207.5528387290879</c:v>
                </c:pt>
                <c:pt idx="118">
                  <c:v>6274.4848583520943</c:v>
                </c:pt>
                <c:pt idx="119">
                  <c:v>6341.2321439250391</c:v>
                </c:pt>
                <c:pt idx="120">
                  <c:v>6407.7900672990172</c:v>
                </c:pt>
                <c:pt idx="121">
                  <c:v>6474.1541350191073</c:v>
                </c:pt>
                <c:pt idx="122">
                  <c:v>6540.3199858730623</c:v>
                </c:pt>
                <c:pt idx="123">
                  <c:v>6606.2833884720721</c:v>
                </c:pt>
                <c:pt idx="124">
                  <c:v>6672.0402388636257</c:v>
                </c:pt>
                <c:pt idx="125">
                  <c:v>6737.5865581763492</c:v>
                </c:pt>
                <c:pt idx="126">
                  <c:v>6802.9184902967163</c:v>
                </c:pt>
                <c:pt idx="127">
                  <c:v>6868.0322995775477</c:v>
                </c:pt>
                <c:pt idx="128">
                  <c:v>6932.9243685782112</c:v>
                </c:pt>
                <c:pt idx="129">
                  <c:v>6997.5911958363031</c:v>
                </c:pt>
                <c:pt idx="130">
                  <c:v>7062.0293936706748</c:v>
                </c:pt>
                <c:pt idx="131">
                  <c:v>7126.2356860157079</c:v>
                </c:pt>
                <c:pt idx="132">
                  <c:v>7190.2069062865667</c:v>
                </c:pt>
                <c:pt idx="133">
                  <c:v>7253.9399952752719</c:v>
                </c:pt>
                <c:pt idx="134">
                  <c:v>7317.4319990773874</c:v>
                </c:pt>
                <c:pt idx="135">
                  <c:v>7380.6800670491266</c:v>
                </c:pt>
                <c:pt idx="136">
                  <c:v>7443.681449794607</c:v>
                </c:pt>
                <c:pt idx="137">
                  <c:v>7506.4334971830795</c:v>
                </c:pt>
                <c:pt idx="138">
                  <c:v>7568.9336563958295</c:v>
                </c:pt>
                <c:pt idx="139">
                  <c:v>7631.1794700025648</c:v>
                </c:pt>
                <c:pt idx="140">
                  <c:v>7693.1685740669691</c:v>
                </c:pt>
                <c:pt idx="141">
                  <c:v>7754.8986962812578</c:v>
                </c:pt>
                <c:pt idx="142">
                  <c:v>7816.3676541293516</c:v>
                </c:pt>
                <c:pt idx="143">
                  <c:v>7877.5733530784819</c:v>
                </c:pt>
                <c:pt idx="144">
                  <c:v>7938.5137847989299</c:v>
                </c:pt>
                <c:pt idx="145">
                  <c:v>7999.1870254116275</c:v>
                </c:pt>
                <c:pt idx="146">
                  <c:v>8059.5912337632926</c:v>
                </c:pt>
                <c:pt idx="147">
                  <c:v>8119.7246497288806</c:v>
                </c:pt>
                <c:pt idx="148">
                  <c:v>8179.5855925410433</c:v>
                </c:pt>
                <c:pt idx="149">
                  <c:v>8239.172459146228</c:v>
                </c:pt>
                <c:pt idx="150">
                  <c:v>8298.4837225872725</c:v>
                </c:pt>
                <c:pt idx="151">
                  <c:v>8357.517930412032</c:v>
                </c:pt>
                <c:pt idx="152">
                  <c:v>8416.2737031078923</c:v>
                </c:pt>
                <c:pt idx="153">
                  <c:v>8474.7497325617587</c:v>
                </c:pt>
                <c:pt idx="154">
                  <c:v>8532.9447805452946</c:v>
                </c:pt>
                <c:pt idx="155">
                  <c:v>8590.8576772250526</c:v>
                </c:pt>
                <c:pt idx="156">
                  <c:v>8648.4873196972603</c:v>
                </c:pt>
                <c:pt idx="157">
                  <c:v>8705.8326705468899</c:v>
                </c:pt>
                <c:pt idx="158">
                  <c:v>8762.8927564308124</c:v>
                </c:pt>
                <c:pt idx="159">
                  <c:v>8819.6666666845704</c:v>
                </c:pt>
                <c:pt idx="160">
                  <c:v>8876.1535519526933</c:v>
                </c:pt>
                <c:pt idx="161">
                  <c:v>8932.3526228420451</c:v>
                </c:pt>
                <c:pt idx="162">
                  <c:v>8988.2631485980328</c:v>
                </c:pt>
                <c:pt idx="163">
                  <c:v>9043.8844558033215</c:v>
                </c:pt>
                <c:pt idx="164">
                  <c:v>9099.2159270988323</c:v>
                </c:pt>
                <c:pt idx="165">
                  <c:v>9154.2569999266161</c:v>
                </c:pt>
                <c:pt idx="166">
                  <c:v>9209.0071652943934</c:v>
                </c:pt>
                <c:pt idx="167">
                  <c:v>9263.4659665614508</c:v>
                </c:pt>
                <c:pt idx="168">
                  <c:v>9317.6329982455791</c:v>
                </c:pt>
                <c:pt idx="169">
                  <c:v>9371.5079048508178</c:v>
                </c:pt>
                <c:pt idx="170">
                  <c:v>9425.0903797156207</c:v>
                </c:pt>
                <c:pt idx="171">
                  <c:v>9478.3801638812911</c:v>
                </c:pt>
                <c:pt idx="172">
                  <c:v>9531.3770449802778</c:v>
                </c:pt>
                <c:pt idx="173">
                  <c:v>9584.0808561441117</c:v>
                </c:pt>
                <c:pt idx="174">
                  <c:v>9636.4914749307263</c:v>
                </c:pt>
                <c:pt idx="175">
                  <c:v>9688.6088222708277</c:v>
                </c:pt>
                <c:pt idx="176">
                  <c:v>9740.4328614330534</c:v>
                </c:pt>
                <c:pt idx="177">
                  <c:v>9791.963597007707</c:v>
                </c:pt>
                <c:pt idx="178">
                  <c:v>9843.2010739086854</c:v>
                </c:pt>
                <c:pt idx="179">
                  <c:v>9894.1453763934696</c:v>
                </c:pt>
                <c:pt idx="180">
                  <c:v>9944.796627100779</c:v>
                </c:pt>
                <c:pt idx="181">
                  <c:v>9995.1549861057083</c:v>
                </c:pt>
                <c:pt idx="182">
                  <c:v>10045.220649992078</c:v>
                </c:pt>
                <c:pt idx="183">
                  <c:v>10094.993850941726</c:v>
                </c:pt>
                <c:pt idx="184">
                  <c:v>10144.474855840468</c:v>
                </c:pt>
                <c:pt idx="185">
                  <c:v>10193.663965400492</c:v>
                </c:pt>
                <c:pt idx="186">
                  <c:v>10242.561513298975</c:v>
                </c:pt>
                <c:pt idx="187">
                  <c:v>10291.1678653326</c:v>
                </c:pt>
                <c:pt idx="188">
                  <c:v>10339.483418587781</c:v>
                </c:pt>
                <c:pt idx="189">
                  <c:v>10387.508600626326</c:v>
                </c:pt>
                <c:pt idx="190">
                  <c:v>10435.243868686335</c:v>
                </c:pt>
                <c:pt idx="191">
                  <c:v>10482.689708898048</c:v>
                </c:pt>
                <c:pt idx="192">
                  <c:v>10529.846635514434</c:v>
                </c:pt>
                <c:pt idx="193">
                  <c:v>10576.715190156321</c:v>
                </c:pt>
                <c:pt idx="194">
                  <c:v>10623.295941071763</c:v>
                </c:pt>
                <c:pt idx="195">
                  <c:v>10669.589482409485</c:v>
                </c:pt>
                <c:pt idx="196">
                  <c:v>10715.596433506147</c:v>
                </c:pt>
                <c:pt idx="197">
                  <c:v>10761.317438187256</c:v>
                </c:pt>
                <c:pt idx="198">
                  <c:v>10806.75316408139</c:v>
                </c:pt>
                <c:pt idx="199">
                  <c:v>10851.904301947685</c:v>
                </c:pt>
                <c:pt idx="200">
                  <c:v>10896.77156501625</c:v>
                </c:pt>
                <c:pt idx="201">
                  <c:v>10941.355688341324</c:v>
                </c:pt>
                <c:pt idx="202">
                  <c:v>10985.657428167015</c:v>
                </c:pt>
                <c:pt idx="203">
                  <c:v>11029.677561305343</c:v>
                </c:pt>
                <c:pt idx="204">
                  <c:v>11073.416884526458</c:v>
                </c:pt>
                <c:pt idx="205">
                  <c:v>11116.87621396079</c:v>
                </c:pt>
                <c:pt idx="206">
                  <c:v>11160.05638451294</c:v>
                </c:pt>
                <c:pt idx="207">
                  <c:v>11202.958249287134</c:v>
                </c:pt>
                <c:pt idx="208">
                  <c:v>11245.582679024028</c:v>
                </c:pt>
                <c:pt idx="209">
                  <c:v>11287.930561548706</c:v>
                </c:pt>
                <c:pt idx="210">
                  <c:v>11330.002801229612</c:v>
                </c:pt>
                <c:pt idx="211">
                  <c:v>11371.800318448388</c:v>
                </c:pt>
                <c:pt idx="212">
                  <c:v>11413.3240490802</c:v>
                </c:pt>
                <c:pt idx="213">
                  <c:v>11454.574943984628</c:v>
                </c:pt>
                <c:pt idx="214">
                  <c:v>11495.553968506756</c:v>
                </c:pt>
                <c:pt idx="215">
                  <c:v>11536.262101988357</c:v>
                </c:pt>
                <c:pt idx="216">
                  <c:v>11576.700337289058</c:v>
                </c:pt>
                <c:pt idx="217">
                  <c:v>11616.869680317193</c:v>
                </c:pt>
                <c:pt idx="218">
                  <c:v>11656.771149570264</c:v>
                </c:pt>
                <c:pt idx="219">
                  <c:v>11696.405775684862</c:v>
                </c:pt>
                <c:pt idx="220">
                  <c:v>11735.77460099579</c:v>
                </c:pt>
                <c:pt idx="221">
                  <c:v>11774.878679104357</c:v>
                </c:pt>
                <c:pt idx="222">
                  <c:v>11813.719074455574</c:v>
                </c:pt>
                <c:pt idx="223">
                  <c:v>11852.296861924126</c:v>
                </c:pt>
                <c:pt idx="224">
                  <c:v>11890.613126409051</c:v>
                </c:pt>
                <c:pt idx="225">
                  <c:v>11928.668962436856</c:v>
                </c:pt>
                <c:pt idx="226">
                  <c:v>11966.465473772994</c:v>
                </c:pt>
                <c:pt idx="227">
                  <c:v>12004.003773041519</c:v>
                </c:pt>
                <c:pt idx="228">
                  <c:v>12041.284981352825</c:v>
                </c:pt>
                <c:pt idx="229">
                  <c:v>12078.310227939292</c:v>
                </c:pt>
                <c:pt idx="230">
                  <c:v>12115.080649798674</c:v>
                </c:pt>
                <c:pt idx="231">
                  <c:v>12151.597391345165</c:v>
                </c:pt>
                <c:pt idx="232">
                  <c:v>12187.861604067932</c:v>
                </c:pt>
                <c:pt idx="233">
                  <c:v>12223.874446197044</c:v>
                </c:pt>
                <c:pt idx="234">
                  <c:v>12259.637082376621</c:v>
                </c:pt>
                <c:pt idx="235">
                  <c:v>12295.15068334512</c:v>
                </c:pt>
                <c:pt idx="236">
                  <c:v>12330.416425622545</c:v>
                </c:pt>
                <c:pt idx="237">
                  <c:v>12365.435491204575</c:v>
                </c:pt>
                <c:pt idx="238">
                  <c:v>12400.209067263411</c:v>
                </c:pt>
                <c:pt idx="239">
                  <c:v>12434.73834585521</c:v>
                </c:pt>
                <c:pt idx="240">
                  <c:v>12469.024523634052</c:v>
                </c:pt>
                <c:pt idx="241">
                  <c:v>12503.068801572264</c:v>
                </c:pt>
                <c:pt idx="242">
                  <c:v>12536.872384686985</c:v>
                </c:pt>
                <c:pt idx="243">
                  <c:v>12570.436481772937</c:v>
                </c:pt>
                <c:pt idx="244">
                  <c:v>12603.762305141194</c:v>
                </c:pt>
                <c:pt idx="245">
                  <c:v>12636.85107036386</c:v>
                </c:pt>
                <c:pt idx="246">
                  <c:v>12669.703996024613</c:v>
                </c:pt>
                <c:pt idx="247">
                  <c:v>12702.322303474934</c:v>
                </c:pt>
                <c:pt idx="248">
                  <c:v>12734.707216595958</c:v>
                </c:pt>
                <c:pt idx="249">
                  <c:v>12766.859961565799</c:v>
                </c:pt>
                <c:pt idx="250">
                  <c:v>12798.781766632301</c:v>
                </c:pt>
                <c:pt idx="251">
                  <c:v>12830.473861891136</c:v>
                </c:pt>
                <c:pt idx="252">
                  <c:v>12861.937479069</c:v>
                </c:pt>
                <c:pt idx="253">
                  <c:v>12893.173851312027</c:v>
                </c:pt>
                <c:pt idx="254">
                  <c:v>12924.184212979169</c:v>
                </c:pt>
                <c:pt idx="255">
                  <c:v>12954.96979944046</c:v>
                </c:pt>
                <c:pt idx="256">
                  <c:v>12985.531846880209</c:v>
                </c:pt>
                <c:pt idx="257">
                  <c:v>13015.871592104813</c:v>
                </c:pt>
                <c:pt idx="258">
                  <c:v>13045.990272355335</c:v>
                </c:pt>
                <c:pt idx="259">
                  <c:v>13075.889125124522</c:v>
                </c:pt>
                <c:pt idx="260">
                  <c:v>13105.569387978419</c:v>
                </c:pt>
                <c:pt idx="261">
                  <c:v>13135.032298382303</c:v>
                </c:pt>
                <c:pt idx="262">
                  <c:v>13164.279093530939</c:v>
                </c:pt>
                <c:pt idx="263">
                  <c:v>13193.311010183057</c:v>
                </c:pt>
                <c:pt idx="264">
                  <c:v>13222.129284500019</c:v>
                </c:pt>
                <c:pt idx="265">
                  <c:v>13250.735151888472</c:v>
                </c:pt>
                <c:pt idx="266">
                  <c:v>13279.129846847098</c:v>
                </c:pt>
                <c:pt idx="267">
                  <c:v>13307.314602817154</c:v>
                </c:pt>
                <c:pt idx="268">
                  <c:v>13335.290652036967</c:v>
                </c:pt>
                <c:pt idx="269">
                  <c:v>13363.059225400124</c:v>
                </c:pt>
                <c:pt idx="270">
                  <c:v>13390.621552317356</c:v>
                </c:pt>
                <c:pt idx="271">
                  <c:v>13417.978860582089</c:v>
                </c:pt>
                <c:pt idx="272">
                  <c:v>13445.132376239477</c:v>
                </c:pt>
                <c:pt idx="273">
                  <c:v>13472.08332345899</c:v>
                </c:pt>
                <c:pt idx="274">
                  <c:v>13498.832924410366</c:v>
                </c:pt>
                <c:pt idx="275">
                  <c:v>13525.382399142913</c:v>
                </c:pt>
                <c:pt idx="276">
                  <c:v>13551.732965468131</c:v>
                </c:pt>
                <c:pt idx="277">
                  <c:v>13577.885838845483</c:v>
                </c:pt>
                <c:pt idx="278">
                  <c:v>13603.842232271414</c:v>
                </c:pt>
                <c:pt idx="279">
                  <c:v>13629.603356171359</c:v>
                </c:pt>
                <c:pt idx="280">
                  <c:v>13655.170418294882</c:v>
                </c:pt>
                <c:pt idx="281">
                  <c:v>13680.544623613678</c:v>
                </c:pt>
                <c:pt idx="282">
                  <c:v>13705.727174222602</c:v>
                </c:pt>
                <c:pt idx="283">
                  <c:v>13730.719269243462</c:v>
                </c:pt>
                <c:pt idx="284">
                  <c:v>13755.522104731666</c:v>
                </c:pt>
                <c:pt idx="285">
                  <c:v>13780.13687358555</c:v>
                </c:pt>
                <c:pt idx="286">
                  <c:v>13804.56476545847</c:v>
                </c:pt>
                <c:pt idx="287">
                  <c:v>13828.806966673455</c:v>
                </c:pt>
                <c:pt idx="288">
                  <c:v>13852.864660140493</c:v>
                </c:pt>
                <c:pt idx="289">
                  <c:v>13876.739025276303</c:v>
                </c:pt>
                <c:pt idx="290">
                  <c:v>13900.431237926598</c:v>
                </c:pt>
                <c:pt idx="291">
                  <c:v>13923.942470290789</c:v>
                </c:pt>
                <c:pt idx="292">
                  <c:v>13947.273890849054</c:v>
                </c:pt>
                <c:pt idx="293">
                  <c:v>13970.42666429171</c:v>
                </c:pt>
                <c:pt idx="294">
                  <c:v>13993.401951450898</c:v>
                </c:pt>
                <c:pt idx="295">
                  <c:v>14016.2009092345</c:v>
                </c:pt>
                <c:pt idx="296">
                  <c:v>14038.824690562218</c:v>
                </c:pt>
                <c:pt idx="297">
                  <c:v>14061.274444303825</c:v>
                </c:pt>
                <c:pt idx="298">
                  <c:v>14083.551315219471</c:v>
                </c:pt>
                <c:pt idx="299">
                  <c:v>14105.656443902095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1-4D6F-8374-7926C11863DA}"/>
            </c:ext>
          </c:extLst>
        </c:ser>
        <c:ser>
          <c:idx val="2"/>
          <c:order val="1"/>
          <c:tx>
            <c:strRef>
              <c:f>'TV curves - Working'!$R$2</c:f>
              <c:strCache>
                <c:ptCount val="1"/>
                <c:pt idx="0">
                  <c:v>Marginal Peak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60"/>
            <c:marker>
              <c:symbol val="circle"/>
              <c:size val="5"/>
              <c:spPr>
                <a:solidFill>
                  <a:schemeClr val="tx1"/>
                </a:solidFill>
                <a:ln w="9525" cap="sq">
                  <a:noFill/>
                  <a:beve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431-4D6F-8374-7926C11863DA}"/>
              </c:ext>
            </c:extLst>
          </c:dPt>
          <c:cat>
            <c:numRef>
              <c:f>'TV curves - Working'!$Z$3:$Z$302</c:f>
              <c:numCache>
                <c:formatCode>General</c:formatCode>
                <c:ptCount val="300"/>
                <c:pt idx="0">
                  <c:v>1.2587090909090908</c:v>
                </c:pt>
                <c:pt idx="1">
                  <c:v>2.5174181818181816</c:v>
                </c:pt>
                <c:pt idx="2">
                  <c:v>3.7761272727272721</c:v>
                </c:pt>
                <c:pt idx="3">
                  <c:v>5.0348363636363631</c:v>
                </c:pt>
                <c:pt idx="4">
                  <c:v>6.2935454545454528</c:v>
                </c:pt>
                <c:pt idx="5">
                  <c:v>7.5522545454545442</c:v>
                </c:pt>
                <c:pt idx="6">
                  <c:v>8.8109636363636348</c:v>
                </c:pt>
                <c:pt idx="7">
                  <c:v>10.069672727272726</c:v>
                </c:pt>
                <c:pt idx="8">
                  <c:v>11.328381818181818</c:v>
                </c:pt>
                <c:pt idx="9">
                  <c:v>12.587090909090906</c:v>
                </c:pt>
                <c:pt idx="10">
                  <c:v>13.845799999999997</c:v>
                </c:pt>
                <c:pt idx="11">
                  <c:v>15.104509090909088</c:v>
                </c:pt>
                <c:pt idx="12">
                  <c:v>16.36321818181818</c:v>
                </c:pt>
                <c:pt idx="13">
                  <c:v>17.62192727272727</c:v>
                </c:pt>
                <c:pt idx="14">
                  <c:v>18.880636363636363</c:v>
                </c:pt>
                <c:pt idx="15">
                  <c:v>20.139345454545452</c:v>
                </c:pt>
                <c:pt idx="16">
                  <c:v>21.398054545454546</c:v>
                </c:pt>
                <c:pt idx="17">
                  <c:v>22.656763636363635</c:v>
                </c:pt>
                <c:pt idx="18">
                  <c:v>23.915472727272729</c:v>
                </c:pt>
                <c:pt idx="19">
                  <c:v>25.174181818181811</c:v>
                </c:pt>
                <c:pt idx="20">
                  <c:v>26.432890909090908</c:v>
                </c:pt>
                <c:pt idx="21">
                  <c:v>27.691599999999994</c:v>
                </c:pt>
                <c:pt idx="22">
                  <c:v>28.950309090909091</c:v>
                </c:pt>
                <c:pt idx="23">
                  <c:v>30.209018181818177</c:v>
                </c:pt>
                <c:pt idx="24">
                  <c:v>31.46772727272727</c:v>
                </c:pt>
                <c:pt idx="25">
                  <c:v>32.72643636363636</c:v>
                </c:pt>
                <c:pt idx="26">
                  <c:v>33.985145454545453</c:v>
                </c:pt>
                <c:pt idx="27">
                  <c:v>35.243854545454539</c:v>
                </c:pt>
                <c:pt idx="28">
                  <c:v>36.502563636363632</c:v>
                </c:pt>
                <c:pt idx="29">
                  <c:v>37.761272727272726</c:v>
                </c:pt>
                <c:pt idx="30">
                  <c:v>39.019981818181812</c:v>
                </c:pt>
                <c:pt idx="31">
                  <c:v>40.278690909090905</c:v>
                </c:pt>
                <c:pt idx="32">
                  <c:v>41.537399999999998</c:v>
                </c:pt>
                <c:pt idx="33">
                  <c:v>42.796109090909091</c:v>
                </c:pt>
                <c:pt idx="34">
                  <c:v>44.054818181818177</c:v>
                </c:pt>
                <c:pt idx="35">
                  <c:v>45.313527272727271</c:v>
                </c:pt>
                <c:pt idx="36">
                  <c:v>46.572236363636357</c:v>
                </c:pt>
                <c:pt idx="37">
                  <c:v>47.830945454545457</c:v>
                </c:pt>
                <c:pt idx="38">
                  <c:v>49.089654545454543</c:v>
                </c:pt>
                <c:pt idx="39">
                  <c:v>50.348363636363622</c:v>
                </c:pt>
                <c:pt idx="40">
                  <c:v>51.60707272727273</c:v>
                </c:pt>
                <c:pt idx="41">
                  <c:v>52.865781818181816</c:v>
                </c:pt>
                <c:pt idx="42">
                  <c:v>54.124490909090916</c:v>
                </c:pt>
                <c:pt idx="43">
                  <c:v>55.383199999999988</c:v>
                </c:pt>
                <c:pt idx="44">
                  <c:v>56.641909090909081</c:v>
                </c:pt>
                <c:pt idx="45">
                  <c:v>57.900618181818182</c:v>
                </c:pt>
                <c:pt idx="46">
                  <c:v>59.159327272727268</c:v>
                </c:pt>
                <c:pt idx="47">
                  <c:v>60.418036363636354</c:v>
                </c:pt>
                <c:pt idx="48">
                  <c:v>61.676745454545447</c:v>
                </c:pt>
                <c:pt idx="49">
                  <c:v>62.93545454545454</c:v>
                </c:pt>
                <c:pt idx="50">
                  <c:v>64.194163636363641</c:v>
                </c:pt>
                <c:pt idx="51">
                  <c:v>65.45287272727272</c:v>
                </c:pt>
                <c:pt idx="52">
                  <c:v>66.711581818181813</c:v>
                </c:pt>
                <c:pt idx="53">
                  <c:v>67.970290909090906</c:v>
                </c:pt>
                <c:pt idx="54">
                  <c:v>69.228999999999999</c:v>
                </c:pt>
                <c:pt idx="55">
                  <c:v>70.487709090909078</c:v>
                </c:pt>
                <c:pt idx="56">
                  <c:v>71.746418181818171</c:v>
                </c:pt>
                <c:pt idx="57">
                  <c:v>73.005127272727265</c:v>
                </c:pt>
                <c:pt idx="58">
                  <c:v>74.263836363636358</c:v>
                </c:pt>
                <c:pt idx="59">
                  <c:v>75.522545454545451</c:v>
                </c:pt>
                <c:pt idx="60">
                  <c:v>76.78125454545453</c:v>
                </c:pt>
                <c:pt idx="61">
                  <c:v>78.039963636363623</c:v>
                </c:pt>
                <c:pt idx="62">
                  <c:v>79.298672727272717</c:v>
                </c:pt>
                <c:pt idx="63">
                  <c:v>80.55738181818181</c:v>
                </c:pt>
                <c:pt idx="64">
                  <c:v>81.816090909090903</c:v>
                </c:pt>
                <c:pt idx="65">
                  <c:v>83.074799999999996</c:v>
                </c:pt>
                <c:pt idx="66">
                  <c:v>84.333509090909089</c:v>
                </c:pt>
                <c:pt idx="67">
                  <c:v>85.592218181818183</c:v>
                </c:pt>
                <c:pt idx="68">
                  <c:v>86.850927272727262</c:v>
                </c:pt>
                <c:pt idx="69">
                  <c:v>88.109636363636355</c:v>
                </c:pt>
                <c:pt idx="70">
                  <c:v>89.368345454545448</c:v>
                </c:pt>
                <c:pt idx="71">
                  <c:v>90.627054545454541</c:v>
                </c:pt>
                <c:pt idx="72">
                  <c:v>91.88576363636362</c:v>
                </c:pt>
                <c:pt idx="73">
                  <c:v>93.144472727272714</c:v>
                </c:pt>
                <c:pt idx="74">
                  <c:v>94.403181818181807</c:v>
                </c:pt>
                <c:pt idx="75">
                  <c:v>95.661890909090914</c:v>
                </c:pt>
                <c:pt idx="76">
                  <c:v>96.920599999999979</c:v>
                </c:pt>
                <c:pt idx="77">
                  <c:v>98.179309090909086</c:v>
                </c:pt>
                <c:pt idx="78">
                  <c:v>99.438018181818194</c:v>
                </c:pt>
                <c:pt idx="79">
                  <c:v>100.69672727272724</c:v>
                </c:pt>
                <c:pt idx="80">
                  <c:v>101.95543636363635</c:v>
                </c:pt>
                <c:pt idx="81">
                  <c:v>103.21414545454546</c:v>
                </c:pt>
                <c:pt idx="82">
                  <c:v>104.47285454545454</c:v>
                </c:pt>
                <c:pt idx="83">
                  <c:v>105.73156363636363</c:v>
                </c:pt>
                <c:pt idx="84">
                  <c:v>106.99027272727272</c:v>
                </c:pt>
                <c:pt idx="85">
                  <c:v>108.24898181818183</c:v>
                </c:pt>
                <c:pt idx="86">
                  <c:v>109.5076909090909</c:v>
                </c:pt>
                <c:pt idx="87">
                  <c:v>110.76639999999998</c:v>
                </c:pt>
                <c:pt idx="88">
                  <c:v>112.02510909090907</c:v>
                </c:pt>
                <c:pt idx="89">
                  <c:v>113.28381818181816</c:v>
                </c:pt>
                <c:pt idx="90">
                  <c:v>114.54252727272727</c:v>
                </c:pt>
                <c:pt idx="91">
                  <c:v>115.80123636363636</c:v>
                </c:pt>
                <c:pt idx="92">
                  <c:v>117.05994545454546</c:v>
                </c:pt>
                <c:pt idx="93">
                  <c:v>118.31865454545454</c:v>
                </c:pt>
                <c:pt idx="94">
                  <c:v>119.57736363636363</c:v>
                </c:pt>
                <c:pt idx="95">
                  <c:v>120.83607272727271</c:v>
                </c:pt>
                <c:pt idx="96">
                  <c:v>122.0947818181818</c:v>
                </c:pt>
                <c:pt idx="97">
                  <c:v>123.35349090909089</c:v>
                </c:pt>
                <c:pt idx="98">
                  <c:v>124.61219999999999</c:v>
                </c:pt>
                <c:pt idx="99">
                  <c:v>125.87090909090908</c:v>
                </c:pt>
                <c:pt idx="100">
                  <c:v>127.12961818181817</c:v>
                </c:pt>
                <c:pt idx="101">
                  <c:v>128.38832727272728</c:v>
                </c:pt>
                <c:pt idx="102">
                  <c:v>129.64703636363635</c:v>
                </c:pt>
                <c:pt idx="103">
                  <c:v>130.90574545454544</c:v>
                </c:pt>
                <c:pt idx="104">
                  <c:v>132.16445454545453</c:v>
                </c:pt>
                <c:pt idx="105">
                  <c:v>133.42316363636363</c:v>
                </c:pt>
                <c:pt idx="106">
                  <c:v>134.68187272727272</c:v>
                </c:pt>
                <c:pt idx="107">
                  <c:v>135.94058181818181</c:v>
                </c:pt>
                <c:pt idx="108">
                  <c:v>137.19929090909091</c:v>
                </c:pt>
                <c:pt idx="109">
                  <c:v>138.458</c:v>
                </c:pt>
                <c:pt idx="110">
                  <c:v>139.71670909090906</c:v>
                </c:pt>
                <c:pt idx="111">
                  <c:v>140.97541818181816</c:v>
                </c:pt>
                <c:pt idx="112">
                  <c:v>142.23412727272725</c:v>
                </c:pt>
                <c:pt idx="113">
                  <c:v>143.49283636363634</c:v>
                </c:pt>
                <c:pt idx="114">
                  <c:v>144.75154545454544</c:v>
                </c:pt>
                <c:pt idx="115">
                  <c:v>146.01025454545453</c:v>
                </c:pt>
                <c:pt idx="116">
                  <c:v>147.26896363636362</c:v>
                </c:pt>
                <c:pt idx="117">
                  <c:v>148.52767272727272</c:v>
                </c:pt>
                <c:pt idx="118">
                  <c:v>149.78638181818181</c:v>
                </c:pt>
                <c:pt idx="119">
                  <c:v>151.0450909090909</c:v>
                </c:pt>
                <c:pt idx="120">
                  <c:v>152.3038</c:v>
                </c:pt>
                <c:pt idx="121">
                  <c:v>153.56250909090906</c:v>
                </c:pt>
                <c:pt idx="122">
                  <c:v>154.82121818181818</c:v>
                </c:pt>
                <c:pt idx="123">
                  <c:v>156.07992727272725</c:v>
                </c:pt>
                <c:pt idx="124">
                  <c:v>157.33863636363634</c:v>
                </c:pt>
                <c:pt idx="125">
                  <c:v>158.59734545454543</c:v>
                </c:pt>
                <c:pt idx="126">
                  <c:v>159.85605454545455</c:v>
                </c:pt>
                <c:pt idx="127">
                  <c:v>161.11476363636362</c:v>
                </c:pt>
                <c:pt idx="128">
                  <c:v>162.37347272727271</c:v>
                </c:pt>
                <c:pt idx="129">
                  <c:v>163.63218181818181</c:v>
                </c:pt>
                <c:pt idx="130">
                  <c:v>164.8908909090909</c:v>
                </c:pt>
                <c:pt idx="131">
                  <c:v>166.14959999999999</c:v>
                </c:pt>
                <c:pt idx="132">
                  <c:v>167.40830909090909</c:v>
                </c:pt>
                <c:pt idx="133">
                  <c:v>168.66701818181818</c:v>
                </c:pt>
                <c:pt idx="134">
                  <c:v>169.92572727272727</c:v>
                </c:pt>
                <c:pt idx="135">
                  <c:v>171.18443636363637</c:v>
                </c:pt>
                <c:pt idx="136">
                  <c:v>172.44314545454543</c:v>
                </c:pt>
                <c:pt idx="137">
                  <c:v>173.70185454545452</c:v>
                </c:pt>
                <c:pt idx="138">
                  <c:v>174.96056363636362</c:v>
                </c:pt>
                <c:pt idx="139">
                  <c:v>176.21927272727271</c:v>
                </c:pt>
                <c:pt idx="140">
                  <c:v>177.4779818181818</c:v>
                </c:pt>
                <c:pt idx="141">
                  <c:v>178.7366909090909</c:v>
                </c:pt>
                <c:pt idx="142">
                  <c:v>179.99539999999999</c:v>
                </c:pt>
                <c:pt idx="143">
                  <c:v>181.25410909090908</c:v>
                </c:pt>
                <c:pt idx="144">
                  <c:v>182.51281818181818</c:v>
                </c:pt>
                <c:pt idx="145">
                  <c:v>183.77152727272724</c:v>
                </c:pt>
                <c:pt idx="146">
                  <c:v>185.03023636363633</c:v>
                </c:pt>
                <c:pt idx="147">
                  <c:v>186.28894545454543</c:v>
                </c:pt>
                <c:pt idx="148">
                  <c:v>187.54765454545452</c:v>
                </c:pt>
                <c:pt idx="149">
                  <c:v>188.80636363636361</c:v>
                </c:pt>
                <c:pt idx="150">
                  <c:v>190.06507272727274</c:v>
                </c:pt>
                <c:pt idx="151">
                  <c:v>191.32378181818183</c:v>
                </c:pt>
                <c:pt idx="152">
                  <c:v>192.58249090909086</c:v>
                </c:pt>
                <c:pt idx="153">
                  <c:v>193.84119999999996</c:v>
                </c:pt>
                <c:pt idx="154">
                  <c:v>195.09990909090905</c:v>
                </c:pt>
                <c:pt idx="155">
                  <c:v>196.35861818181817</c:v>
                </c:pt>
                <c:pt idx="156">
                  <c:v>197.61732727272727</c:v>
                </c:pt>
                <c:pt idx="157">
                  <c:v>198.87603636363639</c:v>
                </c:pt>
                <c:pt idx="158">
                  <c:v>200.1347454545454</c:v>
                </c:pt>
                <c:pt idx="159">
                  <c:v>201.39345454545449</c:v>
                </c:pt>
                <c:pt idx="160">
                  <c:v>202.65216363636361</c:v>
                </c:pt>
                <c:pt idx="161">
                  <c:v>203.9108727272727</c:v>
                </c:pt>
                <c:pt idx="162">
                  <c:v>205.1695818181818</c:v>
                </c:pt>
                <c:pt idx="163">
                  <c:v>206.42829090909092</c:v>
                </c:pt>
                <c:pt idx="164">
                  <c:v>207.68699999999998</c:v>
                </c:pt>
                <c:pt idx="165">
                  <c:v>208.94570909090908</c:v>
                </c:pt>
                <c:pt idx="166">
                  <c:v>210.20441818181817</c:v>
                </c:pt>
                <c:pt idx="167">
                  <c:v>211.46312727272726</c:v>
                </c:pt>
                <c:pt idx="168">
                  <c:v>212.72183636363636</c:v>
                </c:pt>
                <c:pt idx="169">
                  <c:v>213.98054545454545</c:v>
                </c:pt>
                <c:pt idx="170">
                  <c:v>215.23925454545449</c:v>
                </c:pt>
                <c:pt idx="171">
                  <c:v>216.49796363636366</c:v>
                </c:pt>
                <c:pt idx="172">
                  <c:v>217.7566727272727</c:v>
                </c:pt>
                <c:pt idx="173">
                  <c:v>219.01538181818179</c:v>
                </c:pt>
                <c:pt idx="174">
                  <c:v>220.27409090909089</c:v>
                </c:pt>
                <c:pt idx="175">
                  <c:v>221.53279999999995</c:v>
                </c:pt>
                <c:pt idx="176">
                  <c:v>222.79150909090905</c:v>
                </c:pt>
                <c:pt idx="177">
                  <c:v>224.05021818181814</c:v>
                </c:pt>
                <c:pt idx="178">
                  <c:v>225.30892727272723</c:v>
                </c:pt>
                <c:pt idx="179">
                  <c:v>226.56763636363632</c:v>
                </c:pt>
                <c:pt idx="180">
                  <c:v>227.82634545454542</c:v>
                </c:pt>
                <c:pt idx="181">
                  <c:v>229.08505454545454</c:v>
                </c:pt>
                <c:pt idx="182">
                  <c:v>230.34376363636363</c:v>
                </c:pt>
                <c:pt idx="183">
                  <c:v>231.60247272727273</c:v>
                </c:pt>
                <c:pt idx="184">
                  <c:v>232.86118181818182</c:v>
                </c:pt>
                <c:pt idx="185">
                  <c:v>234.11989090909091</c:v>
                </c:pt>
                <c:pt idx="186">
                  <c:v>235.37859999999998</c:v>
                </c:pt>
                <c:pt idx="187">
                  <c:v>236.63730909090907</c:v>
                </c:pt>
                <c:pt idx="188">
                  <c:v>237.89601818181816</c:v>
                </c:pt>
                <c:pt idx="189">
                  <c:v>239.15472727272726</c:v>
                </c:pt>
                <c:pt idx="190">
                  <c:v>240.41343636363638</c:v>
                </c:pt>
                <c:pt idx="191">
                  <c:v>241.67214545454542</c:v>
                </c:pt>
                <c:pt idx="192">
                  <c:v>242.93085454545451</c:v>
                </c:pt>
                <c:pt idx="193">
                  <c:v>244.1895636363636</c:v>
                </c:pt>
                <c:pt idx="194">
                  <c:v>245.44827272727269</c:v>
                </c:pt>
                <c:pt idx="195">
                  <c:v>246.70698181818179</c:v>
                </c:pt>
                <c:pt idx="196">
                  <c:v>247.96569090909088</c:v>
                </c:pt>
                <c:pt idx="197">
                  <c:v>249.22439999999997</c:v>
                </c:pt>
                <c:pt idx="198">
                  <c:v>250.48310909090907</c:v>
                </c:pt>
                <c:pt idx="199">
                  <c:v>251.74181818181816</c:v>
                </c:pt>
                <c:pt idx="200">
                  <c:v>253.00052727272725</c:v>
                </c:pt>
                <c:pt idx="201">
                  <c:v>254.25923636363635</c:v>
                </c:pt>
                <c:pt idx="202">
                  <c:v>255.51794545454547</c:v>
                </c:pt>
                <c:pt idx="203">
                  <c:v>256.77665454545456</c:v>
                </c:pt>
                <c:pt idx="204">
                  <c:v>258.03536363636363</c:v>
                </c:pt>
                <c:pt idx="205">
                  <c:v>259.29407272727269</c:v>
                </c:pt>
                <c:pt idx="206">
                  <c:v>260.55278181818181</c:v>
                </c:pt>
                <c:pt idx="207">
                  <c:v>261.81149090909088</c:v>
                </c:pt>
                <c:pt idx="208">
                  <c:v>263.0702</c:v>
                </c:pt>
                <c:pt idx="209">
                  <c:v>264.32890909090906</c:v>
                </c:pt>
                <c:pt idx="210">
                  <c:v>265.58761818181819</c:v>
                </c:pt>
                <c:pt idx="211">
                  <c:v>266.84632727272725</c:v>
                </c:pt>
                <c:pt idx="212">
                  <c:v>268.10503636363632</c:v>
                </c:pt>
                <c:pt idx="213">
                  <c:v>269.36374545454544</c:v>
                </c:pt>
                <c:pt idx="214">
                  <c:v>270.6224545454545</c:v>
                </c:pt>
                <c:pt idx="215">
                  <c:v>271.88116363636362</c:v>
                </c:pt>
                <c:pt idx="216">
                  <c:v>273.13987272727269</c:v>
                </c:pt>
                <c:pt idx="217">
                  <c:v>274.39858181818181</c:v>
                </c:pt>
                <c:pt idx="218">
                  <c:v>275.65729090909088</c:v>
                </c:pt>
                <c:pt idx="219">
                  <c:v>276.916</c:v>
                </c:pt>
                <c:pt idx="220">
                  <c:v>278.17470909090906</c:v>
                </c:pt>
                <c:pt idx="221">
                  <c:v>279.43341818181813</c:v>
                </c:pt>
                <c:pt idx="222">
                  <c:v>280.69212727272725</c:v>
                </c:pt>
                <c:pt idx="223">
                  <c:v>281.95083636363631</c:v>
                </c:pt>
                <c:pt idx="224">
                  <c:v>283.20954545454543</c:v>
                </c:pt>
                <c:pt idx="225">
                  <c:v>284.4682545454545</c:v>
                </c:pt>
                <c:pt idx="226">
                  <c:v>285.72696363636356</c:v>
                </c:pt>
                <c:pt idx="227">
                  <c:v>286.98567272727269</c:v>
                </c:pt>
                <c:pt idx="228">
                  <c:v>288.24438181818181</c:v>
                </c:pt>
                <c:pt idx="229">
                  <c:v>289.50309090909087</c:v>
                </c:pt>
                <c:pt idx="230">
                  <c:v>290.76179999999999</c:v>
                </c:pt>
                <c:pt idx="231">
                  <c:v>292.02050909090906</c:v>
                </c:pt>
                <c:pt idx="232">
                  <c:v>293.27921818181818</c:v>
                </c:pt>
                <c:pt idx="233">
                  <c:v>294.53792727272725</c:v>
                </c:pt>
                <c:pt idx="234">
                  <c:v>295.79663636363637</c:v>
                </c:pt>
                <c:pt idx="235">
                  <c:v>297.05534545454543</c:v>
                </c:pt>
                <c:pt idx="236">
                  <c:v>298.31405454545455</c:v>
                </c:pt>
                <c:pt idx="237">
                  <c:v>299.57276363636362</c:v>
                </c:pt>
                <c:pt idx="238">
                  <c:v>300.83147272727268</c:v>
                </c:pt>
                <c:pt idx="239">
                  <c:v>302.0901818181818</c:v>
                </c:pt>
                <c:pt idx="240">
                  <c:v>303.34889090909087</c:v>
                </c:pt>
                <c:pt idx="241">
                  <c:v>304.60759999999999</c:v>
                </c:pt>
                <c:pt idx="242">
                  <c:v>305.86630909090906</c:v>
                </c:pt>
                <c:pt idx="243">
                  <c:v>307.12501818181812</c:v>
                </c:pt>
                <c:pt idx="244">
                  <c:v>308.38372727272724</c:v>
                </c:pt>
                <c:pt idx="245">
                  <c:v>309.64243636363636</c:v>
                </c:pt>
                <c:pt idx="246">
                  <c:v>310.90114545454543</c:v>
                </c:pt>
                <c:pt idx="247">
                  <c:v>312.15985454545449</c:v>
                </c:pt>
                <c:pt idx="248">
                  <c:v>313.41856363636361</c:v>
                </c:pt>
                <c:pt idx="249">
                  <c:v>314.67727272727268</c:v>
                </c:pt>
                <c:pt idx="250">
                  <c:v>315.9359818181818</c:v>
                </c:pt>
                <c:pt idx="251">
                  <c:v>317.19469090909087</c:v>
                </c:pt>
                <c:pt idx="252">
                  <c:v>318.45339999999993</c:v>
                </c:pt>
                <c:pt idx="253">
                  <c:v>319.71210909090911</c:v>
                </c:pt>
                <c:pt idx="254">
                  <c:v>320.97081818181817</c:v>
                </c:pt>
                <c:pt idx="255">
                  <c:v>322.22952727272724</c:v>
                </c:pt>
                <c:pt idx="256">
                  <c:v>323.48823636363636</c:v>
                </c:pt>
                <c:pt idx="257">
                  <c:v>324.74694545454543</c:v>
                </c:pt>
                <c:pt idx="258">
                  <c:v>326.00565454545449</c:v>
                </c:pt>
                <c:pt idx="259">
                  <c:v>327.26436363636361</c:v>
                </c:pt>
                <c:pt idx="260">
                  <c:v>328.52307272727268</c:v>
                </c:pt>
                <c:pt idx="261">
                  <c:v>329.7817818181818</c:v>
                </c:pt>
                <c:pt idx="262">
                  <c:v>331.04049090909086</c:v>
                </c:pt>
                <c:pt idx="263">
                  <c:v>332.29919999999998</c:v>
                </c:pt>
                <c:pt idx="264">
                  <c:v>333.55790909090905</c:v>
                </c:pt>
                <c:pt idx="265">
                  <c:v>334.81661818181817</c:v>
                </c:pt>
                <c:pt idx="266">
                  <c:v>336.07532727272724</c:v>
                </c:pt>
                <c:pt idx="267">
                  <c:v>337.33403636363636</c:v>
                </c:pt>
                <c:pt idx="268">
                  <c:v>338.59274545454537</c:v>
                </c:pt>
                <c:pt idx="269">
                  <c:v>339.85145454545454</c:v>
                </c:pt>
                <c:pt idx="270">
                  <c:v>341.11016363636355</c:v>
                </c:pt>
                <c:pt idx="271">
                  <c:v>342.36887272727273</c:v>
                </c:pt>
                <c:pt idx="272">
                  <c:v>343.62758181818174</c:v>
                </c:pt>
                <c:pt idx="273">
                  <c:v>344.88629090909086</c:v>
                </c:pt>
                <c:pt idx="274">
                  <c:v>346.14499999999992</c:v>
                </c:pt>
                <c:pt idx="275">
                  <c:v>347.40370909090905</c:v>
                </c:pt>
                <c:pt idx="276">
                  <c:v>348.66241818181811</c:v>
                </c:pt>
                <c:pt idx="277">
                  <c:v>349.92112727272723</c:v>
                </c:pt>
                <c:pt idx="278">
                  <c:v>351.1798363636363</c:v>
                </c:pt>
                <c:pt idx="279">
                  <c:v>352.43854545454542</c:v>
                </c:pt>
                <c:pt idx="280">
                  <c:v>353.69725454545454</c:v>
                </c:pt>
                <c:pt idx="281">
                  <c:v>354.95596363636361</c:v>
                </c:pt>
                <c:pt idx="282">
                  <c:v>356.21467272727267</c:v>
                </c:pt>
                <c:pt idx="283">
                  <c:v>357.47338181818179</c:v>
                </c:pt>
                <c:pt idx="284">
                  <c:v>358.73209090909086</c:v>
                </c:pt>
                <c:pt idx="285">
                  <c:v>359.99079999999998</c:v>
                </c:pt>
                <c:pt idx="286">
                  <c:v>361.24950909090904</c:v>
                </c:pt>
                <c:pt idx="287">
                  <c:v>362.50821818181817</c:v>
                </c:pt>
                <c:pt idx="288">
                  <c:v>363.76692727272723</c:v>
                </c:pt>
                <c:pt idx="289">
                  <c:v>365.02563636363635</c:v>
                </c:pt>
                <c:pt idx="290">
                  <c:v>366.28434545454542</c:v>
                </c:pt>
                <c:pt idx="291">
                  <c:v>367.54305454545448</c:v>
                </c:pt>
                <c:pt idx="292">
                  <c:v>368.8017636363636</c:v>
                </c:pt>
                <c:pt idx="293">
                  <c:v>370.06047272727267</c:v>
                </c:pt>
                <c:pt idx="294">
                  <c:v>371.31918181818179</c:v>
                </c:pt>
                <c:pt idx="295">
                  <c:v>372.57789090909085</c:v>
                </c:pt>
                <c:pt idx="296">
                  <c:v>373.83659999999986</c:v>
                </c:pt>
                <c:pt idx="297">
                  <c:v>375.09530909090904</c:v>
                </c:pt>
                <c:pt idx="298">
                  <c:v>376.35401818181816</c:v>
                </c:pt>
                <c:pt idx="299">
                  <c:v>377.61272727272723</c:v>
                </c:pt>
              </c:numCache>
            </c:numRef>
          </c:cat>
          <c:val>
            <c:numRef>
              <c:f>'TV curves - Working'!$AA$3:$AA$302</c:f>
              <c:numCache>
                <c:formatCode>General</c:formatCode>
                <c:ptCount val="300"/>
                <c:pt idx="92">
                  <c:v>4490.8190046709096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31-4D6F-8374-7926C11863DA}"/>
            </c:ext>
          </c:extLst>
        </c:ser>
        <c:ser>
          <c:idx val="3"/>
          <c:order val="2"/>
          <c:tx>
            <c:strRef>
              <c:f>'TV curves - Working'!$S$2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cat>
            <c:numRef>
              <c:f>'TV curves - Working'!$Z$3:$Z$302</c:f>
              <c:numCache>
                <c:formatCode>General</c:formatCode>
                <c:ptCount val="300"/>
                <c:pt idx="0">
                  <c:v>1.2587090909090908</c:v>
                </c:pt>
                <c:pt idx="1">
                  <c:v>2.5174181818181816</c:v>
                </c:pt>
                <c:pt idx="2">
                  <c:v>3.7761272727272721</c:v>
                </c:pt>
                <c:pt idx="3">
                  <c:v>5.0348363636363631</c:v>
                </c:pt>
                <c:pt idx="4">
                  <c:v>6.2935454545454528</c:v>
                </c:pt>
                <c:pt idx="5">
                  <c:v>7.5522545454545442</c:v>
                </c:pt>
                <c:pt idx="6">
                  <c:v>8.8109636363636348</c:v>
                </c:pt>
                <c:pt idx="7">
                  <c:v>10.069672727272726</c:v>
                </c:pt>
                <c:pt idx="8">
                  <c:v>11.328381818181818</c:v>
                </c:pt>
                <c:pt idx="9">
                  <c:v>12.587090909090906</c:v>
                </c:pt>
                <c:pt idx="10">
                  <c:v>13.845799999999997</c:v>
                </c:pt>
                <c:pt idx="11">
                  <c:v>15.104509090909088</c:v>
                </c:pt>
                <c:pt idx="12">
                  <c:v>16.36321818181818</c:v>
                </c:pt>
                <c:pt idx="13">
                  <c:v>17.62192727272727</c:v>
                </c:pt>
                <c:pt idx="14">
                  <c:v>18.880636363636363</c:v>
                </c:pt>
                <c:pt idx="15">
                  <c:v>20.139345454545452</c:v>
                </c:pt>
                <c:pt idx="16">
                  <c:v>21.398054545454546</c:v>
                </c:pt>
                <c:pt idx="17">
                  <c:v>22.656763636363635</c:v>
                </c:pt>
                <c:pt idx="18">
                  <c:v>23.915472727272729</c:v>
                </c:pt>
                <c:pt idx="19">
                  <c:v>25.174181818181811</c:v>
                </c:pt>
                <c:pt idx="20">
                  <c:v>26.432890909090908</c:v>
                </c:pt>
                <c:pt idx="21">
                  <c:v>27.691599999999994</c:v>
                </c:pt>
                <c:pt idx="22">
                  <c:v>28.950309090909091</c:v>
                </c:pt>
                <c:pt idx="23">
                  <c:v>30.209018181818177</c:v>
                </c:pt>
                <c:pt idx="24">
                  <c:v>31.46772727272727</c:v>
                </c:pt>
                <c:pt idx="25">
                  <c:v>32.72643636363636</c:v>
                </c:pt>
                <c:pt idx="26">
                  <c:v>33.985145454545453</c:v>
                </c:pt>
                <c:pt idx="27">
                  <c:v>35.243854545454539</c:v>
                </c:pt>
                <c:pt idx="28">
                  <c:v>36.502563636363632</c:v>
                </c:pt>
                <c:pt idx="29">
                  <c:v>37.761272727272726</c:v>
                </c:pt>
                <c:pt idx="30">
                  <c:v>39.019981818181812</c:v>
                </c:pt>
                <c:pt idx="31">
                  <c:v>40.278690909090905</c:v>
                </c:pt>
                <c:pt idx="32">
                  <c:v>41.537399999999998</c:v>
                </c:pt>
                <c:pt idx="33">
                  <c:v>42.796109090909091</c:v>
                </c:pt>
                <c:pt idx="34">
                  <c:v>44.054818181818177</c:v>
                </c:pt>
                <c:pt idx="35">
                  <c:v>45.313527272727271</c:v>
                </c:pt>
                <c:pt idx="36">
                  <c:v>46.572236363636357</c:v>
                </c:pt>
                <c:pt idx="37">
                  <c:v>47.830945454545457</c:v>
                </c:pt>
                <c:pt idx="38">
                  <c:v>49.089654545454543</c:v>
                </c:pt>
                <c:pt idx="39">
                  <c:v>50.348363636363622</c:v>
                </c:pt>
                <c:pt idx="40">
                  <c:v>51.60707272727273</c:v>
                </c:pt>
                <c:pt idx="41">
                  <c:v>52.865781818181816</c:v>
                </c:pt>
                <c:pt idx="42">
                  <c:v>54.124490909090916</c:v>
                </c:pt>
                <c:pt idx="43">
                  <c:v>55.383199999999988</c:v>
                </c:pt>
                <c:pt idx="44">
                  <c:v>56.641909090909081</c:v>
                </c:pt>
                <c:pt idx="45">
                  <c:v>57.900618181818182</c:v>
                </c:pt>
                <c:pt idx="46">
                  <c:v>59.159327272727268</c:v>
                </c:pt>
                <c:pt idx="47">
                  <c:v>60.418036363636354</c:v>
                </c:pt>
                <c:pt idx="48">
                  <c:v>61.676745454545447</c:v>
                </c:pt>
                <c:pt idx="49">
                  <c:v>62.93545454545454</c:v>
                </c:pt>
                <c:pt idx="50">
                  <c:v>64.194163636363641</c:v>
                </c:pt>
                <c:pt idx="51">
                  <c:v>65.45287272727272</c:v>
                </c:pt>
                <c:pt idx="52">
                  <c:v>66.711581818181813</c:v>
                </c:pt>
                <c:pt idx="53">
                  <c:v>67.970290909090906</c:v>
                </c:pt>
                <c:pt idx="54">
                  <c:v>69.228999999999999</c:v>
                </c:pt>
                <c:pt idx="55">
                  <c:v>70.487709090909078</c:v>
                </c:pt>
                <c:pt idx="56">
                  <c:v>71.746418181818171</c:v>
                </c:pt>
                <c:pt idx="57">
                  <c:v>73.005127272727265</c:v>
                </c:pt>
                <c:pt idx="58">
                  <c:v>74.263836363636358</c:v>
                </c:pt>
                <c:pt idx="59">
                  <c:v>75.522545454545451</c:v>
                </c:pt>
                <c:pt idx="60">
                  <c:v>76.78125454545453</c:v>
                </c:pt>
                <c:pt idx="61">
                  <c:v>78.039963636363623</c:v>
                </c:pt>
                <c:pt idx="62">
                  <c:v>79.298672727272717</c:v>
                </c:pt>
                <c:pt idx="63">
                  <c:v>80.55738181818181</c:v>
                </c:pt>
                <c:pt idx="64">
                  <c:v>81.816090909090903</c:v>
                </c:pt>
                <c:pt idx="65">
                  <c:v>83.074799999999996</c:v>
                </c:pt>
                <c:pt idx="66">
                  <c:v>84.333509090909089</c:v>
                </c:pt>
                <c:pt idx="67">
                  <c:v>85.592218181818183</c:v>
                </c:pt>
                <c:pt idx="68">
                  <c:v>86.850927272727262</c:v>
                </c:pt>
                <c:pt idx="69">
                  <c:v>88.109636363636355</c:v>
                </c:pt>
                <c:pt idx="70">
                  <c:v>89.368345454545448</c:v>
                </c:pt>
                <c:pt idx="71">
                  <c:v>90.627054545454541</c:v>
                </c:pt>
                <c:pt idx="72">
                  <c:v>91.88576363636362</c:v>
                </c:pt>
                <c:pt idx="73">
                  <c:v>93.144472727272714</c:v>
                </c:pt>
                <c:pt idx="74">
                  <c:v>94.403181818181807</c:v>
                </c:pt>
                <c:pt idx="75">
                  <c:v>95.661890909090914</c:v>
                </c:pt>
                <c:pt idx="76">
                  <c:v>96.920599999999979</c:v>
                </c:pt>
                <c:pt idx="77">
                  <c:v>98.179309090909086</c:v>
                </c:pt>
                <c:pt idx="78">
                  <c:v>99.438018181818194</c:v>
                </c:pt>
                <c:pt idx="79">
                  <c:v>100.69672727272724</c:v>
                </c:pt>
                <c:pt idx="80">
                  <c:v>101.95543636363635</c:v>
                </c:pt>
                <c:pt idx="81">
                  <c:v>103.21414545454546</c:v>
                </c:pt>
                <c:pt idx="82">
                  <c:v>104.47285454545454</c:v>
                </c:pt>
                <c:pt idx="83">
                  <c:v>105.73156363636363</c:v>
                </c:pt>
                <c:pt idx="84">
                  <c:v>106.99027272727272</c:v>
                </c:pt>
                <c:pt idx="85">
                  <c:v>108.24898181818183</c:v>
                </c:pt>
                <c:pt idx="86">
                  <c:v>109.5076909090909</c:v>
                </c:pt>
                <c:pt idx="87">
                  <c:v>110.76639999999998</c:v>
                </c:pt>
                <c:pt idx="88">
                  <c:v>112.02510909090907</c:v>
                </c:pt>
                <c:pt idx="89">
                  <c:v>113.28381818181816</c:v>
                </c:pt>
                <c:pt idx="90">
                  <c:v>114.54252727272727</c:v>
                </c:pt>
                <c:pt idx="91">
                  <c:v>115.80123636363636</c:v>
                </c:pt>
                <c:pt idx="92">
                  <c:v>117.05994545454546</c:v>
                </c:pt>
                <c:pt idx="93">
                  <c:v>118.31865454545454</c:v>
                </c:pt>
                <c:pt idx="94">
                  <c:v>119.57736363636363</c:v>
                </c:pt>
                <c:pt idx="95">
                  <c:v>120.83607272727271</c:v>
                </c:pt>
                <c:pt idx="96">
                  <c:v>122.0947818181818</c:v>
                </c:pt>
                <c:pt idx="97">
                  <c:v>123.35349090909089</c:v>
                </c:pt>
                <c:pt idx="98">
                  <c:v>124.61219999999999</c:v>
                </c:pt>
                <c:pt idx="99">
                  <c:v>125.87090909090908</c:v>
                </c:pt>
                <c:pt idx="100">
                  <c:v>127.12961818181817</c:v>
                </c:pt>
                <c:pt idx="101">
                  <c:v>128.38832727272728</c:v>
                </c:pt>
                <c:pt idx="102">
                  <c:v>129.64703636363635</c:v>
                </c:pt>
                <c:pt idx="103">
                  <c:v>130.90574545454544</c:v>
                </c:pt>
                <c:pt idx="104">
                  <c:v>132.16445454545453</c:v>
                </c:pt>
                <c:pt idx="105">
                  <c:v>133.42316363636363</c:v>
                </c:pt>
                <c:pt idx="106">
                  <c:v>134.68187272727272</c:v>
                </c:pt>
                <c:pt idx="107">
                  <c:v>135.94058181818181</c:v>
                </c:pt>
                <c:pt idx="108">
                  <c:v>137.19929090909091</c:v>
                </c:pt>
                <c:pt idx="109">
                  <c:v>138.458</c:v>
                </c:pt>
                <c:pt idx="110">
                  <c:v>139.71670909090906</c:v>
                </c:pt>
                <c:pt idx="111">
                  <c:v>140.97541818181816</c:v>
                </c:pt>
                <c:pt idx="112">
                  <c:v>142.23412727272725</c:v>
                </c:pt>
                <c:pt idx="113">
                  <c:v>143.49283636363634</c:v>
                </c:pt>
                <c:pt idx="114">
                  <c:v>144.75154545454544</c:v>
                </c:pt>
                <c:pt idx="115">
                  <c:v>146.01025454545453</c:v>
                </c:pt>
                <c:pt idx="116">
                  <c:v>147.26896363636362</c:v>
                </c:pt>
                <c:pt idx="117">
                  <c:v>148.52767272727272</c:v>
                </c:pt>
                <c:pt idx="118">
                  <c:v>149.78638181818181</c:v>
                </c:pt>
                <c:pt idx="119">
                  <c:v>151.0450909090909</c:v>
                </c:pt>
                <c:pt idx="120">
                  <c:v>152.3038</c:v>
                </c:pt>
                <c:pt idx="121">
                  <c:v>153.56250909090906</c:v>
                </c:pt>
                <c:pt idx="122">
                  <c:v>154.82121818181818</c:v>
                </c:pt>
                <c:pt idx="123">
                  <c:v>156.07992727272725</c:v>
                </c:pt>
                <c:pt idx="124">
                  <c:v>157.33863636363634</c:v>
                </c:pt>
                <c:pt idx="125">
                  <c:v>158.59734545454543</c:v>
                </c:pt>
                <c:pt idx="126">
                  <c:v>159.85605454545455</c:v>
                </c:pt>
                <c:pt idx="127">
                  <c:v>161.11476363636362</c:v>
                </c:pt>
                <c:pt idx="128">
                  <c:v>162.37347272727271</c:v>
                </c:pt>
                <c:pt idx="129">
                  <c:v>163.63218181818181</c:v>
                </c:pt>
                <c:pt idx="130">
                  <c:v>164.8908909090909</c:v>
                </c:pt>
                <c:pt idx="131">
                  <c:v>166.14959999999999</c:v>
                </c:pt>
                <c:pt idx="132">
                  <c:v>167.40830909090909</c:v>
                </c:pt>
                <c:pt idx="133">
                  <c:v>168.66701818181818</c:v>
                </c:pt>
                <c:pt idx="134">
                  <c:v>169.92572727272727</c:v>
                </c:pt>
                <c:pt idx="135">
                  <c:v>171.18443636363637</c:v>
                </c:pt>
                <c:pt idx="136">
                  <c:v>172.44314545454543</c:v>
                </c:pt>
                <c:pt idx="137">
                  <c:v>173.70185454545452</c:v>
                </c:pt>
                <c:pt idx="138">
                  <c:v>174.96056363636362</c:v>
                </c:pt>
                <c:pt idx="139">
                  <c:v>176.21927272727271</c:v>
                </c:pt>
                <c:pt idx="140">
                  <c:v>177.4779818181818</c:v>
                </c:pt>
                <c:pt idx="141">
                  <c:v>178.7366909090909</c:v>
                </c:pt>
                <c:pt idx="142">
                  <c:v>179.99539999999999</c:v>
                </c:pt>
                <c:pt idx="143">
                  <c:v>181.25410909090908</c:v>
                </c:pt>
                <c:pt idx="144">
                  <c:v>182.51281818181818</c:v>
                </c:pt>
                <c:pt idx="145">
                  <c:v>183.77152727272724</c:v>
                </c:pt>
                <c:pt idx="146">
                  <c:v>185.03023636363633</c:v>
                </c:pt>
                <c:pt idx="147">
                  <c:v>186.28894545454543</c:v>
                </c:pt>
                <c:pt idx="148">
                  <c:v>187.54765454545452</c:v>
                </c:pt>
                <c:pt idx="149">
                  <c:v>188.80636363636361</c:v>
                </c:pt>
                <c:pt idx="150">
                  <c:v>190.06507272727274</c:v>
                </c:pt>
                <c:pt idx="151">
                  <c:v>191.32378181818183</c:v>
                </c:pt>
                <c:pt idx="152">
                  <c:v>192.58249090909086</c:v>
                </c:pt>
                <c:pt idx="153">
                  <c:v>193.84119999999996</c:v>
                </c:pt>
                <c:pt idx="154">
                  <c:v>195.09990909090905</c:v>
                </c:pt>
                <c:pt idx="155">
                  <c:v>196.35861818181817</c:v>
                </c:pt>
                <c:pt idx="156">
                  <c:v>197.61732727272727</c:v>
                </c:pt>
                <c:pt idx="157">
                  <c:v>198.87603636363639</c:v>
                </c:pt>
                <c:pt idx="158">
                  <c:v>200.1347454545454</c:v>
                </c:pt>
                <c:pt idx="159">
                  <c:v>201.39345454545449</c:v>
                </c:pt>
                <c:pt idx="160">
                  <c:v>202.65216363636361</c:v>
                </c:pt>
                <c:pt idx="161">
                  <c:v>203.9108727272727</c:v>
                </c:pt>
                <c:pt idx="162">
                  <c:v>205.1695818181818</c:v>
                </c:pt>
                <c:pt idx="163">
                  <c:v>206.42829090909092</c:v>
                </c:pt>
                <c:pt idx="164">
                  <c:v>207.68699999999998</c:v>
                </c:pt>
                <c:pt idx="165">
                  <c:v>208.94570909090908</c:v>
                </c:pt>
                <c:pt idx="166">
                  <c:v>210.20441818181817</c:v>
                </c:pt>
                <c:pt idx="167">
                  <c:v>211.46312727272726</c:v>
                </c:pt>
                <c:pt idx="168">
                  <c:v>212.72183636363636</c:v>
                </c:pt>
                <c:pt idx="169">
                  <c:v>213.98054545454545</c:v>
                </c:pt>
                <c:pt idx="170">
                  <c:v>215.23925454545449</c:v>
                </c:pt>
                <c:pt idx="171">
                  <c:v>216.49796363636366</c:v>
                </c:pt>
                <c:pt idx="172">
                  <c:v>217.7566727272727</c:v>
                </c:pt>
                <c:pt idx="173">
                  <c:v>219.01538181818179</c:v>
                </c:pt>
                <c:pt idx="174">
                  <c:v>220.27409090909089</c:v>
                </c:pt>
                <c:pt idx="175">
                  <c:v>221.53279999999995</c:v>
                </c:pt>
                <c:pt idx="176">
                  <c:v>222.79150909090905</c:v>
                </c:pt>
                <c:pt idx="177">
                  <c:v>224.05021818181814</c:v>
                </c:pt>
                <c:pt idx="178">
                  <c:v>225.30892727272723</c:v>
                </c:pt>
                <c:pt idx="179">
                  <c:v>226.56763636363632</c:v>
                </c:pt>
                <c:pt idx="180">
                  <c:v>227.82634545454542</c:v>
                </c:pt>
                <c:pt idx="181">
                  <c:v>229.08505454545454</c:v>
                </c:pt>
                <c:pt idx="182">
                  <c:v>230.34376363636363</c:v>
                </c:pt>
                <c:pt idx="183">
                  <c:v>231.60247272727273</c:v>
                </c:pt>
                <c:pt idx="184">
                  <c:v>232.86118181818182</c:v>
                </c:pt>
                <c:pt idx="185">
                  <c:v>234.11989090909091</c:v>
                </c:pt>
                <c:pt idx="186">
                  <c:v>235.37859999999998</c:v>
                </c:pt>
                <c:pt idx="187">
                  <c:v>236.63730909090907</c:v>
                </c:pt>
                <c:pt idx="188">
                  <c:v>237.89601818181816</c:v>
                </c:pt>
                <c:pt idx="189">
                  <c:v>239.15472727272726</c:v>
                </c:pt>
                <c:pt idx="190">
                  <c:v>240.41343636363638</c:v>
                </c:pt>
                <c:pt idx="191">
                  <c:v>241.67214545454542</c:v>
                </c:pt>
                <c:pt idx="192">
                  <c:v>242.93085454545451</c:v>
                </c:pt>
                <c:pt idx="193">
                  <c:v>244.1895636363636</c:v>
                </c:pt>
                <c:pt idx="194">
                  <c:v>245.44827272727269</c:v>
                </c:pt>
                <c:pt idx="195">
                  <c:v>246.70698181818179</c:v>
                </c:pt>
                <c:pt idx="196">
                  <c:v>247.96569090909088</c:v>
                </c:pt>
                <c:pt idx="197">
                  <c:v>249.22439999999997</c:v>
                </c:pt>
                <c:pt idx="198">
                  <c:v>250.48310909090907</c:v>
                </c:pt>
                <c:pt idx="199">
                  <c:v>251.74181818181816</c:v>
                </c:pt>
                <c:pt idx="200">
                  <c:v>253.00052727272725</c:v>
                </c:pt>
                <c:pt idx="201">
                  <c:v>254.25923636363635</c:v>
                </c:pt>
                <c:pt idx="202">
                  <c:v>255.51794545454547</c:v>
                </c:pt>
                <c:pt idx="203">
                  <c:v>256.77665454545456</c:v>
                </c:pt>
                <c:pt idx="204">
                  <c:v>258.03536363636363</c:v>
                </c:pt>
                <c:pt idx="205">
                  <c:v>259.29407272727269</c:v>
                </c:pt>
                <c:pt idx="206">
                  <c:v>260.55278181818181</c:v>
                </c:pt>
                <c:pt idx="207">
                  <c:v>261.81149090909088</c:v>
                </c:pt>
                <c:pt idx="208">
                  <c:v>263.0702</c:v>
                </c:pt>
                <c:pt idx="209">
                  <c:v>264.32890909090906</c:v>
                </c:pt>
                <c:pt idx="210">
                  <c:v>265.58761818181819</c:v>
                </c:pt>
                <c:pt idx="211">
                  <c:v>266.84632727272725</c:v>
                </c:pt>
                <c:pt idx="212">
                  <c:v>268.10503636363632</c:v>
                </c:pt>
                <c:pt idx="213">
                  <c:v>269.36374545454544</c:v>
                </c:pt>
                <c:pt idx="214">
                  <c:v>270.6224545454545</c:v>
                </c:pt>
                <c:pt idx="215">
                  <c:v>271.88116363636362</c:v>
                </c:pt>
                <c:pt idx="216">
                  <c:v>273.13987272727269</c:v>
                </c:pt>
                <c:pt idx="217">
                  <c:v>274.39858181818181</c:v>
                </c:pt>
                <c:pt idx="218">
                  <c:v>275.65729090909088</c:v>
                </c:pt>
                <c:pt idx="219">
                  <c:v>276.916</c:v>
                </c:pt>
                <c:pt idx="220">
                  <c:v>278.17470909090906</c:v>
                </c:pt>
                <c:pt idx="221">
                  <c:v>279.43341818181813</c:v>
                </c:pt>
                <c:pt idx="222">
                  <c:v>280.69212727272725</c:v>
                </c:pt>
                <c:pt idx="223">
                  <c:v>281.95083636363631</c:v>
                </c:pt>
                <c:pt idx="224">
                  <c:v>283.20954545454543</c:v>
                </c:pt>
                <c:pt idx="225">
                  <c:v>284.4682545454545</c:v>
                </c:pt>
                <c:pt idx="226">
                  <c:v>285.72696363636356</c:v>
                </c:pt>
                <c:pt idx="227">
                  <c:v>286.98567272727269</c:v>
                </c:pt>
                <c:pt idx="228">
                  <c:v>288.24438181818181</c:v>
                </c:pt>
                <c:pt idx="229">
                  <c:v>289.50309090909087</c:v>
                </c:pt>
                <c:pt idx="230">
                  <c:v>290.76179999999999</c:v>
                </c:pt>
                <c:pt idx="231">
                  <c:v>292.02050909090906</c:v>
                </c:pt>
                <c:pt idx="232">
                  <c:v>293.27921818181818</c:v>
                </c:pt>
                <c:pt idx="233">
                  <c:v>294.53792727272725</c:v>
                </c:pt>
                <c:pt idx="234">
                  <c:v>295.79663636363637</c:v>
                </c:pt>
                <c:pt idx="235">
                  <c:v>297.05534545454543</c:v>
                </c:pt>
                <c:pt idx="236">
                  <c:v>298.31405454545455</c:v>
                </c:pt>
                <c:pt idx="237">
                  <c:v>299.57276363636362</c:v>
                </c:pt>
                <c:pt idx="238">
                  <c:v>300.83147272727268</c:v>
                </c:pt>
                <c:pt idx="239">
                  <c:v>302.0901818181818</c:v>
                </c:pt>
                <c:pt idx="240">
                  <c:v>303.34889090909087</c:v>
                </c:pt>
                <c:pt idx="241">
                  <c:v>304.60759999999999</c:v>
                </c:pt>
                <c:pt idx="242">
                  <c:v>305.86630909090906</c:v>
                </c:pt>
                <c:pt idx="243">
                  <c:v>307.12501818181812</c:v>
                </c:pt>
                <c:pt idx="244">
                  <c:v>308.38372727272724</c:v>
                </c:pt>
                <c:pt idx="245">
                  <c:v>309.64243636363636</c:v>
                </c:pt>
                <c:pt idx="246">
                  <c:v>310.90114545454543</c:v>
                </c:pt>
                <c:pt idx="247">
                  <c:v>312.15985454545449</c:v>
                </c:pt>
                <c:pt idx="248">
                  <c:v>313.41856363636361</c:v>
                </c:pt>
                <c:pt idx="249">
                  <c:v>314.67727272727268</c:v>
                </c:pt>
                <c:pt idx="250">
                  <c:v>315.9359818181818</c:v>
                </c:pt>
                <c:pt idx="251">
                  <c:v>317.19469090909087</c:v>
                </c:pt>
                <c:pt idx="252">
                  <c:v>318.45339999999993</c:v>
                </c:pt>
                <c:pt idx="253">
                  <c:v>319.71210909090911</c:v>
                </c:pt>
                <c:pt idx="254">
                  <c:v>320.97081818181817</c:v>
                </c:pt>
                <c:pt idx="255">
                  <c:v>322.22952727272724</c:v>
                </c:pt>
                <c:pt idx="256">
                  <c:v>323.48823636363636</c:v>
                </c:pt>
                <c:pt idx="257">
                  <c:v>324.74694545454543</c:v>
                </c:pt>
                <c:pt idx="258">
                  <c:v>326.00565454545449</c:v>
                </c:pt>
                <c:pt idx="259">
                  <c:v>327.26436363636361</c:v>
                </c:pt>
                <c:pt idx="260">
                  <c:v>328.52307272727268</c:v>
                </c:pt>
                <c:pt idx="261">
                  <c:v>329.7817818181818</c:v>
                </c:pt>
                <c:pt idx="262">
                  <c:v>331.04049090909086</c:v>
                </c:pt>
                <c:pt idx="263">
                  <c:v>332.29919999999998</c:v>
                </c:pt>
                <c:pt idx="264">
                  <c:v>333.55790909090905</c:v>
                </c:pt>
                <c:pt idx="265">
                  <c:v>334.81661818181817</c:v>
                </c:pt>
                <c:pt idx="266">
                  <c:v>336.07532727272724</c:v>
                </c:pt>
                <c:pt idx="267">
                  <c:v>337.33403636363636</c:v>
                </c:pt>
                <c:pt idx="268">
                  <c:v>338.59274545454537</c:v>
                </c:pt>
                <c:pt idx="269">
                  <c:v>339.85145454545454</c:v>
                </c:pt>
                <c:pt idx="270">
                  <c:v>341.11016363636355</c:v>
                </c:pt>
                <c:pt idx="271">
                  <c:v>342.36887272727273</c:v>
                </c:pt>
                <c:pt idx="272">
                  <c:v>343.62758181818174</c:v>
                </c:pt>
                <c:pt idx="273">
                  <c:v>344.88629090909086</c:v>
                </c:pt>
                <c:pt idx="274">
                  <c:v>346.14499999999992</c:v>
                </c:pt>
                <c:pt idx="275">
                  <c:v>347.40370909090905</c:v>
                </c:pt>
                <c:pt idx="276">
                  <c:v>348.66241818181811</c:v>
                </c:pt>
                <c:pt idx="277">
                  <c:v>349.92112727272723</c:v>
                </c:pt>
                <c:pt idx="278">
                  <c:v>351.1798363636363</c:v>
                </c:pt>
                <c:pt idx="279">
                  <c:v>352.43854545454542</c:v>
                </c:pt>
                <c:pt idx="280">
                  <c:v>353.69725454545454</c:v>
                </c:pt>
                <c:pt idx="281">
                  <c:v>354.95596363636361</c:v>
                </c:pt>
                <c:pt idx="282">
                  <c:v>356.21467272727267</c:v>
                </c:pt>
                <c:pt idx="283">
                  <c:v>357.47338181818179</c:v>
                </c:pt>
                <c:pt idx="284">
                  <c:v>358.73209090909086</c:v>
                </c:pt>
                <c:pt idx="285">
                  <c:v>359.99079999999998</c:v>
                </c:pt>
                <c:pt idx="286">
                  <c:v>361.24950909090904</c:v>
                </c:pt>
                <c:pt idx="287">
                  <c:v>362.50821818181817</c:v>
                </c:pt>
                <c:pt idx="288">
                  <c:v>363.76692727272723</c:v>
                </c:pt>
                <c:pt idx="289">
                  <c:v>365.02563636363635</c:v>
                </c:pt>
                <c:pt idx="290">
                  <c:v>366.28434545454542</c:v>
                </c:pt>
                <c:pt idx="291">
                  <c:v>367.54305454545448</c:v>
                </c:pt>
                <c:pt idx="292">
                  <c:v>368.8017636363636</c:v>
                </c:pt>
                <c:pt idx="293">
                  <c:v>370.06047272727267</c:v>
                </c:pt>
                <c:pt idx="294">
                  <c:v>371.31918181818179</c:v>
                </c:pt>
                <c:pt idx="295">
                  <c:v>372.57789090909085</c:v>
                </c:pt>
                <c:pt idx="296">
                  <c:v>373.83659999999986</c:v>
                </c:pt>
                <c:pt idx="297">
                  <c:v>375.09530909090904</c:v>
                </c:pt>
                <c:pt idx="298">
                  <c:v>376.35401818181816</c:v>
                </c:pt>
                <c:pt idx="299">
                  <c:v>377.61272727272723</c:v>
                </c:pt>
              </c:numCache>
            </c:numRef>
          </c:cat>
          <c:val>
            <c:numRef>
              <c:f>'TV curves - Working'!$AB$3:$AB$302</c:f>
              <c:numCache>
                <c:formatCode>General</c:formatCode>
                <c:ptCount val="300"/>
                <c:pt idx="99">
                  <c:v>4977.3369812227074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31-4D6F-8374-7926C11863DA}"/>
            </c:ext>
          </c:extLst>
        </c:ser>
        <c:ser>
          <c:idx val="4"/>
          <c:order val="3"/>
          <c:tx>
            <c:strRef>
              <c:f>'TV curves - Working'!$T$2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Pt>
            <c:idx val="118"/>
            <c:marker>
              <c:symbol val="circle"/>
              <c:size val="5"/>
              <c:spPr>
                <a:solidFill>
                  <a:srgbClr val="C0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31-4D6F-8374-7926C11863DA}"/>
              </c:ext>
            </c:extLst>
          </c:dPt>
          <c:cat>
            <c:numRef>
              <c:f>'TV curves - Working'!$Z$3:$Z$302</c:f>
              <c:numCache>
                <c:formatCode>General</c:formatCode>
                <c:ptCount val="300"/>
                <c:pt idx="0">
                  <c:v>1.2587090909090908</c:v>
                </c:pt>
                <c:pt idx="1">
                  <c:v>2.5174181818181816</c:v>
                </c:pt>
                <c:pt idx="2">
                  <c:v>3.7761272727272721</c:v>
                </c:pt>
                <c:pt idx="3">
                  <c:v>5.0348363636363631</c:v>
                </c:pt>
                <c:pt idx="4">
                  <c:v>6.2935454545454528</c:v>
                </c:pt>
                <c:pt idx="5">
                  <c:v>7.5522545454545442</c:v>
                </c:pt>
                <c:pt idx="6">
                  <c:v>8.8109636363636348</c:v>
                </c:pt>
                <c:pt idx="7">
                  <c:v>10.069672727272726</c:v>
                </c:pt>
                <c:pt idx="8">
                  <c:v>11.328381818181818</c:v>
                </c:pt>
                <c:pt idx="9">
                  <c:v>12.587090909090906</c:v>
                </c:pt>
                <c:pt idx="10">
                  <c:v>13.845799999999997</c:v>
                </c:pt>
                <c:pt idx="11">
                  <c:v>15.104509090909088</c:v>
                </c:pt>
                <c:pt idx="12">
                  <c:v>16.36321818181818</c:v>
                </c:pt>
                <c:pt idx="13">
                  <c:v>17.62192727272727</c:v>
                </c:pt>
                <c:pt idx="14">
                  <c:v>18.880636363636363</c:v>
                </c:pt>
                <c:pt idx="15">
                  <c:v>20.139345454545452</c:v>
                </c:pt>
                <c:pt idx="16">
                  <c:v>21.398054545454546</c:v>
                </c:pt>
                <c:pt idx="17">
                  <c:v>22.656763636363635</c:v>
                </c:pt>
                <c:pt idx="18">
                  <c:v>23.915472727272729</c:v>
                </c:pt>
                <c:pt idx="19">
                  <c:v>25.174181818181811</c:v>
                </c:pt>
                <c:pt idx="20">
                  <c:v>26.432890909090908</c:v>
                </c:pt>
                <c:pt idx="21">
                  <c:v>27.691599999999994</c:v>
                </c:pt>
                <c:pt idx="22">
                  <c:v>28.950309090909091</c:v>
                </c:pt>
                <c:pt idx="23">
                  <c:v>30.209018181818177</c:v>
                </c:pt>
                <c:pt idx="24">
                  <c:v>31.46772727272727</c:v>
                </c:pt>
                <c:pt idx="25">
                  <c:v>32.72643636363636</c:v>
                </c:pt>
                <c:pt idx="26">
                  <c:v>33.985145454545453</c:v>
                </c:pt>
                <c:pt idx="27">
                  <c:v>35.243854545454539</c:v>
                </c:pt>
                <c:pt idx="28">
                  <c:v>36.502563636363632</c:v>
                </c:pt>
                <c:pt idx="29">
                  <c:v>37.761272727272726</c:v>
                </c:pt>
                <c:pt idx="30">
                  <c:v>39.019981818181812</c:v>
                </c:pt>
                <c:pt idx="31">
                  <c:v>40.278690909090905</c:v>
                </c:pt>
                <c:pt idx="32">
                  <c:v>41.537399999999998</c:v>
                </c:pt>
                <c:pt idx="33">
                  <c:v>42.796109090909091</c:v>
                </c:pt>
                <c:pt idx="34">
                  <c:v>44.054818181818177</c:v>
                </c:pt>
                <c:pt idx="35">
                  <c:v>45.313527272727271</c:v>
                </c:pt>
                <c:pt idx="36">
                  <c:v>46.572236363636357</c:v>
                </c:pt>
                <c:pt idx="37">
                  <c:v>47.830945454545457</c:v>
                </c:pt>
                <c:pt idx="38">
                  <c:v>49.089654545454543</c:v>
                </c:pt>
                <c:pt idx="39">
                  <c:v>50.348363636363622</c:v>
                </c:pt>
                <c:pt idx="40">
                  <c:v>51.60707272727273</c:v>
                </c:pt>
                <c:pt idx="41">
                  <c:v>52.865781818181816</c:v>
                </c:pt>
                <c:pt idx="42">
                  <c:v>54.124490909090916</c:v>
                </c:pt>
                <c:pt idx="43">
                  <c:v>55.383199999999988</c:v>
                </c:pt>
                <c:pt idx="44">
                  <c:v>56.641909090909081</c:v>
                </c:pt>
                <c:pt idx="45">
                  <c:v>57.900618181818182</c:v>
                </c:pt>
                <c:pt idx="46">
                  <c:v>59.159327272727268</c:v>
                </c:pt>
                <c:pt idx="47">
                  <c:v>60.418036363636354</c:v>
                </c:pt>
                <c:pt idx="48">
                  <c:v>61.676745454545447</c:v>
                </c:pt>
                <c:pt idx="49">
                  <c:v>62.93545454545454</c:v>
                </c:pt>
                <c:pt idx="50">
                  <c:v>64.194163636363641</c:v>
                </c:pt>
                <c:pt idx="51">
                  <c:v>65.45287272727272</c:v>
                </c:pt>
                <c:pt idx="52">
                  <c:v>66.711581818181813</c:v>
                </c:pt>
                <c:pt idx="53">
                  <c:v>67.970290909090906</c:v>
                </c:pt>
                <c:pt idx="54">
                  <c:v>69.228999999999999</c:v>
                </c:pt>
                <c:pt idx="55">
                  <c:v>70.487709090909078</c:v>
                </c:pt>
                <c:pt idx="56">
                  <c:v>71.746418181818171</c:v>
                </c:pt>
                <c:pt idx="57">
                  <c:v>73.005127272727265</c:v>
                </c:pt>
                <c:pt idx="58">
                  <c:v>74.263836363636358</c:v>
                </c:pt>
                <c:pt idx="59">
                  <c:v>75.522545454545451</c:v>
                </c:pt>
                <c:pt idx="60">
                  <c:v>76.78125454545453</c:v>
                </c:pt>
                <c:pt idx="61">
                  <c:v>78.039963636363623</c:v>
                </c:pt>
                <c:pt idx="62">
                  <c:v>79.298672727272717</c:v>
                </c:pt>
                <c:pt idx="63">
                  <c:v>80.55738181818181</c:v>
                </c:pt>
                <c:pt idx="64">
                  <c:v>81.816090909090903</c:v>
                </c:pt>
                <c:pt idx="65">
                  <c:v>83.074799999999996</c:v>
                </c:pt>
                <c:pt idx="66">
                  <c:v>84.333509090909089</c:v>
                </c:pt>
                <c:pt idx="67">
                  <c:v>85.592218181818183</c:v>
                </c:pt>
                <c:pt idx="68">
                  <c:v>86.850927272727262</c:v>
                </c:pt>
                <c:pt idx="69">
                  <c:v>88.109636363636355</c:v>
                </c:pt>
                <c:pt idx="70">
                  <c:v>89.368345454545448</c:v>
                </c:pt>
                <c:pt idx="71">
                  <c:v>90.627054545454541</c:v>
                </c:pt>
                <c:pt idx="72">
                  <c:v>91.88576363636362</c:v>
                </c:pt>
                <c:pt idx="73">
                  <c:v>93.144472727272714</c:v>
                </c:pt>
                <c:pt idx="74">
                  <c:v>94.403181818181807</c:v>
                </c:pt>
                <c:pt idx="75">
                  <c:v>95.661890909090914</c:v>
                </c:pt>
                <c:pt idx="76">
                  <c:v>96.920599999999979</c:v>
                </c:pt>
                <c:pt idx="77">
                  <c:v>98.179309090909086</c:v>
                </c:pt>
                <c:pt idx="78">
                  <c:v>99.438018181818194</c:v>
                </c:pt>
                <c:pt idx="79">
                  <c:v>100.69672727272724</c:v>
                </c:pt>
                <c:pt idx="80">
                  <c:v>101.95543636363635</c:v>
                </c:pt>
                <c:pt idx="81">
                  <c:v>103.21414545454546</c:v>
                </c:pt>
                <c:pt idx="82">
                  <c:v>104.47285454545454</c:v>
                </c:pt>
                <c:pt idx="83">
                  <c:v>105.73156363636363</c:v>
                </c:pt>
                <c:pt idx="84">
                  <c:v>106.99027272727272</c:v>
                </c:pt>
                <c:pt idx="85">
                  <c:v>108.24898181818183</c:v>
                </c:pt>
                <c:pt idx="86">
                  <c:v>109.5076909090909</c:v>
                </c:pt>
                <c:pt idx="87">
                  <c:v>110.76639999999998</c:v>
                </c:pt>
                <c:pt idx="88">
                  <c:v>112.02510909090907</c:v>
                </c:pt>
                <c:pt idx="89">
                  <c:v>113.28381818181816</c:v>
                </c:pt>
                <c:pt idx="90">
                  <c:v>114.54252727272727</c:v>
                </c:pt>
                <c:pt idx="91">
                  <c:v>115.80123636363636</c:v>
                </c:pt>
                <c:pt idx="92">
                  <c:v>117.05994545454546</c:v>
                </c:pt>
                <c:pt idx="93">
                  <c:v>118.31865454545454</c:v>
                </c:pt>
                <c:pt idx="94">
                  <c:v>119.57736363636363</c:v>
                </c:pt>
                <c:pt idx="95">
                  <c:v>120.83607272727271</c:v>
                </c:pt>
                <c:pt idx="96">
                  <c:v>122.0947818181818</c:v>
                </c:pt>
                <c:pt idx="97">
                  <c:v>123.35349090909089</c:v>
                </c:pt>
                <c:pt idx="98">
                  <c:v>124.61219999999999</c:v>
                </c:pt>
                <c:pt idx="99">
                  <c:v>125.87090909090908</c:v>
                </c:pt>
                <c:pt idx="100">
                  <c:v>127.12961818181817</c:v>
                </c:pt>
                <c:pt idx="101">
                  <c:v>128.38832727272728</c:v>
                </c:pt>
                <c:pt idx="102">
                  <c:v>129.64703636363635</c:v>
                </c:pt>
                <c:pt idx="103">
                  <c:v>130.90574545454544</c:v>
                </c:pt>
                <c:pt idx="104">
                  <c:v>132.16445454545453</c:v>
                </c:pt>
                <c:pt idx="105">
                  <c:v>133.42316363636363</c:v>
                </c:pt>
                <c:pt idx="106">
                  <c:v>134.68187272727272</c:v>
                </c:pt>
                <c:pt idx="107">
                  <c:v>135.94058181818181</c:v>
                </c:pt>
                <c:pt idx="108">
                  <c:v>137.19929090909091</c:v>
                </c:pt>
                <c:pt idx="109">
                  <c:v>138.458</c:v>
                </c:pt>
                <c:pt idx="110">
                  <c:v>139.71670909090906</c:v>
                </c:pt>
                <c:pt idx="111">
                  <c:v>140.97541818181816</c:v>
                </c:pt>
                <c:pt idx="112">
                  <c:v>142.23412727272725</c:v>
                </c:pt>
                <c:pt idx="113">
                  <c:v>143.49283636363634</c:v>
                </c:pt>
                <c:pt idx="114">
                  <c:v>144.75154545454544</c:v>
                </c:pt>
                <c:pt idx="115">
                  <c:v>146.01025454545453</c:v>
                </c:pt>
                <c:pt idx="116">
                  <c:v>147.26896363636362</c:v>
                </c:pt>
                <c:pt idx="117">
                  <c:v>148.52767272727272</c:v>
                </c:pt>
                <c:pt idx="118">
                  <c:v>149.78638181818181</c:v>
                </c:pt>
                <c:pt idx="119">
                  <c:v>151.0450909090909</c:v>
                </c:pt>
                <c:pt idx="120">
                  <c:v>152.3038</c:v>
                </c:pt>
                <c:pt idx="121">
                  <c:v>153.56250909090906</c:v>
                </c:pt>
                <c:pt idx="122">
                  <c:v>154.82121818181818</c:v>
                </c:pt>
                <c:pt idx="123">
                  <c:v>156.07992727272725</c:v>
                </c:pt>
                <c:pt idx="124">
                  <c:v>157.33863636363634</c:v>
                </c:pt>
                <c:pt idx="125">
                  <c:v>158.59734545454543</c:v>
                </c:pt>
                <c:pt idx="126">
                  <c:v>159.85605454545455</c:v>
                </c:pt>
                <c:pt idx="127">
                  <c:v>161.11476363636362</c:v>
                </c:pt>
                <c:pt idx="128">
                  <c:v>162.37347272727271</c:v>
                </c:pt>
                <c:pt idx="129">
                  <c:v>163.63218181818181</c:v>
                </c:pt>
                <c:pt idx="130">
                  <c:v>164.8908909090909</c:v>
                </c:pt>
                <c:pt idx="131">
                  <c:v>166.14959999999999</c:v>
                </c:pt>
                <c:pt idx="132">
                  <c:v>167.40830909090909</c:v>
                </c:pt>
                <c:pt idx="133">
                  <c:v>168.66701818181818</c:v>
                </c:pt>
                <c:pt idx="134">
                  <c:v>169.92572727272727</c:v>
                </c:pt>
                <c:pt idx="135">
                  <c:v>171.18443636363637</c:v>
                </c:pt>
                <c:pt idx="136">
                  <c:v>172.44314545454543</c:v>
                </c:pt>
                <c:pt idx="137">
                  <c:v>173.70185454545452</c:v>
                </c:pt>
                <c:pt idx="138">
                  <c:v>174.96056363636362</c:v>
                </c:pt>
                <c:pt idx="139">
                  <c:v>176.21927272727271</c:v>
                </c:pt>
                <c:pt idx="140">
                  <c:v>177.4779818181818</c:v>
                </c:pt>
                <c:pt idx="141">
                  <c:v>178.7366909090909</c:v>
                </c:pt>
                <c:pt idx="142">
                  <c:v>179.99539999999999</c:v>
                </c:pt>
                <c:pt idx="143">
                  <c:v>181.25410909090908</c:v>
                </c:pt>
                <c:pt idx="144">
                  <c:v>182.51281818181818</c:v>
                </c:pt>
                <c:pt idx="145">
                  <c:v>183.77152727272724</c:v>
                </c:pt>
                <c:pt idx="146">
                  <c:v>185.03023636363633</c:v>
                </c:pt>
                <c:pt idx="147">
                  <c:v>186.28894545454543</c:v>
                </c:pt>
                <c:pt idx="148">
                  <c:v>187.54765454545452</c:v>
                </c:pt>
                <c:pt idx="149">
                  <c:v>188.80636363636361</c:v>
                </c:pt>
                <c:pt idx="150">
                  <c:v>190.06507272727274</c:v>
                </c:pt>
                <c:pt idx="151">
                  <c:v>191.32378181818183</c:v>
                </c:pt>
                <c:pt idx="152">
                  <c:v>192.58249090909086</c:v>
                </c:pt>
                <c:pt idx="153">
                  <c:v>193.84119999999996</c:v>
                </c:pt>
                <c:pt idx="154">
                  <c:v>195.09990909090905</c:v>
                </c:pt>
                <c:pt idx="155">
                  <c:v>196.35861818181817</c:v>
                </c:pt>
                <c:pt idx="156">
                  <c:v>197.61732727272727</c:v>
                </c:pt>
                <c:pt idx="157">
                  <c:v>198.87603636363639</c:v>
                </c:pt>
                <c:pt idx="158">
                  <c:v>200.1347454545454</c:v>
                </c:pt>
                <c:pt idx="159">
                  <c:v>201.39345454545449</c:v>
                </c:pt>
                <c:pt idx="160">
                  <c:v>202.65216363636361</c:v>
                </c:pt>
                <c:pt idx="161">
                  <c:v>203.9108727272727</c:v>
                </c:pt>
                <c:pt idx="162">
                  <c:v>205.1695818181818</c:v>
                </c:pt>
                <c:pt idx="163">
                  <c:v>206.42829090909092</c:v>
                </c:pt>
                <c:pt idx="164">
                  <c:v>207.68699999999998</c:v>
                </c:pt>
                <c:pt idx="165">
                  <c:v>208.94570909090908</c:v>
                </c:pt>
                <c:pt idx="166">
                  <c:v>210.20441818181817</c:v>
                </c:pt>
                <c:pt idx="167">
                  <c:v>211.46312727272726</c:v>
                </c:pt>
                <c:pt idx="168">
                  <c:v>212.72183636363636</c:v>
                </c:pt>
                <c:pt idx="169">
                  <c:v>213.98054545454545</c:v>
                </c:pt>
                <c:pt idx="170">
                  <c:v>215.23925454545449</c:v>
                </c:pt>
                <c:pt idx="171">
                  <c:v>216.49796363636366</c:v>
                </c:pt>
                <c:pt idx="172">
                  <c:v>217.7566727272727</c:v>
                </c:pt>
                <c:pt idx="173">
                  <c:v>219.01538181818179</c:v>
                </c:pt>
                <c:pt idx="174">
                  <c:v>220.27409090909089</c:v>
                </c:pt>
                <c:pt idx="175">
                  <c:v>221.53279999999995</c:v>
                </c:pt>
                <c:pt idx="176">
                  <c:v>222.79150909090905</c:v>
                </c:pt>
                <c:pt idx="177">
                  <c:v>224.05021818181814</c:v>
                </c:pt>
                <c:pt idx="178">
                  <c:v>225.30892727272723</c:v>
                </c:pt>
                <c:pt idx="179">
                  <c:v>226.56763636363632</c:v>
                </c:pt>
                <c:pt idx="180">
                  <c:v>227.82634545454542</c:v>
                </c:pt>
                <c:pt idx="181">
                  <c:v>229.08505454545454</c:v>
                </c:pt>
                <c:pt idx="182">
                  <c:v>230.34376363636363</c:v>
                </c:pt>
                <c:pt idx="183">
                  <c:v>231.60247272727273</c:v>
                </c:pt>
                <c:pt idx="184">
                  <c:v>232.86118181818182</c:v>
                </c:pt>
                <c:pt idx="185">
                  <c:v>234.11989090909091</c:v>
                </c:pt>
                <c:pt idx="186">
                  <c:v>235.37859999999998</c:v>
                </c:pt>
                <c:pt idx="187">
                  <c:v>236.63730909090907</c:v>
                </c:pt>
                <c:pt idx="188">
                  <c:v>237.89601818181816</c:v>
                </c:pt>
                <c:pt idx="189">
                  <c:v>239.15472727272726</c:v>
                </c:pt>
                <c:pt idx="190">
                  <c:v>240.41343636363638</c:v>
                </c:pt>
                <c:pt idx="191">
                  <c:v>241.67214545454542</c:v>
                </c:pt>
                <c:pt idx="192">
                  <c:v>242.93085454545451</c:v>
                </c:pt>
                <c:pt idx="193">
                  <c:v>244.1895636363636</c:v>
                </c:pt>
                <c:pt idx="194">
                  <c:v>245.44827272727269</c:v>
                </c:pt>
                <c:pt idx="195">
                  <c:v>246.70698181818179</c:v>
                </c:pt>
                <c:pt idx="196">
                  <c:v>247.96569090909088</c:v>
                </c:pt>
                <c:pt idx="197">
                  <c:v>249.22439999999997</c:v>
                </c:pt>
                <c:pt idx="198">
                  <c:v>250.48310909090907</c:v>
                </c:pt>
                <c:pt idx="199">
                  <c:v>251.74181818181816</c:v>
                </c:pt>
                <c:pt idx="200">
                  <c:v>253.00052727272725</c:v>
                </c:pt>
                <c:pt idx="201">
                  <c:v>254.25923636363635</c:v>
                </c:pt>
                <c:pt idx="202">
                  <c:v>255.51794545454547</c:v>
                </c:pt>
                <c:pt idx="203">
                  <c:v>256.77665454545456</c:v>
                </c:pt>
                <c:pt idx="204">
                  <c:v>258.03536363636363</c:v>
                </c:pt>
                <c:pt idx="205">
                  <c:v>259.29407272727269</c:v>
                </c:pt>
                <c:pt idx="206">
                  <c:v>260.55278181818181</c:v>
                </c:pt>
                <c:pt idx="207">
                  <c:v>261.81149090909088</c:v>
                </c:pt>
                <c:pt idx="208">
                  <c:v>263.0702</c:v>
                </c:pt>
                <c:pt idx="209">
                  <c:v>264.32890909090906</c:v>
                </c:pt>
                <c:pt idx="210">
                  <c:v>265.58761818181819</c:v>
                </c:pt>
                <c:pt idx="211">
                  <c:v>266.84632727272725</c:v>
                </c:pt>
                <c:pt idx="212">
                  <c:v>268.10503636363632</c:v>
                </c:pt>
                <c:pt idx="213">
                  <c:v>269.36374545454544</c:v>
                </c:pt>
                <c:pt idx="214">
                  <c:v>270.6224545454545</c:v>
                </c:pt>
                <c:pt idx="215">
                  <c:v>271.88116363636362</c:v>
                </c:pt>
                <c:pt idx="216">
                  <c:v>273.13987272727269</c:v>
                </c:pt>
                <c:pt idx="217">
                  <c:v>274.39858181818181</c:v>
                </c:pt>
                <c:pt idx="218">
                  <c:v>275.65729090909088</c:v>
                </c:pt>
                <c:pt idx="219">
                  <c:v>276.916</c:v>
                </c:pt>
                <c:pt idx="220">
                  <c:v>278.17470909090906</c:v>
                </c:pt>
                <c:pt idx="221">
                  <c:v>279.43341818181813</c:v>
                </c:pt>
                <c:pt idx="222">
                  <c:v>280.69212727272725</c:v>
                </c:pt>
                <c:pt idx="223">
                  <c:v>281.95083636363631</c:v>
                </c:pt>
                <c:pt idx="224">
                  <c:v>283.20954545454543</c:v>
                </c:pt>
                <c:pt idx="225">
                  <c:v>284.4682545454545</c:v>
                </c:pt>
                <c:pt idx="226">
                  <c:v>285.72696363636356</c:v>
                </c:pt>
                <c:pt idx="227">
                  <c:v>286.98567272727269</c:v>
                </c:pt>
                <c:pt idx="228">
                  <c:v>288.24438181818181</c:v>
                </c:pt>
                <c:pt idx="229">
                  <c:v>289.50309090909087</c:v>
                </c:pt>
                <c:pt idx="230">
                  <c:v>290.76179999999999</c:v>
                </c:pt>
                <c:pt idx="231">
                  <c:v>292.02050909090906</c:v>
                </c:pt>
                <c:pt idx="232">
                  <c:v>293.27921818181818</c:v>
                </c:pt>
                <c:pt idx="233">
                  <c:v>294.53792727272725</c:v>
                </c:pt>
                <c:pt idx="234">
                  <c:v>295.79663636363637</c:v>
                </c:pt>
                <c:pt idx="235">
                  <c:v>297.05534545454543</c:v>
                </c:pt>
                <c:pt idx="236">
                  <c:v>298.31405454545455</c:v>
                </c:pt>
                <c:pt idx="237">
                  <c:v>299.57276363636362</c:v>
                </c:pt>
                <c:pt idx="238">
                  <c:v>300.83147272727268</c:v>
                </c:pt>
                <c:pt idx="239">
                  <c:v>302.0901818181818</c:v>
                </c:pt>
                <c:pt idx="240">
                  <c:v>303.34889090909087</c:v>
                </c:pt>
                <c:pt idx="241">
                  <c:v>304.60759999999999</c:v>
                </c:pt>
                <c:pt idx="242">
                  <c:v>305.86630909090906</c:v>
                </c:pt>
                <c:pt idx="243">
                  <c:v>307.12501818181812</c:v>
                </c:pt>
                <c:pt idx="244">
                  <c:v>308.38372727272724</c:v>
                </c:pt>
                <c:pt idx="245">
                  <c:v>309.64243636363636</c:v>
                </c:pt>
                <c:pt idx="246">
                  <c:v>310.90114545454543</c:v>
                </c:pt>
                <c:pt idx="247">
                  <c:v>312.15985454545449</c:v>
                </c:pt>
                <c:pt idx="248">
                  <c:v>313.41856363636361</c:v>
                </c:pt>
                <c:pt idx="249">
                  <c:v>314.67727272727268</c:v>
                </c:pt>
                <c:pt idx="250">
                  <c:v>315.9359818181818</c:v>
                </c:pt>
                <c:pt idx="251">
                  <c:v>317.19469090909087</c:v>
                </c:pt>
                <c:pt idx="252">
                  <c:v>318.45339999999993</c:v>
                </c:pt>
                <c:pt idx="253">
                  <c:v>319.71210909090911</c:v>
                </c:pt>
                <c:pt idx="254">
                  <c:v>320.97081818181817</c:v>
                </c:pt>
                <c:pt idx="255">
                  <c:v>322.22952727272724</c:v>
                </c:pt>
                <c:pt idx="256">
                  <c:v>323.48823636363636</c:v>
                </c:pt>
                <c:pt idx="257">
                  <c:v>324.74694545454543</c:v>
                </c:pt>
                <c:pt idx="258">
                  <c:v>326.00565454545449</c:v>
                </c:pt>
                <c:pt idx="259">
                  <c:v>327.26436363636361</c:v>
                </c:pt>
                <c:pt idx="260">
                  <c:v>328.52307272727268</c:v>
                </c:pt>
                <c:pt idx="261">
                  <c:v>329.7817818181818</c:v>
                </c:pt>
                <c:pt idx="262">
                  <c:v>331.04049090909086</c:v>
                </c:pt>
                <c:pt idx="263">
                  <c:v>332.29919999999998</c:v>
                </c:pt>
                <c:pt idx="264">
                  <c:v>333.55790909090905</c:v>
                </c:pt>
                <c:pt idx="265">
                  <c:v>334.81661818181817</c:v>
                </c:pt>
                <c:pt idx="266">
                  <c:v>336.07532727272724</c:v>
                </c:pt>
                <c:pt idx="267">
                  <c:v>337.33403636363636</c:v>
                </c:pt>
                <c:pt idx="268">
                  <c:v>338.59274545454537</c:v>
                </c:pt>
                <c:pt idx="269">
                  <c:v>339.85145454545454</c:v>
                </c:pt>
                <c:pt idx="270">
                  <c:v>341.11016363636355</c:v>
                </c:pt>
                <c:pt idx="271">
                  <c:v>342.36887272727273</c:v>
                </c:pt>
                <c:pt idx="272">
                  <c:v>343.62758181818174</c:v>
                </c:pt>
                <c:pt idx="273">
                  <c:v>344.88629090909086</c:v>
                </c:pt>
                <c:pt idx="274">
                  <c:v>346.14499999999992</c:v>
                </c:pt>
                <c:pt idx="275">
                  <c:v>347.40370909090905</c:v>
                </c:pt>
                <c:pt idx="276">
                  <c:v>348.66241818181811</c:v>
                </c:pt>
                <c:pt idx="277">
                  <c:v>349.92112727272723</c:v>
                </c:pt>
                <c:pt idx="278">
                  <c:v>351.1798363636363</c:v>
                </c:pt>
                <c:pt idx="279">
                  <c:v>352.43854545454542</c:v>
                </c:pt>
                <c:pt idx="280">
                  <c:v>353.69725454545454</c:v>
                </c:pt>
                <c:pt idx="281">
                  <c:v>354.95596363636361</c:v>
                </c:pt>
                <c:pt idx="282">
                  <c:v>356.21467272727267</c:v>
                </c:pt>
                <c:pt idx="283">
                  <c:v>357.47338181818179</c:v>
                </c:pt>
                <c:pt idx="284">
                  <c:v>358.73209090909086</c:v>
                </c:pt>
                <c:pt idx="285">
                  <c:v>359.99079999999998</c:v>
                </c:pt>
                <c:pt idx="286">
                  <c:v>361.24950909090904</c:v>
                </c:pt>
                <c:pt idx="287">
                  <c:v>362.50821818181817</c:v>
                </c:pt>
                <c:pt idx="288">
                  <c:v>363.76692727272723</c:v>
                </c:pt>
                <c:pt idx="289">
                  <c:v>365.02563636363635</c:v>
                </c:pt>
                <c:pt idx="290">
                  <c:v>366.28434545454542</c:v>
                </c:pt>
                <c:pt idx="291">
                  <c:v>367.54305454545448</c:v>
                </c:pt>
                <c:pt idx="292">
                  <c:v>368.8017636363636</c:v>
                </c:pt>
                <c:pt idx="293">
                  <c:v>370.06047272727267</c:v>
                </c:pt>
                <c:pt idx="294">
                  <c:v>371.31918181818179</c:v>
                </c:pt>
                <c:pt idx="295">
                  <c:v>372.57789090909085</c:v>
                </c:pt>
                <c:pt idx="296">
                  <c:v>373.83659999999986</c:v>
                </c:pt>
                <c:pt idx="297">
                  <c:v>375.09530909090904</c:v>
                </c:pt>
                <c:pt idx="298">
                  <c:v>376.35401818181816</c:v>
                </c:pt>
                <c:pt idx="299">
                  <c:v>377.61272727272723</c:v>
                </c:pt>
              </c:numCache>
            </c:numRef>
          </c:cat>
          <c:val>
            <c:numRef>
              <c:f>'TV curves - Working'!$AC$3:$AC$302</c:f>
              <c:numCache>
                <c:formatCode>General</c:formatCode>
                <c:ptCount val="300"/>
                <c:pt idx="165">
                  <c:v>9154.2569999266161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31-4D6F-8374-7926C1186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677023"/>
        <c:axId val="1974668703"/>
      </c:lineChart>
      <c:catAx>
        <c:axId val="1974677023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68703"/>
        <c:crosses val="autoZero"/>
        <c:auto val="1"/>
        <c:lblAlgn val="ctr"/>
        <c:lblOffset val="100"/>
        <c:noMultiLvlLbl val="0"/>
      </c:catAx>
      <c:valAx>
        <c:axId val="1974668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7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1666666666666664E-2"/>
          <c:y val="0.88020778652668419"/>
          <c:w val="0.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Open TV - Saturation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'TV curves - Working'!$C$2</c:f>
              <c:strCache>
                <c:ptCount val="1"/>
                <c:pt idx="0">
                  <c:v>Incremental Volume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'TV curves - Working'!$B$3:$B$302</c:f>
              <c:numCache>
                <c:formatCode>General</c:formatCode>
                <c:ptCount val="300"/>
                <c:pt idx="0">
                  <c:v>2.380698761904763</c:v>
                </c:pt>
                <c:pt idx="1">
                  <c:v>4.7613975238095261</c:v>
                </c:pt>
                <c:pt idx="2">
                  <c:v>7.1420962857142891</c:v>
                </c:pt>
                <c:pt idx="3">
                  <c:v>9.5227950476190522</c:v>
                </c:pt>
                <c:pt idx="4">
                  <c:v>11.903493809523814</c:v>
                </c:pt>
                <c:pt idx="5">
                  <c:v>14.284192571428578</c:v>
                </c:pt>
                <c:pt idx="6">
                  <c:v>16.66489133333334</c:v>
                </c:pt>
                <c:pt idx="7">
                  <c:v>19.045590095238104</c:v>
                </c:pt>
                <c:pt idx="8">
                  <c:v>21.426288857142868</c:v>
                </c:pt>
                <c:pt idx="9">
                  <c:v>23.806987619047629</c:v>
                </c:pt>
                <c:pt idx="10">
                  <c:v>26.187686380952393</c:v>
                </c:pt>
                <c:pt idx="11">
                  <c:v>28.568385142857156</c:v>
                </c:pt>
                <c:pt idx="12">
                  <c:v>30.949083904761924</c:v>
                </c:pt>
                <c:pt idx="13">
                  <c:v>33.329782666666681</c:v>
                </c:pt>
                <c:pt idx="14">
                  <c:v>35.710481428571448</c:v>
                </c:pt>
                <c:pt idx="15">
                  <c:v>38.091180190476209</c:v>
                </c:pt>
                <c:pt idx="16">
                  <c:v>40.471878952380976</c:v>
                </c:pt>
                <c:pt idx="17">
                  <c:v>42.852577714285736</c:v>
                </c:pt>
                <c:pt idx="18">
                  <c:v>45.233276476190497</c:v>
                </c:pt>
                <c:pt idx="19">
                  <c:v>47.613975238095257</c:v>
                </c:pt>
                <c:pt idx="20">
                  <c:v>49.994674000000032</c:v>
                </c:pt>
                <c:pt idx="21">
                  <c:v>52.375372761904785</c:v>
                </c:pt>
                <c:pt idx="22">
                  <c:v>54.756071523809545</c:v>
                </c:pt>
                <c:pt idx="23">
                  <c:v>57.136770285714313</c:v>
                </c:pt>
                <c:pt idx="24">
                  <c:v>59.517469047619088</c:v>
                </c:pt>
                <c:pt idx="25">
                  <c:v>61.898167809523848</c:v>
                </c:pt>
                <c:pt idx="26">
                  <c:v>64.278866571428608</c:v>
                </c:pt>
                <c:pt idx="27">
                  <c:v>66.659565333333362</c:v>
                </c:pt>
                <c:pt idx="28">
                  <c:v>69.040264095238143</c:v>
                </c:pt>
                <c:pt idx="29">
                  <c:v>71.420962857142896</c:v>
                </c:pt>
                <c:pt idx="30">
                  <c:v>73.80166161904765</c:v>
                </c:pt>
                <c:pt idx="31">
                  <c:v>76.182360380952417</c:v>
                </c:pt>
                <c:pt idx="32">
                  <c:v>78.563059142857185</c:v>
                </c:pt>
                <c:pt idx="33">
                  <c:v>80.943757904761952</c:v>
                </c:pt>
                <c:pt idx="34">
                  <c:v>83.324456666666705</c:v>
                </c:pt>
                <c:pt idx="35">
                  <c:v>85.705155428571473</c:v>
                </c:pt>
                <c:pt idx="36">
                  <c:v>88.085854190476226</c:v>
                </c:pt>
                <c:pt idx="37">
                  <c:v>90.466552952380994</c:v>
                </c:pt>
                <c:pt idx="38">
                  <c:v>92.847251714285761</c:v>
                </c:pt>
                <c:pt idx="39">
                  <c:v>95.227950476190514</c:v>
                </c:pt>
                <c:pt idx="40">
                  <c:v>97.608649238095282</c:v>
                </c:pt>
                <c:pt idx="41">
                  <c:v>99.989348000000064</c:v>
                </c:pt>
                <c:pt idx="42">
                  <c:v>102.3700467619048</c:v>
                </c:pt>
                <c:pt idx="43">
                  <c:v>104.75074552380957</c:v>
                </c:pt>
                <c:pt idx="44">
                  <c:v>107.13144428571435</c:v>
                </c:pt>
                <c:pt idx="45">
                  <c:v>109.51214304761909</c:v>
                </c:pt>
                <c:pt idx="46">
                  <c:v>111.89284180952386</c:v>
                </c:pt>
                <c:pt idx="47">
                  <c:v>114.27354057142863</c:v>
                </c:pt>
                <c:pt idx="48">
                  <c:v>116.65423933333338</c:v>
                </c:pt>
                <c:pt idx="49">
                  <c:v>119.03493809523818</c:v>
                </c:pt>
                <c:pt idx="50">
                  <c:v>121.41563685714291</c:v>
                </c:pt>
                <c:pt idx="51">
                  <c:v>123.7963356190477</c:v>
                </c:pt>
                <c:pt idx="52">
                  <c:v>126.17703438095243</c:v>
                </c:pt>
                <c:pt idx="53">
                  <c:v>128.55773314285722</c:v>
                </c:pt>
                <c:pt idx="54">
                  <c:v>130.93843190476196</c:v>
                </c:pt>
                <c:pt idx="55">
                  <c:v>133.31913066666672</c:v>
                </c:pt>
                <c:pt idx="56">
                  <c:v>135.69982942857149</c:v>
                </c:pt>
                <c:pt idx="57">
                  <c:v>138.08052819047629</c:v>
                </c:pt>
                <c:pt idx="58">
                  <c:v>140.46122695238103</c:v>
                </c:pt>
                <c:pt idx="59">
                  <c:v>142.84192571428579</c:v>
                </c:pt>
                <c:pt idx="60">
                  <c:v>145.22262447619056</c:v>
                </c:pt>
                <c:pt idx="61">
                  <c:v>147.6033232380953</c:v>
                </c:pt>
                <c:pt idx="62">
                  <c:v>149.98402200000007</c:v>
                </c:pt>
                <c:pt idx="63">
                  <c:v>152.36472076190483</c:v>
                </c:pt>
                <c:pt idx="64">
                  <c:v>154.74541952380963</c:v>
                </c:pt>
                <c:pt idx="65">
                  <c:v>157.12611828571437</c:v>
                </c:pt>
                <c:pt idx="66">
                  <c:v>159.50681704761914</c:v>
                </c:pt>
                <c:pt idx="67">
                  <c:v>161.8875158095239</c:v>
                </c:pt>
                <c:pt idx="68">
                  <c:v>164.26821457142864</c:v>
                </c:pt>
                <c:pt idx="69">
                  <c:v>166.64891333333341</c:v>
                </c:pt>
                <c:pt idx="70">
                  <c:v>169.02961209523818</c:v>
                </c:pt>
                <c:pt idx="71">
                  <c:v>171.41031085714295</c:v>
                </c:pt>
                <c:pt idx="72">
                  <c:v>173.79100961904768</c:v>
                </c:pt>
                <c:pt idx="73">
                  <c:v>176.17170838095245</c:v>
                </c:pt>
                <c:pt idx="74">
                  <c:v>178.55240714285725</c:v>
                </c:pt>
                <c:pt idx="75">
                  <c:v>180.93310590476199</c:v>
                </c:pt>
                <c:pt idx="76">
                  <c:v>183.31380466666673</c:v>
                </c:pt>
                <c:pt idx="77">
                  <c:v>185.69450342857152</c:v>
                </c:pt>
                <c:pt idx="78">
                  <c:v>188.07520219047629</c:v>
                </c:pt>
                <c:pt idx="79">
                  <c:v>190.45590095238103</c:v>
                </c:pt>
                <c:pt idx="80">
                  <c:v>192.8365997142858</c:v>
                </c:pt>
                <c:pt idx="81">
                  <c:v>195.21729847619056</c:v>
                </c:pt>
                <c:pt idx="82">
                  <c:v>197.59799723809533</c:v>
                </c:pt>
                <c:pt idx="83">
                  <c:v>199.97869600000013</c:v>
                </c:pt>
                <c:pt idx="84">
                  <c:v>202.35939476190487</c:v>
                </c:pt>
                <c:pt idx="85">
                  <c:v>204.74009352380961</c:v>
                </c:pt>
                <c:pt idx="86">
                  <c:v>207.1207922857144</c:v>
                </c:pt>
                <c:pt idx="87">
                  <c:v>209.50149104761914</c:v>
                </c:pt>
                <c:pt idx="88">
                  <c:v>211.88218980952394</c:v>
                </c:pt>
                <c:pt idx="89">
                  <c:v>214.2628885714287</c:v>
                </c:pt>
                <c:pt idx="90">
                  <c:v>216.64358733333341</c:v>
                </c:pt>
                <c:pt idx="91">
                  <c:v>219.02428609523818</c:v>
                </c:pt>
                <c:pt idx="92">
                  <c:v>221.40498485714298</c:v>
                </c:pt>
                <c:pt idx="93">
                  <c:v>223.78568361904772</c:v>
                </c:pt>
                <c:pt idx="94">
                  <c:v>226.16638238095246</c:v>
                </c:pt>
                <c:pt idx="95">
                  <c:v>228.54708114285725</c:v>
                </c:pt>
                <c:pt idx="96">
                  <c:v>230.92777990476202</c:v>
                </c:pt>
                <c:pt idx="97">
                  <c:v>233.30847866666676</c:v>
                </c:pt>
                <c:pt idx="98">
                  <c:v>235.68917742857155</c:v>
                </c:pt>
                <c:pt idx="99">
                  <c:v>238.06987619047629</c:v>
                </c:pt>
                <c:pt idx="100">
                  <c:v>240.45057495238103</c:v>
                </c:pt>
                <c:pt idx="101">
                  <c:v>242.83127371428583</c:v>
                </c:pt>
                <c:pt idx="102">
                  <c:v>245.21197247619062</c:v>
                </c:pt>
                <c:pt idx="103">
                  <c:v>247.59267123809539</c:v>
                </c:pt>
                <c:pt idx="104">
                  <c:v>249.9733700000001</c:v>
                </c:pt>
                <c:pt idx="105">
                  <c:v>252.35406876190487</c:v>
                </c:pt>
                <c:pt idx="106">
                  <c:v>254.73476752380967</c:v>
                </c:pt>
                <c:pt idx="107">
                  <c:v>257.11546628571443</c:v>
                </c:pt>
                <c:pt idx="108">
                  <c:v>259.49616504761917</c:v>
                </c:pt>
                <c:pt idx="109">
                  <c:v>261.87686380952391</c:v>
                </c:pt>
                <c:pt idx="110">
                  <c:v>264.25756257142871</c:v>
                </c:pt>
                <c:pt idx="111">
                  <c:v>266.63826133333345</c:v>
                </c:pt>
                <c:pt idx="112">
                  <c:v>269.01896009523824</c:v>
                </c:pt>
                <c:pt idx="113">
                  <c:v>271.39965885714298</c:v>
                </c:pt>
                <c:pt idx="114">
                  <c:v>273.78035761904778</c:v>
                </c:pt>
                <c:pt idx="115">
                  <c:v>276.16105638095257</c:v>
                </c:pt>
                <c:pt idx="116">
                  <c:v>278.54175514285731</c:v>
                </c:pt>
                <c:pt idx="117">
                  <c:v>280.92245390476205</c:v>
                </c:pt>
                <c:pt idx="118">
                  <c:v>283.30315266666679</c:v>
                </c:pt>
                <c:pt idx="119">
                  <c:v>285.68385142857159</c:v>
                </c:pt>
                <c:pt idx="120">
                  <c:v>288.06455019047633</c:v>
                </c:pt>
                <c:pt idx="121">
                  <c:v>290.44524895238112</c:v>
                </c:pt>
                <c:pt idx="122">
                  <c:v>292.82594771428586</c:v>
                </c:pt>
                <c:pt idx="123">
                  <c:v>295.2066464761906</c:v>
                </c:pt>
                <c:pt idx="124">
                  <c:v>297.58734523809534</c:v>
                </c:pt>
                <c:pt idx="125">
                  <c:v>299.96804400000013</c:v>
                </c:pt>
                <c:pt idx="126">
                  <c:v>302.34874276190487</c:v>
                </c:pt>
                <c:pt idx="127">
                  <c:v>304.72944152380967</c:v>
                </c:pt>
                <c:pt idx="128">
                  <c:v>307.11014028571446</c:v>
                </c:pt>
                <c:pt idx="129">
                  <c:v>309.49083904761926</c:v>
                </c:pt>
                <c:pt idx="130">
                  <c:v>311.87153780952394</c:v>
                </c:pt>
                <c:pt idx="131">
                  <c:v>314.25223657142874</c:v>
                </c:pt>
                <c:pt idx="132">
                  <c:v>316.63293533333353</c:v>
                </c:pt>
                <c:pt idx="133">
                  <c:v>319.01363409523827</c:v>
                </c:pt>
                <c:pt idx="134">
                  <c:v>321.39433285714301</c:v>
                </c:pt>
                <c:pt idx="135">
                  <c:v>323.77503161904781</c:v>
                </c:pt>
                <c:pt idx="136">
                  <c:v>326.15573038095255</c:v>
                </c:pt>
                <c:pt idx="137">
                  <c:v>328.53642914285729</c:v>
                </c:pt>
                <c:pt idx="138">
                  <c:v>330.91712790476214</c:v>
                </c:pt>
                <c:pt idx="139">
                  <c:v>333.29782666666682</c:v>
                </c:pt>
                <c:pt idx="140">
                  <c:v>335.67852542857156</c:v>
                </c:pt>
                <c:pt idx="141">
                  <c:v>338.05922419047636</c:v>
                </c:pt>
                <c:pt idx="142">
                  <c:v>340.43992295238115</c:v>
                </c:pt>
                <c:pt idx="143">
                  <c:v>342.82062171428589</c:v>
                </c:pt>
                <c:pt idx="144">
                  <c:v>345.20132047619057</c:v>
                </c:pt>
                <c:pt idx="145">
                  <c:v>347.58201923809537</c:v>
                </c:pt>
                <c:pt idx="146">
                  <c:v>349.96271800000017</c:v>
                </c:pt>
                <c:pt idx="147">
                  <c:v>352.3434167619049</c:v>
                </c:pt>
                <c:pt idx="148">
                  <c:v>354.7241155238097</c:v>
                </c:pt>
                <c:pt idx="149">
                  <c:v>357.1048142857145</c:v>
                </c:pt>
                <c:pt idx="150">
                  <c:v>359.48551304761924</c:v>
                </c:pt>
                <c:pt idx="151">
                  <c:v>361.86621180952397</c:v>
                </c:pt>
                <c:pt idx="152">
                  <c:v>364.24691057142871</c:v>
                </c:pt>
                <c:pt idx="153">
                  <c:v>366.62760933333345</c:v>
                </c:pt>
                <c:pt idx="154">
                  <c:v>369.00830809523831</c:v>
                </c:pt>
                <c:pt idx="155">
                  <c:v>371.38900685714304</c:v>
                </c:pt>
                <c:pt idx="156">
                  <c:v>373.76970561904784</c:v>
                </c:pt>
                <c:pt idx="157">
                  <c:v>376.15040438095258</c:v>
                </c:pt>
                <c:pt idx="158">
                  <c:v>378.53110314285726</c:v>
                </c:pt>
                <c:pt idx="159">
                  <c:v>380.91180190476206</c:v>
                </c:pt>
                <c:pt idx="160">
                  <c:v>383.29250066666691</c:v>
                </c:pt>
                <c:pt idx="161">
                  <c:v>385.67319942857159</c:v>
                </c:pt>
                <c:pt idx="162">
                  <c:v>388.05389819047639</c:v>
                </c:pt>
                <c:pt idx="163">
                  <c:v>390.43459695238113</c:v>
                </c:pt>
                <c:pt idx="164">
                  <c:v>392.81529571428592</c:v>
                </c:pt>
                <c:pt idx="165">
                  <c:v>395.19599447619066</c:v>
                </c:pt>
                <c:pt idx="166">
                  <c:v>397.57669323809552</c:v>
                </c:pt>
                <c:pt idx="167">
                  <c:v>399.95739200000025</c:v>
                </c:pt>
                <c:pt idx="168">
                  <c:v>402.33809076190494</c:v>
                </c:pt>
                <c:pt idx="169">
                  <c:v>404.71878952380973</c:v>
                </c:pt>
                <c:pt idx="170">
                  <c:v>407.09948828571447</c:v>
                </c:pt>
                <c:pt idx="171">
                  <c:v>409.48018704761921</c:v>
                </c:pt>
                <c:pt idx="172">
                  <c:v>411.86088580952406</c:v>
                </c:pt>
                <c:pt idx="173">
                  <c:v>414.2415845714288</c:v>
                </c:pt>
                <c:pt idx="174">
                  <c:v>416.62228333333354</c:v>
                </c:pt>
                <c:pt idx="175">
                  <c:v>419.00298209523828</c:v>
                </c:pt>
                <c:pt idx="176">
                  <c:v>421.38368085714302</c:v>
                </c:pt>
                <c:pt idx="177">
                  <c:v>423.76437961904787</c:v>
                </c:pt>
                <c:pt idx="178">
                  <c:v>426.14507838095261</c:v>
                </c:pt>
                <c:pt idx="179">
                  <c:v>428.52577714285741</c:v>
                </c:pt>
                <c:pt idx="180">
                  <c:v>430.90647590476215</c:v>
                </c:pt>
                <c:pt idx="181">
                  <c:v>433.28717466666683</c:v>
                </c:pt>
                <c:pt idx="182">
                  <c:v>435.66787342857162</c:v>
                </c:pt>
                <c:pt idx="183">
                  <c:v>438.04857219047636</c:v>
                </c:pt>
                <c:pt idx="184">
                  <c:v>440.42927095238122</c:v>
                </c:pt>
                <c:pt idx="185">
                  <c:v>442.80996971428596</c:v>
                </c:pt>
                <c:pt idx="186">
                  <c:v>445.19066847619069</c:v>
                </c:pt>
                <c:pt idx="187">
                  <c:v>447.57136723809543</c:v>
                </c:pt>
                <c:pt idx="188">
                  <c:v>449.95206600000029</c:v>
                </c:pt>
                <c:pt idx="189">
                  <c:v>452.33276476190491</c:v>
                </c:pt>
                <c:pt idx="190">
                  <c:v>454.71346352380976</c:v>
                </c:pt>
                <c:pt idx="191">
                  <c:v>457.0941622857145</c:v>
                </c:pt>
                <c:pt idx="192">
                  <c:v>459.47486104761924</c:v>
                </c:pt>
                <c:pt idx="193">
                  <c:v>461.85555980952404</c:v>
                </c:pt>
                <c:pt idx="194">
                  <c:v>464.23625857142878</c:v>
                </c:pt>
                <c:pt idx="195">
                  <c:v>466.61695733333352</c:v>
                </c:pt>
                <c:pt idx="196">
                  <c:v>468.99765609523837</c:v>
                </c:pt>
                <c:pt idx="197">
                  <c:v>471.37835485714311</c:v>
                </c:pt>
                <c:pt idx="198">
                  <c:v>473.75905361904785</c:v>
                </c:pt>
                <c:pt idx="199">
                  <c:v>476.1397523809527</c:v>
                </c:pt>
                <c:pt idx="200">
                  <c:v>478.52045114285744</c:v>
                </c:pt>
                <c:pt idx="201">
                  <c:v>480.90114990476206</c:v>
                </c:pt>
                <c:pt idx="202">
                  <c:v>483.28184866666697</c:v>
                </c:pt>
                <c:pt idx="203">
                  <c:v>485.66254742857166</c:v>
                </c:pt>
                <c:pt idx="204">
                  <c:v>488.0432461904764</c:v>
                </c:pt>
                <c:pt idx="205">
                  <c:v>490.42394495238125</c:v>
                </c:pt>
                <c:pt idx="206">
                  <c:v>492.80464371428587</c:v>
                </c:pt>
                <c:pt idx="207">
                  <c:v>495.18534247619078</c:v>
                </c:pt>
                <c:pt idx="208">
                  <c:v>497.56604123809552</c:v>
                </c:pt>
                <c:pt idx="209">
                  <c:v>499.9467400000002</c:v>
                </c:pt>
                <c:pt idx="210">
                  <c:v>502.327438761905</c:v>
                </c:pt>
                <c:pt idx="211">
                  <c:v>504.70813752380974</c:v>
                </c:pt>
                <c:pt idx="212">
                  <c:v>507.08883628571448</c:v>
                </c:pt>
                <c:pt idx="213">
                  <c:v>509.46953504761933</c:v>
                </c:pt>
                <c:pt idx="214">
                  <c:v>511.85023380952407</c:v>
                </c:pt>
                <c:pt idx="215">
                  <c:v>514.23093257142887</c:v>
                </c:pt>
                <c:pt idx="216">
                  <c:v>516.61163133333366</c:v>
                </c:pt>
                <c:pt idx="217">
                  <c:v>518.99233009523834</c:v>
                </c:pt>
                <c:pt idx="218">
                  <c:v>521.37302885714314</c:v>
                </c:pt>
                <c:pt idx="219">
                  <c:v>523.75372761904782</c:v>
                </c:pt>
                <c:pt idx="220">
                  <c:v>526.13442638095273</c:v>
                </c:pt>
                <c:pt idx="221">
                  <c:v>528.51512514285741</c:v>
                </c:pt>
                <c:pt idx="222">
                  <c:v>530.8958239047621</c:v>
                </c:pt>
                <c:pt idx="223">
                  <c:v>533.27652266666689</c:v>
                </c:pt>
                <c:pt idx="224">
                  <c:v>535.65722142857169</c:v>
                </c:pt>
                <c:pt idx="225">
                  <c:v>538.03792019047648</c:v>
                </c:pt>
                <c:pt idx="226">
                  <c:v>540.41861895238128</c:v>
                </c:pt>
                <c:pt idx="227">
                  <c:v>542.79931771428596</c:v>
                </c:pt>
                <c:pt idx="228">
                  <c:v>545.18001647619076</c:v>
                </c:pt>
                <c:pt idx="229">
                  <c:v>547.56071523809555</c:v>
                </c:pt>
                <c:pt idx="230">
                  <c:v>549.94141400000024</c:v>
                </c:pt>
                <c:pt idx="231">
                  <c:v>552.32211276190515</c:v>
                </c:pt>
                <c:pt idx="232">
                  <c:v>554.70281152380971</c:v>
                </c:pt>
                <c:pt idx="233">
                  <c:v>557.08351028571462</c:v>
                </c:pt>
                <c:pt idx="234">
                  <c:v>559.46420904761931</c:v>
                </c:pt>
                <c:pt idx="235">
                  <c:v>561.8449078095241</c:v>
                </c:pt>
                <c:pt idx="236">
                  <c:v>564.2256065714289</c:v>
                </c:pt>
                <c:pt idx="237">
                  <c:v>566.60630533333358</c:v>
                </c:pt>
                <c:pt idx="238">
                  <c:v>568.98700409523838</c:v>
                </c:pt>
                <c:pt idx="239">
                  <c:v>571.36770285714317</c:v>
                </c:pt>
                <c:pt idx="240">
                  <c:v>573.74840161904785</c:v>
                </c:pt>
                <c:pt idx="241">
                  <c:v>576.12910038095265</c:v>
                </c:pt>
                <c:pt idx="242">
                  <c:v>578.50979914285745</c:v>
                </c:pt>
                <c:pt idx="243">
                  <c:v>580.89049790476224</c:v>
                </c:pt>
                <c:pt idx="244">
                  <c:v>583.27119666666704</c:v>
                </c:pt>
                <c:pt idx="245">
                  <c:v>585.65189542857172</c:v>
                </c:pt>
                <c:pt idx="246">
                  <c:v>588.03259419047652</c:v>
                </c:pt>
                <c:pt idx="247">
                  <c:v>590.4132929523812</c:v>
                </c:pt>
                <c:pt idx="248">
                  <c:v>592.79399171428599</c:v>
                </c:pt>
                <c:pt idx="249">
                  <c:v>595.17469047619068</c:v>
                </c:pt>
                <c:pt idx="250">
                  <c:v>597.55538923809547</c:v>
                </c:pt>
                <c:pt idx="251">
                  <c:v>599.93608800000027</c:v>
                </c:pt>
                <c:pt idx="252">
                  <c:v>602.31678676190506</c:v>
                </c:pt>
                <c:pt idx="253">
                  <c:v>604.69748552380975</c:v>
                </c:pt>
                <c:pt idx="254">
                  <c:v>607.07818428571466</c:v>
                </c:pt>
                <c:pt idx="255">
                  <c:v>609.45888304761934</c:v>
                </c:pt>
                <c:pt idx="256">
                  <c:v>611.83958180952413</c:v>
                </c:pt>
                <c:pt idx="257">
                  <c:v>614.22028057142893</c:v>
                </c:pt>
                <c:pt idx="258">
                  <c:v>616.60097933333361</c:v>
                </c:pt>
                <c:pt idx="259">
                  <c:v>618.98167809523852</c:v>
                </c:pt>
                <c:pt idx="260">
                  <c:v>621.3623768571432</c:v>
                </c:pt>
                <c:pt idx="261">
                  <c:v>623.74307561904789</c:v>
                </c:pt>
                <c:pt idx="262">
                  <c:v>626.1237743809528</c:v>
                </c:pt>
                <c:pt idx="263">
                  <c:v>628.50447314285748</c:v>
                </c:pt>
                <c:pt idx="264">
                  <c:v>630.88517190476216</c:v>
                </c:pt>
                <c:pt idx="265">
                  <c:v>633.26587066666707</c:v>
                </c:pt>
                <c:pt idx="266">
                  <c:v>635.64656942857164</c:v>
                </c:pt>
                <c:pt idx="267">
                  <c:v>638.02726819047655</c:v>
                </c:pt>
                <c:pt idx="268">
                  <c:v>640.40796695238123</c:v>
                </c:pt>
                <c:pt idx="269">
                  <c:v>642.78866571428603</c:v>
                </c:pt>
                <c:pt idx="270">
                  <c:v>645.16936447619082</c:v>
                </c:pt>
                <c:pt idx="271">
                  <c:v>647.55006323809562</c:v>
                </c:pt>
                <c:pt idx="272">
                  <c:v>649.9307620000003</c:v>
                </c:pt>
                <c:pt idx="273">
                  <c:v>652.3114607619051</c:v>
                </c:pt>
                <c:pt idx="274">
                  <c:v>654.69215952380978</c:v>
                </c:pt>
                <c:pt idx="275">
                  <c:v>657.07285828571457</c:v>
                </c:pt>
                <c:pt idx="276">
                  <c:v>659.45355704761948</c:v>
                </c:pt>
                <c:pt idx="277">
                  <c:v>661.83425580952428</c:v>
                </c:pt>
                <c:pt idx="278">
                  <c:v>664.21495457142885</c:v>
                </c:pt>
                <c:pt idx="279">
                  <c:v>666.59565333333364</c:v>
                </c:pt>
                <c:pt idx="280">
                  <c:v>668.97635209523844</c:v>
                </c:pt>
                <c:pt idx="281">
                  <c:v>671.35705085714312</c:v>
                </c:pt>
                <c:pt idx="282">
                  <c:v>673.73774961904792</c:v>
                </c:pt>
                <c:pt idx="283">
                  <c:v>676.11844838095271</c:v>
                </c:pt>
                <c:pt idx="284">
                  <c:v>678.49914714285751</c:v>
                </c:pt>
                <c:pt idx="285">
                  <c:v>680.87984590476231</c:v>
                </c:pt>
                <c:pt idx="286">
                  <c:v>683.26054466666699</c:v>
                </c:pt>
                <c:pt idx="287">
                  <c:v>685.64124342857178</c:v>
                </c:pt>
                <c:pt idx="288">
                  <c:v>688.02194219047647</c:v>
                </c:pt>
                <c:pt idx="289">
                  <c:v>690.40264095238115</c:v>
                </c:pt>
                <c:pt idx="290">
                  <c:v>692.78333971428606</c:v>
                </c:pt>
                <c:pt idx="291">
                  <c:v>695.16403847619074</c:v>
                </c:pt>
                <c:pt idx="292">
                  <c:v>697.54473723809565</c:v>
                </c:pt>
                <c:pt idx="293">
                  <c:v>699.92543600000033</c:v>
                </c:pt>
                <c:pt idx="294">
                  <c:v>702.30613476190513</c:v>
                </c:pt>
                <c:pt idx="295">
                  <c:v>704.68683352380981</c:v>
                </c:pt>
                <c:pt idx="296">
                  <c:v>707.06753228571461</c:v>
                </c:pt>
                <c:pt idx="297">
                  <c:v>709.4482310476194</c:v>
                </c:pt>
                <c:pt idx="298">
                  <c:v>711.8289298095242</c:v>
                </c:pt>
                <c:pt idx="299">
                  <c:v>714.20962857142899</c:v>
                </c:pt>
              </c:numCache>
            </c:numRef>
          </c:cat>
          <c:val>
            <c:numRef>
              <c:f>'TV curves - Working'!$C$3:$C$302</c:f>
              <c:numCache>
                <c:formatCode>_ * #,##0_ ;_ * \-#,##0_ ;_ * "-"??_ ;_ @_ </c:formatCode>
                <c:ptCount val="300"/>
                <c:pt idx="0">
                  <c:v>1.6955002886463604</c:v>
                </c:pt>
                <c:pt idx="1">
                  <c:v>8.8916399416527838</c:v>
                </c:pt>
                <c:pt idx="2">
                  <c:v>23.311923537975478</c:v>
                </c:pt>
                <c:pt idx="3">
                  <c:v>46.016267783027303</c:v>
                </c:pt>
                <c:pt idx="4">
                  <c:v>77.751735110619109</c:v>
                </c:pt>
                <c:pt idx="5">
                  <c:v>119.06856500613512</c:v>
                </c:pt>
                <c:pt idx="6">
                  <c:v>170.37810761705367</c:v>
                </c:pt>
                <c:pt idx="7">
                  <c:v>231.98718224260864</c:v>
                </c:pt>
                <c:pt idx="8">
                  <c:v>304.12063946989366</c:v>
                </c:pt>
                <c:pt idx="9">
                  <c:v>386.93722247018974</c:v>
                </c:pt>
                <c:pt idx="10">
                  <c:v>480.54127658657376</c:v>
                </c:pt>
                <c:pt idx="11">
                  <c:v>584.99171732208015</c:v>
                </c:pt>
                <c:pt idx="12">
                  <c:v>700.30909705793829</c:v>
                </c:pt>
                <c:pt idx="13">
                  <c:v>826.48130102331686</c:v>
                </c:pt>
                <c:pt idx="14">
                  <c:v>963.46822327741847</c:v>
                </c:pt>
                <c:pt idx="15">
                  <c:v>1111.2056635670401</c:v>
                </c:pt>
                <c:pt idx="16">
                  <c:v>1269.608615780998</c:v>
                </c:pt>
                <c:pt idx="17">
                  <c:v>1438.5740723078811</c:v>
                </c:pt>
                <c:pt idx="18">
                  <c:v>1617.9834369284442</c:v>
                </c:pt>
                <c:pt idx="19">
                  <c:v>1807.7046166750313</c:v>
                </c:pt>
                <c:pt idx="20">
                  <c:v>2007.5938471671177</c:v>
                </c:pt>
                <c:pt idx="21">
                  <c:v>2217.4972942743348</c:v>
                </c:pt>
                <c:pt idx="22">
                  <c:v>2437.2524662668457</c:v>
                </c:pt>
                <c:pt idx="23">
                  <c:v>2666.6894640269134</c:v>
                </c:pt>
                <c:pt idx="24">
                  <c:v>2905.6320918312845</c:v>
                </c:pt>
                <c:pt idx="25">
                  <c:v>3153.8988472680626</c:v>
                </c:pt>
                <c:pt idx="26">
                  <c:v>3411.3038057400095</c:v>
                </c:pt>
                <c:pt idx="27">
                  <c:v>3677.6574125250127</c:v>
                </c:pt>
                <c:pt idx="28">
                  <c:v>3952.7671933661654</c:v>
                </c:pt>
                <c:pt idx="29">
                  <c:v>4236.4383929393944</c:v>
                </c:pt>
                <c:pt idx="30">
                  <c:v>4528.4745492145812</c:v>
                </c:pt>
                <c:pt idx="31">
                  <c:v>4828.6780106253791</c:v>
                </c:pt>
                <c:pt idx="32">
                  <c:v>5136.8504020463542</c:v>
                </c:pt>
                <c:pt idx="33">
                  <c:v>5452.7930448078714</c:v>
                </c:pt>
                <c:pt idx="34">
                  <c:v>5776.30733533083</c:v>
                </c:pt>
                <c:pt idx="35">
                  <c:v>6107.1950864134033</c:v>
                </c:pt>
                <c:pt idx="36">
                  <c:v>6445.2588347320661</c:v>
                </c:pt>
                <c:pt idx="37">
                  <c:v>6790.3021177167175</c:v>
                </c:pt>
                <c:pt idx="38">
                  <c:v>7142.1297226119177</c:v>
                </c:pt>
                <c:pt idx="39">
                  <c:v>7500.5479102356339</c:v>
                </c:pt>
                <c:pt idx="40">
                  <c:v>7865.3646156849672</c:v>
                </c:pt>
                <c:pt idx="41">
                  <c:v>8236.3896280095087</c:v>
                </c:pt>
                <c:pt idx="42">
                  <c:v>8613.4347506725371</c:v>
                </c:pt>
                <c:pt idx="43">
                  <c:v>8996.3139444435601</c:v>
                </c:pt>
                <c:pt idx="44">
                  <c:v>9384.8434542097239</c:v>
                </c:pt>
                <c:pt idx="45">
                  <c:v>9778.8419210553802</c:v>
                </c:pt>
                <c:pt idx="46">
                  <c:v>10178.130480836213</c:v>
                </c:pt>
                <c:pt idx="47">
                  <c:v>10582.53285036476</c:v>
                </c:pt>
                <c:pt idx="48">
                  <c:v>10991.875402226029</c:v>
                </c:pt>
                <c:pt idx="49">
                  <c:v>11405.987229154385</c:v>
                </c:pt>
                <c:pt idx="50">
                  <c:v>11824.700198823499</c:v>
                </c:pt>
                <c:pt idx="51">
                  <c:v>12247.84899983053</c:v>
                </c:pt>
                <c:pt idx="52">
                  <c:v>12675.271179590924</c:v>
                </c:pt>
                <c:pt idx="53">
                  <c:v>13106.807174802732</c:v>
                </c:pt>
                <c:pt idx="54">
                  <c:v>13542.300335085993</c:v>
                </c:pt>
                <c:pt idx="55">
                  <c:v>13981.596940355455</c:v>
                </c:pt>
                <c:pt idx="56">
                  <c:v>14424.546212440884</c:v>
                </c:pt>
                <c:pt idx="57">
                  <c:v>14871.000321429725</c:v>
                </c:pt>
                <c:pt idx="58">
                  <c:v>15320.814387170554</c:v>
                </c:pt>
                <c:pt idx="59">
                  <c:v>15773.846476342478</c:v>
                </c:pt>
                <c:pt idx="60">
                  <c:v>16229.957595465345</c:v>
                </c:pt>
                <c:pt idx="61">
                  <c:v>16689.011680197673</c:v>
                </c:pt>
                <c:pt idx="62">
                  <c:v>17150.875581243552</c:v>
                </c:pt>
                <c:pt idx="63">
                  <c:v>17615.419047166281</c:v>
                </c:pt>
                <c:pt idx="64">
                  <c:v>18082.514704384685</c:v>
                </c:pt>
                <c:pt idx="65">
                  <c:v>18552.038034608195</c:v>
                </c:pt>
                <c:pt idx="66">
                  <c:v>19023.867349948046</c:v>
                </c:pt>
                <c:pt idx="67">
                  <c:v>19497.883765925071</c:v>
                </c:pt>
                <c:pt idx="68">
                  <c:v>19973.97117257888</c:v>
                </c:pt>
                <c:pt idx="69">
                  <c:v>20452.01620386813</c:v>
                </c:pt>
                <c:pt idx="70">
                  <c:v>20931.908205538602</c:v>
                </c:pt>
                <c:pt idx="71">
                  <c:v>21413.539201622807</c:v>
                </c:pt>
                <c:pt idx="72">
                  <c:v>21896.803859723488</c:v>
                </c:pt>
                <c:pt idx="73">
                  <c:v>22381.599455222193</c:v>
                </c:pt>
                <c:pt idx="74">
                  <c:v>22867.825834544532</c:v>
                </c:pt>
                <c:pt idx="75">
                  <c:v>23355.385377603739</c:v>
                </c:pt>
                <c:pt idx="76">
                  <c:v>23844.182959536058</c:v>
                </c:pt>
                <c:pt idx="77">
                  <c:v>24334.125911832783</c:v>
                </c:pt>
                <c:pt idx="78">
                  <c:v>24825.123982966859</c:v>
                </c:pt>
                <c:pt idx="79">
                  <c:v>25317.089298604049</c:v>
                </c:pt>
                <c:pt idx="80">
                  <c:v>25809.936321483136</c:v>
                </c:pt>
                <c:pt idx="81">
                  <c:v>26303.581811042419</c:v>
                </c:pt>
                <c:pt idx="82">
                  <c:v>26797.944782864921</c:v>
                </c:pt>
                <c:pt idx="83">
                  <c:v>27292.946468008817</c:v>
                </c:pt>
                <c:pt idx="84">
                  <c:v>27788.510272284802</c:v>
                </c:pt>
                <c:pt idx="85">
                  <c:v>28284.561735537576</c:v>
                </c:pt>
                <c:pt idx="86">
                  <c:v>28781.02849098375</c:v>
                </c:pt>
                <c:pt idx="87">
                  <c:v>29277.84022465528</c:v>
                </c:pt>
                <c:pt idx="88">
                  <c:v>29774.928634992655</c:v>
                </c:pt>
                <c:pt idx="89">
                  <c:v>30272.2273926294</c:v>
                </c:pt>
                <c:pt idx="90">
                  <c:v>30769.672100405674</c:v>
                </c:pt>
                <c:pt idx="91">
                  <c:v>31267.200253645577</c:v>
                </c:pt>
                <c:pt idx="92">
                  <c:v>31764.75120073005</c:v>
                </c:pt>
                <c:pt idx="93">
                  <c:v>32262.266103994611</c:v>
                </c:pt>
                <c:pt idx="94">
                  <c:v>32759.687900978024</c:v>
                </c:pt>
                <c:pt idx="95">
                  <c:v>33256.961266046645</c:v>
                </c:pt>
                <c:pt idx="96">
                  <c:v>33754.032572415672</c:v>
                </c:pt>
                <c:pt idx="97">
                  <c:v>34250.849854587497</c:v>
                </c:pt>
                <c:pt idx="98">
                  <c:v>34747.362771225176</c:v>
                </c:pt>
                <c:pt idx="99">
                  <c:v>35243.522568476219</c:v>
                </c:pt>
                <c:pt idx="100">
                  <c:v>35739.282043761959</c:v>
                </c:pt>
                <c:pt idx="101">
                  <c:v>36234.595510044528</c:v>
                </c:pt>
                <c:pt idx="102">
                  <c:v>36729.418760582943</c:v>
                </c:pt>
                <c:pt idx="103">
                  <c:v>37223.70903418769</c:v>
                </c:pt>
                <c:pt idx="104">
                  <c:v>37717.424980982963</c:v>
                </c:pt>
                <c:pt idx="105">
                  <c:v>38210.526628683161</c:v>
                </c:pt>
                <c:pt idx="106">
                  <c:v>38702.975349389999</c:v>
                </c:pt>
                <c:pt idx="107">
                  <c:v>39194.733826915399</c:v>
                </c:pt>
                <c:pt idx="108">
                  <c:v>39685.766024634075</c:v>
                </c:pt>
                <c:pt idx="109">
                  <c:v>40176.037153868921</c:v>
                </c:pt>
                <c:pt idx="110">
                  <c:v>40665.513642811718</c:v>
                </c:pt>
                <c:pt idx="111">
                  <c:v>41154.163105980268</c:v>
                </c:pt>
                <c:pt idx="112">
                  <c:v>41641.954314212868</c:v>
                </c:pt>
                <c:pt idx="113">
                  <c:v>42128.857165200418</c:v>
                </c:pt>
                <c:pt idx="114">
                  <c:v>42614.842654555003</c:v>
                </c:pt>
                <c:pt idx="115">
                  <c:v>43099.882847414308</c:v>
                </c:pt>
                <c:pt idx="116">
                  <c:v>43583.950850579553</c:v>
                </c:pt>
                <c:pt idx="117">
                  <c:v>44067.02078518529</c:v>
                </c:pt>
                <c:pt idx="118">
                  <c:v>44549.067759897829</c:v>
                </c:pt>
                <c:pt idx="119">
                  <c:v>45030.067844639467</c:v>
                </c:pt>
                <c:pt idx="120">
                  <c:v>45509.998044834472</c:v>
                </c:pt>
                <c:pt idx="121">
                  <c:v>45988.836276173672</c:v>
                </c:pt>
                <c:pt idx="122">
                  <c:v>46466.561339892469</c:v>
                </c:pt>
                <c:pt idx="123">
                  <c:v>46943.152898558386</c:v>
                </c:pt>
                <c:pt idx="124">
                  <c:v>47418.591452362816</c:v>
                </c:pt>
                <c:pt idx="125">
                  <c:v>47892.858315912163</c:v>
                </c:pt>
                <c:pt idx="126">
                  <c:v>48365.935595513009</c:v>
                </c:pt>
                <c:pt idx="127">
                  <c:v>48837.806166944938</c:v>
                </c:pt>
                <c:pt idx="128">
                  <c:v>49308.45365371705</c:v>
                </c:pt>
                <c:pt idx="129">
                  <c:v>49777.86240579997</c:v>
                </c:pt>
                <c:pt idx="130">
                  <c:v>50246.01747882893</c:v>
                </c:pt>
                <c:pt idx="131">
                  <c:v>50712.904613771345</c:v>
                </c:pt>
                <c:pt idx="132">
                  <c:v>51178.510217051815</c:v>
                </c:pt>
                <c:pt idx="133">
                  <c:v>51642.82134112902</c:v>
                </c:pt>
                <c:pt idx="134">
                  <c:v>52105.825665517339</c:v>
                </c:pt>
                <c:pt idx="135">
                  <c:v>52567.511478247288</c:v>
                </c:pt>
                <c:pt idx="136">
                  <c:v>53027.867657757</c:v>
                </c:pt>
                <c:pt idx="137">
                  <c:v>53486.883655209152</c:v>
                </c:pt>
                <c:pt idx="138">
                  <c:v>53944.549477225963</c:v>
                </c:pt>
                <c:pt idx="139">
                  <c:v>54400.855669035423</c:v>
                </c:pt>
                <c:pt idx="140">
                  <c:v>54855.793298022392</c:v>
                </c:pt>
                <c:pt idx="141">
                  <c:v>55309.353937677151</c:v>
                </c:pt>
                <c:pt idx="142">
                  <c:v>55761.529651935016</c:v>
                </c:pt>
                <c:pt idx="143">
                  <c:v>56212.312979900162</c:v>
                </c:pt>
                <c:pt idx="144">
                  <c:v>56661.696920946364</c:v>
                </c:pt>
                <c:pt idx="145">
                  <c:v>57109.674920188612</c:v>
                </c:pt>
                <c:pt idx="146">
                  <c:v>57556.240854318094</c:v>
                </c:pt>
                <c:pt idx="147">
                  <c:v>58001.389017794325</c:v>
                </c:pt>
                <c:pt idx="148">
                  <c:v>58445.11410938741</c:v>
                </c:pt>
                <c:pt idx="149">
                  <c:v>58887.411219064001</c:v>
                </c:pt>
                <c:pt idx="150">
                  <c:v>59328.275815210094</c:v>
                </c:pt>
                <c:pt idx="151">
                  <c:v>59767.703732184273</c:v>
                </c:pt>
                <c:pt idx="152">
                  <c:v>60205.691158194801</c:v>
                </c:pt>
                <c:pt idx="153">
                  <c:v>60642.234623494216</c:v>
                </c:pt>
                <c:pt idx="154">
                  <c:v>61077.330988884685</c:v>
                </c:pt>
                <c:pt idx="155">
                  <c:v>61510.977434528329</c:v>
                </c:pt>
                <c:pt idx="156">
                  <c:v>61943.17144905591</c:v>
                </c:pt>
                <c:pt idx="157">
                  <c:v>62373.910818967328</c:v>
                </c:pt>
                <c:pt idx="158">
                  <c:v>62803.193618318845</c:v>
                </c:pt>
                <c:pt idx="159">
                  <c:v>63231.018198689795</c:v>
                </c:pt>
                <c:pt idx="160">
                  <c:v>63657.383179423574</c:v>
                </c:pt>
                <c:pt idx="161">
                  <c:v>64082.287438136736</c:v>
                </c:pt>
                <c:pt idx="162">
                  <c:v>64505.730101490313</c:v>
                </c:pt>
                <c:pt idx="163">
                  <c:v>64927.710536217834</c:v>
                </c:pt>
                <c:pt idx="164">
                  <c:v>65348.228340404152</c:v>
                </c:pt>
                <c:pt idx="165">
                  <c:v>65767.283335009517</c:v>
                </c:pt>
                <c:pt idx="166">
                  <c:v>66184.875555633567</c:v>
                </c:pt>
                <c:pt idx="167">
                  <c:v>66601.005244513668</c:v>
                </c:pt>
                <c:pt idx="168">
                  <c:v>67015.672842752319</c:v>
                </c:pt>
                <c:pt idx="169">
                  <c:v>67428.87898276819</c:v>
                </c:pt>
                <c:pt idx="170">
                  <c:v>67840.624480966027</c:v>
                </c:pt>
                <c:pt idx="171">
                  <c:v>68250.910330619925</c:v>
                </c:pt>
                <c:pt idx="172">
                  <c:v>68659.737694965123</c:v>
                </c:pt>
                <c:pt idx="173">
                  <c:v>69067.107900493516</c:v>
                </c:pt>
                <c:pt idx="174">
                  <c:v>69473.022430447862</c:v>
                </c:pt>
                <c:pt idx="175">
                  <c:v>69877.482918510053</c:v>
                </c:pt>
                <c:pt idx="176">
                  <c:v>70280.491142678686</c:v>
                </c:pt>
                <c:pt idx="177">
                  <c:v>70682.049019331505</c:v>
                </c:pt>
                <c:pt idx="178">
                  <c:v>71082.158597468035</c:v>
                </c:pt>
                <c:pt idx="179">
                  <c:v>71480.822053128024</c:v>
                </c:pt>
                <c:pt idx="180">
                  <c:v>71878.041683981748</c:v>
                </c:pt>
                <c:pt idx="181">
                  <c:v>72273.819904086908</c:v>
                </c:pt>
                <c:pt idx="182">
                  <c:v>72668.159238809356</c:v>
                </c:pt>
                <c:pt idx="183">
                  <c:v>73061.062319902267</c:v>
                </c:pt>
                <c:pt idx="184">
                  <c:v>73452.531880740644</c:v>
                </c:pt>
                <c:pt idx="185">
                  <c:v>73842.570751706604</c:v>
                </c:pt>
                <c:pt idx="186">
                  <c:v>74231.181855721923</c:v>
                </c:pt>
                <c:pt idx="187">
                  <c:v>74618.36820392411</c:v>
                </c:pt>
                <c:pt idx="188">
                  <c:v>75004.132891482106</c:v>
                </c:pt>
                <c:pt idx="189">
                  <c:v>75388.479093547779</c:v>
                </c:pt>
                <c:pt idx="190">
                  <c:v>75771.410061340415</c:v>
                </c:pt>
                <c:pt idx="191">
                  <c:v>76152.929118359782</c:v>
                </c:pt>
                <c:pt idx="192">
                  <c:v>76533.039656725086</c:v>
                </c:pt>
                <c:pt idx="193">
                  <c:v>76911.745133636156</c:v>
                </c:pt>
                <c:pt idx="194">
                  <c:v>77289.049067953354</c:v>
                </c:pt>
                <c:pt idx="195">
                  <c:v>77664.955036893865</c:v>
                </c:pt>
                <c:pt idx="196">
                  <c:v>78039.466672839975</c:v>
                </c:pt>
                <c:pt idx="197">
                  <c:v>78412.587660257574</c:v>
                </c:pt>
                <c:pt idx="198">
                  <c:v>78784.321732720928</c:v>
                </c:pt>
                <c:pt idx="199">
                  <c:v>79154.672670041182</c:v>
                </c:pt>
                <c:pt idx="200">
                  <c:v>79523.644295495877</c:v>
                </c:pt>
                <c:pt idx="201">
                  <c:v>79891.240473156227</c:v>
                </c:pt>
                <c:pt idx="202">
                  <c:v>80257.465105309995</c:v>
                </c:pt>
                <c:pt idx="203">
                  <c:v>80622.322129976761</c:v>
                </c:pt>
                <c:pt idx="204">
                  <c:v>80985.815518513205</c:v>
                </c:pt>
                <c:pt idx="205">
                  <c:v>81347.949273305945</c:v>
                </c:pt>
                <c:pt idx="206">
                  <c:v>81708.727425549383</c:v>
                </c:pt>
                <c:pt idx="207">
                  <c:v>82068.154033105791</c:v>
                </c:pt>
                <c:pt idx="208">
                  <c:v>82426.23317844588</c:v>
                </c:pt>
                <c:pt idx="209">
                  <c:v>82782.968966666929</c:v>
                </c:pt>
                <c:pt idx="210">
                  <c:v>83138.365523586486</c:v>
                </c:pt>
                <c:pt idx="211">
                  <c:v>83492.42699390967</c:v>
                </c:pt>
                <c:pt idx="212">
                  <c:v>83845.157539467211</c:v>
                </c:pt>
                <c:pt idx="213">
                  <c:v>84196.561337522755</c:v>
                </c:pt>
                <c:pt idx="214">
                  <c:v>84546.642579147359</c:v>
                </c:pt>
                <c:pt idx="215">
                  <c:v>84895.405467658449</c:v>
                </c:pt>
                <c:pt idx="216">
                  <c:v>85242.854217122382</c:v>
                </c:pt>
                <c:pt idx="217">
                  <c:v>85588.993050917823</c:v>
                </c:pt>
                <c:pt idx="218">
                  <c:v>85933.826200358119</c:v>
                </c:pt>
                <c:pt idx="219">
                  <c:v>86277.357903371652</c:v>
                </c:pt>
                <c:pt idx="220">
                  <c:v>86619.592403237446</c:v>
                </c:pt>
                <c:pt idx="221">
                  <c:v>86960.533947374701</c:v>
                </c:pt>
                <c:pt idx="222">
                  <c:v>87300.186786184815</c:v>
                </c:pt>
                <c:pt idx="223">
                  <c:v>87638.555171943692</c:v>
                </c:pt>
                <c:pt idx="224">
                  <c:v>87975.643357743204</c:v>
                </c:pt>
                <c:pt idx="225">
                  <c:v>88311.455596480082</c:v>
                </c:pt>
                <c:pt idx="226">
                  <c:v>88645.996139890645</c:v>
                </c:pt>
                <c:pt idx="227">
                  <c:v>88979.269237629967</c:v>
                </c:pt>
                <c:pt idx="228">
                  <c:v>89311.279136394078</c:v>
                </c:pt>
                <c:pt idx="229">
                  <c:v>89642.03007908375</c:v>
                </c:pt>
                <c:pt idx="230">
                  <c:v>89971.526304008323</c:v>
                </c:pt>
                <c:pt idx="231">
                  <c:v>90299.772044128666</c:v>
                </c:pt>
                <c:pt idx="232">
                  <c:v>90626.771526337499</c:v>
                </c:pt>
                <c:pt idx="233">
                  <c:v>90952.528970776213</c:v>
                </c:pt>
                <c:pt idx="234">
                  <c:v>91277.048590186605</c:v>
                </c:pt>
                <c:pt idx="235">
                  <c:v>91600.334589296661</c:v>
                </c:pt>
                <c:pt idx="236">
                  <c:v>91922.391164238958</c:v>
                </c:pt>
                <c:pt idx="237">
                  <c:v>92243.222502000775</c:v>
                </c:pt>
                <c:pt idx="238">
                  <c:v>92562.832779904726</c:v>
                </c:pt>
                <c:pt idx="239">
                  <c:v>92881.226165118525</c:v>
                </c:pt>
                <c:pt idx="240">
                  <c:v>93198.406814193557</c:v>
                </c:pt>
                <c:pt idx="241">
                  <c:v>93514.378872630623</c:v>
                </c:pt>
                <c:pt idx="242">
                  <c:v>93829.146474472087</c:v>
                </c:pt>
                <c:pt idx="243">
                  <c:v>94142.713741919491</c:v>
                </c:pt>
                <c:pt idx="244">
                  <c:v>94455.084784975581</c:v>
                </c:pt>
                <c:pt idx="245">
                  <c:v>94766.263701110307</c:v>
                </c:pt>
                <c:pt idx="246">
                  <c:v>95076.254574949038</c:v>
                </c:pt>
                <c:pt idx="247">
                  <c:v>95385.061477982963</c:v>
                </c:pt>
                <c:pt idx="248">
                  <c:v>95692.688468300636</c:v>
                </c:pt>
                <c:pt idx="249">
                  <c:v>95999.139590339561</c:v>
                </c:pt>
                <c:pt idx="250">
                  <c:v>96304.418874657189</c:v>
                </c:pt>
                <c:pt idx="251">
                  <c:v>96608.530337721153</c:v>
                </c:pt>
                <c:pt idx="252">
                  <c:v>96911.477981716584</c:v>
                </c:pt>
                <c:pt idx="253">
                  <c:v>97213.265794371808</c:v>
                </c:pt>
                <c:pt idx="254">
                  <c:v>97513.897748799514</c:v>
                </c:pt>
                <c:pt idx="255">
                  <c:v>97813.377803354684</c:v>
                </c:pt>
                <c:pt idx="256">
                  <c:v>98111.709901507318</c:v>
                </c:pt>
                <c:pt idx="257">
                  <c:v>98408.897971729879</c:v>
                </c:pt>
                <c:pt idx="258">
                  <c:v>98704.94592739889</c:v>
                </c:pt>
                <c:pt idx="259">
                  <c:v>98999.857666709708</c:v>
                </c:pt>
                <c:pt idx="260">
                  <c:v>99293.637072604397</c:v>
                </c:pt>
                <c:pt idx="261">
                  <c:v>99586.28801271171</c:v>
                </c:pt>
                <c:pt idx="262">
                  <c:v>99877.814339298871</c:v>
                </c:pt>
                <c:pt idx="263">
                  <c:v>100168.21988923453</c:v>
                </c:pt>
                <c:pt idx="264">
                  <c:v>100457.50848396259</c:v>
                </c:pt>
                <c:pt idx="265">
                  <c:v>100745.68392948614</c:v>
                </c:pt>
                <c:pt idx="266">
                  <c:v>101032.75001636107</c:v>
                </c:pt>
                <c:pt idx="267">
                  <c:v>101318.71051969912</c:v>
                </c:pt>
                <c:pt idx="268">
                  <c:v>101603.56919917965</c:v>
                </c:pt>
                <c:pt idx="269">
                  <c:v>101887.32979907011</c:v>
                </c:pt>
                <c:pt idx="270">
                  <c:v>102169.99604825396</c:v>
                </c:pt>
                <c:pt idx="271">
                  <c:v>102451.57166026684</c:v>
                </c:pt>
                <c:pt idx="272">
                  <c:v>102732.06033333934</c:v>
                </c:pt>
                <c:pt idx="273">
                  <c:v>103011.46575044713</c:v>
                </c:pt>
                <c:pt idx="274">
                  <c:v>103289.7915793671</c:v>
                </c:pt>
                <c:pt idx="275">
                  <c:v>103567.04147274001</c:v>
                </c:pt>
                <c:pt idx="276">
                  <c:v>103843.21906813854</c:v>
                </c:pt>
                <c:pt idx="277">
                  <c:v>104118.32798814123</c:v>
                </c:pt>
                <c:pt idx="278">
                  <c:v>104392.37184041091</c:v>
                </c:pt>
                <c:pt idx="279">
                  <c:v>104665.35421777883</c:v>
                </c:pt>
                <c:pt idx="280">
                  <c:v>104937.27869833243</c:v>
                </c:pt>
                <c:pt idx="281">
                  <c:v>105208.14884550795</c:v>
                </c:pt>
                <c:pt idx="282">
                  <c:v>105477.96820818672</c:v>
                </c:pt>
                <c:pt idx="283">
                  <c:v>105746.7403207954</c:v>
                </c:pt>
                <c:pt idx="284">
                  <c:v>106014.46870340939</c:v>
                </c:pt>
                <c:pt idx="285">
                  <c:v>106281.15686185958</c:v>
                </c:pt>
                <c:pt idx="286">
                  <c:v>106546.80828784221</c:v>
                </c:pt>
                <c:pt idx="287">
                  <c:v>106811.42645903122</c:v>
                </c:pt>
                <c:pt idx="288">
                  <c:v>107075.01483919319</c:v>
                </c:pt>
                <c:pt idx="289">
                  <c:v>107337.57687830478</c:v>
                </c:pt>
                <c:pt idx="290">
                  <c:v>107599.11601267204</c:v>
                </c:pt>
                <c:pt idx="291">
                  <c:v>107859.63566505168</c:v>
                </c:pt>
                <c:pt idx="292">
                  <c:v>108119.13924477427</c:v>
                </c:pt>
                <c:pt idx="293">
                  <c:v>108377.63014786868</c:v>
                </c:pt>
                <c:pt idx="294">
                  <c:v>108635.11175718813</c:v>
                </c:pt>
                <c:pt idx="295">
                  <c:v>108891.58744253732</c:v>
                </c:pt>
                <c:pt idx="296">
                  <c:v>109147.06056080062</c:v>
                </c:pt>
                <c:pt idx="297">
                  <c:v>109401.53445607125</c:v>
                </c:pt>
                <c:pt idx="298">
                  <c:v>109655.01245978106</c:v>
                </c:pt>
                <c:pt idx="299">
                  <c:v>109907.49789083107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0-4D9D-8929-873AF5BB82DF}"/>
            </c:ext>
          </c:extLst>
        </c:ser>
        <c:ser>
          <c:idx val="2"/>
          <c:order val="1"/>
          <c:tx>
            <c:strRef>
              <c:f>'TV curves - Working'!$D$2</c:f>
              <c:strCache>
                <c:ptCount val="1"/>
                <c:pt idx="0">
                  <c:v>Marginal Peak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60"/>
            <c:marker>
              <c:symbol val="circle"/>
              <c:size val="5"/>
              <c:spPr>
                <a:solidFill>
                  <a:schemeClr val="tx1"/>
                </a:solidFill>
                <a:ln w="9525" cap="sq">
                  <a:solidFill>
                    <a:schemeClr val="accent1"/>
                  </a:solidFill>
                  <a:beve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EB0-4D9D-8929-873AF5BB82DF}"/>
              </c:ext>
            </c:extLst>
          </c:dPt>
          <c:cat>
            <c:numRef>
              <c:f>'TV curves - Working'!$B$3:$B$302</c:f>
              <c:numCache>
                <c:formatCode>General</c:formatCode>
                <c:ptCount val="300"/>
                <c:pt idx="0">
                  <c:v>2.380698761904763</c:v>
                </c:pt>
                <c:pt idx="1">
                  <c:v>4.7613975238095261</c:v>
                </c:pt>
                <c:pt idx="2">
                  <c:v>7.1420962857142891</c:v>
                </c:pt>
                <c:pt idx="3">
                  <c:v>9.5227950476190522</c:v>
                </c:pt>
                <c:pt idx="4">
                  <c:v>11.903493809523814</c:v>
                </c:pt>
                <c:pt idx="5">
                  <c:v>14.284192571428578</c:v>
                </c:pt>
                <c:pt idx="6">
                  <c:v>16.66489133333334</c:v>
                </c:pt>
                <c:pt idx="7">
                  <c:v>19.045590095238104</c:v>
                </c:pt>
                <c:pt idx="8">
                  <c:v>21.426288857142868</c:v>
                </c:pt>
                <c:pt idx="9">
                  <c:v>23.806987619047629</c:v>
                </c:pt>
                <c:pt idx="10">
                  <c:v>26.187686380952393</c:v>
                </c:pt>
                <c:pt idx="11">
                  <c:v>28.568385142857156</c:v>
                </c:pt>
                <c:pt idx="12">
                  <c:v>30.949083904761924</c:v>
                </c:pt>
                <c:pt idx="13">
                  <c:v>33.329782666666681</c:v>
                </c:pt>
                <c:pt idx="14">
                  <c:v>35.710481428571448</c:v>
                </c:pt>
                <c:pt idx="15">
                  <c:v>38.091180190476209</c:v>
                </c:pt>
                <c:pt idx="16">
                  <c:v>40.471878952380976</c:v>
                </c:pt>
                <c:pt idx="17">
                  <c:v>42.852577714285736</c:v>
                </c:pt>
                <c:pt idx="18">
                  <c:v>45.233276476190497</c:v>
                </c:pt>
                <c:pt idx="19">
                  <c:v>47.613975238095257</c:v>
                </c:pt>
                <c:pt idx="20">
                  <c:v>49.994674000000032</c:v>
                </c:pt>
                <c:pt idx="21">
                  <c:v>52.375372761904785</c:v>
                </c:pt>
                <c:pt idx="22">
                  <c:v>54.756071523809545</c:v>
                </c:pt>
                <c:pt idx="23">
                  <c:v>57.136770285714313</c:v>
                </c:pt>
                <c:pt idx="24">
                  <c:v>59.517469047619088</c:v>
                </c:pt>
                <c:pt idx="25">
                  <c:v>61.898167809523848</c:v>
                </c:pt>
                <c:pt idx="26">
                  <c:v>64.278866571428608</c:v>
                </c:pt>
                <c:pt idx="27">
                  <c:v>66.659565333333362</c:v>
                </c:pt>
                <c:pt idx="28">
                  <c:v>69.040264095238143</c:v>
                </c:pt>
                <c:pt idx="29">
                  <c:v>71.420962857142896</c:v>
                </c:pt>
                <c:pt idx="30">
                  <c:v>73.80166161904765</c:v>
                </c:pt>
                <c:pt idx="31">
                  <c:v>76.182360380952417</c:v>
                </c:pt>
                <c:pt idx="32">
                  <c:v>78.563059142857185</c:v>
                </c:pt>
                <c:pt idx="33">
                  <c:v>80.943757904761952</c:v>
                </c:pt>
                <c:pt idx="34">
                  <c:v>83.324456666666705</c:v>
                </c:pt>
                <c:pt idx="35">
                  <c:v>85.705155428571473</c:v>
                </c:pt>
                <c:pt idx="36">
                  <c:v>88.085854190476226</c:v>
                </c:pt>
                <c:pt idx="37">
                  <c:v>90.466552952380994</c:v>
                </c:pt>
                <c:pt idx="38">
                  <c:v>92.847251714285761</c:v>
                </c:pt>
                <c:pt idx="39">
                  <c:v>95.227950476190514</c:v>
                </c:pt>
                <c:pt idx="40">
                  <c:v>97.608649238095282</c:v>
                </c:pt>
                <c:pt idx="41">
                  <c:v>99.989348000000064</c:v>
                </c:pt>
                <c:pt idx="42">
                  <c:v>102.3700467619048</c:v>
                </c:pt>
                <c:pt idx="43">
                  <c:v>104.75074552380957</c:v>
                </c:pt>
                <c:pt idx="44">
                  <c:v>107.13144428571435</c:v>
                </c:pt>
                <c:pt idx="45">
                  <c:v>109.51214304761909</c:v>
                </c:pt>
                <c:pt idx="46">
                  <c:v>111.89284180952386</c:v>
                </c:pt>
                <c:pt idx="47">
                  <c:v>114.27354057142863</c:v>
                </c:pt>
                <c:pt idx="48">
                  <c:v>116.65423933333338</c:v>
                </c:pt>
                <c:pt idx="49">
                  <c:v>119.03493809523818</c:v>
                </c:pt>
                <c:pt idx="50">
                  <c:v>121.41563685714291</c:v>
                </c:pt>
                <c:pt idx="51">
                  <c:v>123.7963356190477</c:v>
                </c:pt>
                <c:pt idx="52">
                  <c:v>126.17703438095243</c:v>
                </c:pt>
                <c:pt idx="53">
                  <c:v>128.55773314285722</c:v>
                </c:pt>
                <c:pt idx="54">
                  <c:v>130.93843190476196</c:v>
                </c:pt>
                <c:pt idx="55">
                  <c:v>133.31913066666672</c:v>
                </c:pt>
                <c:pt idx="56">
                  <c:v>135.69982942857149</c:v>
                </c:pt>
                <c:pt idx="57">
                  <c:v>138.08052819047629</c:v>
                </c:pt>
                <c:pt idx="58">
                  <c:v>140.46122695238103</c:v>
                </c:pt>
                <c:pt idx="59">
                  <c:v>142.84192571428579</c:v>
                </c:pt>
                <c:pt idx="60">
                  <c:v>145.22262447619056</c:v>
                </c:pt>
                <c:pt idx="61">
                  <c:v>147.6033232380953</c:v>
                </c:pt>
                <c:pt idx="62">
                  <c:v>149.98402200000007</c:v>
                </c:pt>
                <c:pt idx="63">
                  <c:v>152.36472076190483</c:v>
                </c:pt>
                <c:pt idx="64">
                  <c:v>154.74541952380963</c:v>
                </c:pt>
                <c:pt idx="65">
                  <c:v>157.12611828571437</c:v>
                </c:pt>
                <c:pt idx="66">
                  <c:v>159.50681704761914</c:v>
                </c:pt>
                <c:pt idx="67">
                  <c:v>161.8875158095239</c:v>
                </c:pt>
                <c:pt idx="68">
                  <c:v>164.26821457142864</c:v>
                </c:pt>
                <c:pt idx="69">
                  <c:v>166.64891333333341</c:v>
                </c:pt>
                <c:pt idx="70">
                  <c:v>169.02961209523818</c:v>
                </c:pt>
                <c:pt idx="71">
                  <c:v>171.41031085714295</c:v>
                </c:pt>
                <c:pt idx="72">
                  <c:v>173.79100961904768</c:v>
                </c:pt>
                <c:pt idx="73">
                  <c:v>176.17170838095245</c:v>
                </c:pt>
                <c:pt idx="74">
                  <c:v>178.55240714285725</c:v>
                </c:pt>
                <c:pt idx="75">
                  <c:v>180.93310590476199</c:v>
                </c:pt>
                <c:pt idx="76">
                  <c:v>183.31380466666673</c:v>
                </c:pt>
                <c:pt idx="77">
                  <c:v>185.69450342857152</c:v>
                </c:pt>
                <c:pt idx="78">
                  <c:v>188.07520219047629</c:v>
                </c:pt>
                <c:pt idx="79">
                  <c:v>190.45590095238103</c:v>
                </c:pt>
                <c:pt idx="80">
                  <c:v>192.8365997142858</c:v>
                </c:pt>
                <c:pt idx="81">
                  <c:v>195.21729847619056</c:v>
                </c:pt>
                <c:pt idx="82">
                  <c:v>197.59799723809533</c:v>
                </c:pt>
                <c:pt idx="83">
                  <c:v>199.97869600000013</c:v>
                </c:pt>
                <c:pt idx="84">
                  <c:v>202.35939476190487</c:v>
                </c:pt>
                <c:pt idx="85">
                  <c:v>204.74009352380961</c:v>
                </c:pt>
                <c:pt idx="86">
                  <c:v>207.1207922857144</c:v>
                </c:pt>
                <c:pt idx="87">
                  <c:v>209.50149104761914</c:v>
                </c:pt>
                <c:pt idx="88">
                  <c:v>211.88218980952394</c:v>
                </c:pt>
                <c:pt idx="89">
                  <c:v>214.2628885714287</c:v>
                </c:pt>
                <c:pt idx="90">
                  <c:v>216.64358733333341</c:v>
                </c:pt>
                <c:pt idx="91">
                  <c:v>219.02428609523818</c:v>
                </c:pt>
                <c:pt idx="92">
                  <c:v>221.40498485714298</c:v>
                </c:pt>
                <c:pt idx="93">
                  <c:v>223.78568361904772</c:v>
                </c:pt>
                <c:pt idx="94">
                  <c:v>226.16638238095246</c:v>
                </c:pt>
                <c:pt idx="95">
                  <c:v>228.54708114285725</c:v>
                </c:pt>
                <c:pt idx="96">
                  <c:v>230.92777990476202</c:v>
                </c:pt>
                <c:pt idx="97">
                  <c:v>233.30847866666676</c:v>
                </c:pt>
                <c:pt idx="98">
                  <c:v>235.68917742857155</c:v>
                </c:pt>
                <c:pt idx="99">
                  <c:v>238.06987619047629</c:v>
                </c:pt>
                <c:pt idx="100">
                  <c:v>240.45057495238103</c:v>
                </c:pt>
                <c:pt idx="101">
                  <c:v>242.83127371428583</c:v>
                </c:pt>
                <c:pt idx="102">
                  <c:v>245.21197247619062</c:v>
                </c:pt>
                <c:pt idx="103">
                  <c:v>247.59267123809539</c:v>
                </c:pt>
                <c:pt idx="104">
                  <c:v>249.9733700000001</c:v>
                </c:pt>
                <c:pt idx="105">
                  <c:v>252.35406876190487</c:v>
                </c:pt>
                <c:pt idx="106">
                  <c:v>254.73476752380967</c:v>
                </c:pt>
                <c:pt idx="107">
                  <c:v>257.11546628571443</c:v>
                </c:pt>
                <c:pt idx="108">
                  <c:v>259.49616504761917</c:v>
                </c:pt>
                <c:pt idx="109">
                  <c:v>261.87686380952391</c:v>
                </c:pt>
                <c:pt idx="110">
                  <c:v>264.25756257142871</c:v>
                </c:pt>
                <c:pt idx="111">
                  <c:v>266.63826133333345</c:v>
                </c:pt>
                <c:pt idx="112">
                  <c:v>269.01896009523824</c:v>
                </c:pt>
                <c:pt idx="113">
                  <c:v>271.39965885714298</c:v>
                </c:pt>
                <c:pt idx="114">
                  <c:v>273.78035761904778</c:v>
                </c:pt>
                <c:pt idx="115">
                  <c:v>276.16105638095257</c:v>
                </c:pt>
                <c:pt idx="116">
                  <c:v>278.54175514285731</c:v>
                </c:pt>
                <c:pt idx="117">
                  <c:v>280.92245390476205</c:v>
                </c:pt>
                <c:pt idx="118">
                  <c:v>283.30315266666679</c:v>
                </c:pt>
                <c:pt idx="119">
                  <c:v>285.68385142857159</c:v>
                </c:pt>
                <c:pt idx="120">
                  <c:v>288.06455019047633</c:v>
                </c:pt>
                <c:pt idx="121">
                  <c:v>290.44524895238112</c:v>
                </c:pt>
                <c:pt idx="122">
                  <c:v>292.82594771428586</c:v>
                </c:pt>
                <c:pt idx="123">
                  <c:v>295.2066464761906</c:v>
                </c:pt>
                <c:pt idx="124">
                  <c:v>297.58734523809534</c:v>
                </c:pt>
                <c:pt idx="125">
                  <c:v>299.96804400000013</c:v>
                </c:pt>
                <c:pt idx="126">
                  <c:v>302.34874276190487</c:v>
                </c:pt>
                <c:pt idx="127">
                  <c:v>304.72944152380967</c:v>
                </c:pt>
                <c:pt idx="128">
                  <c:v>307.11014028571446</c:v>
                </c:pt>
                <c:pt idx="129">
                  <c:v>309.49083904761926</c:v>
                </c:pt>
                <c:pt idx="130">
                  <c:v>311.87153780952394</c:v>
                </c:pt>
                <c:pt idx="131">
                  <c:v>314.25223657142874</c:v>
                </c:pt>
                <c:pt idx="132">
                  <c:v>316.63293533333353</c:v>
                </c:pt>
                <c:pt idx="133">
                  <c:v>319.01363409523827</c:v>
                </c:pt>
                <c:pt idx="134">
                  <c:v>321.39433285714301</c:v>
                </c:pt>
                <c:pt idx="135">
                  <c:v>323.77503161904781</c:v>
                </c:pt>
                <c:pt idx="136">
                  <c:v>326.15573038095255</c:v>
                </c:pt>
                <c:pt idx="137">
                  <c:v>328.53642914285729</c:v>
                </c:pt>
                <c:pt idx="138">
                  <c:v>330.91712790476214</c:v>
                </c:pt>
                <c:pt idx="139">
                  <c:v>333.29782666666682</c:v>
                </c:pt>
                <c:pt idx="140">
                  <c:v>335.67852542857156</c:v>
                </c:pt>
                <c:pt idx="141">
                  <c:v>338.05922419047636</c:v>
                </c:pt>
                <c:pt idx="142">
                  <c:v>340.43992295238115</c:v>
                </c:pt>
                <c:pt idx="143">
                  <c:v>342.82062171428589</c:v>
                </c:pt>
                <c:pt idx="144">
                  <c:v>345.20132047619057</c:v>
                </c:pt>
                <c:pt idx="145">
                  <c:v>347.58201923809537</c:v>
                </c:pt>
                <c:pt idx="146">
                  <c:v>349.96271800000017</c:v>
                </c:pt>
                <c:pt idx="147">
                  <c:v>352.3434167619049</c:v>
                </c:pt>
                <c:pt idx="148">
                  <c:v>354.7241155238097</c:v>
                </c:pt>
                <c:pt idx="149">
                  <c:v>357.1048142857145</c:v>
                </c:pt>
                <c:pt idx="150">
                  <c:v>359.48551304761924</c:v>
                </c:pt>
                <c:pt idx="151">
                  <c:v>361.86621180952397</c:v>
                </c:pt>
                <c:pt idx="152">
                  <c:v>364.24691057142871</c:v>
                </c:pt>
                <c:pt idx="153">
                  <c:v>366.62760933333345</c:v>
                </c:pt>
                <c:pt idx="154">
                  <c:v>369.00830809523831</c:v>
                </c:pt>
                <c:pt idx="155">
                  <c:v>371.38900685714304</c:v>
                </c:pt>
                <c:pt idx="156">
                  <c:v>373.76970561904784</c:v>
                </c:pt>
                <c:pt idx="157">
                  <c:v>376.15040438095258</c:v>
                </c:pt>
                <c:pt idx="158">
                  <c:v>378.53110314285726</c:v>
                </c:pt>
                <c:pt idx="159">
                  <c:v>380.91180190476206</c:v>
                </c:pt>
                <c:pt idx="160">
                  <c:v>383.29250066666691</c:v>
                </c:pt>
                <c:pt idx="161">
                  <c:v>385.67319942857159</c:v>
                </c:pt>
                <c:pt idx="162">
                  <c:v>388.05389819047639</c:v>
                </c:pt>
                <c:pt idx="163">
                  <c:v>390.43459695238113</c:v>
                </c:pt>
                <c:pt idx="164">
                  <c:v>392.81529571428592</c:v>
                </c:pt>
                <c:pt idx="165">
                  <c:v>395.19599447619066</c:v>
                </c:pt>
                <c:pt idx="166">
                  <c:v>397.57669323809552</c:v>
                </c:pt>
                <c:pt idx="167">
                  <c:v>399.95739200000025</c:v>
                </c:pt>
                <c:pt idx="168">
                  <c:v>402.33809076190494</c:v>
                </c:pt>
                <c:pt idx="169">
                  <c:v>404.71878952380973</c:v>
                </c:pt>
                <c:pt idx="170">
                  <c:v>407.09948828571447</c:v>
                </c:pt>
                <c:pt idx="171">
                  <c:v>409.48018704761921</c:v>
                </c:pt>
                <c:pt idx="172">
                  <c:v>411.86088580952406</c:v>
                </c:pt>
                <c:pt idx="173">
                  <c:v>414.2415845714288</c:v>
                </c:pt>
                <c:pt idx="174">
                  <c:v>416.62228333333354</c:v>
                </c:pt>
                <c:pt idx="175">
                  <c:v>419.00298209523828</c:v>
                </c:pt>
                <c:pt idx="176">
                  <c:v>421.38368085714302</c:v>
                </c:pt>
                <c:pt idx="177">
                  <c:v>423.76437961904787</c:v>
                </c:pt>
                <c:pt idx="178">
                  <c:v>426.14507838095261</c:v>
                </c:pt>
                <c:pt idx="179">
                  <c:v>428.52577714285741</c:v>
                </c:pt>
                <c:pt idx="180">
                  <c:v>430.90647590476215</c:v>
                </c:pt>
                <c:pt idx="181">
                  <c:v>433.28717466666683</c:v>
                </c:pt>
                <c:pt idx="182">
                  <c:v>435.66787342857162</c:v>
                </c:pt>
                <c:pt idx="183">
                  <c:v>438.04857219047636</c:v>
                </c:pt>
                <c:pt idx="184">
                  <c:v>440.42927095238122</c:v>
                </c:pt>
                <c:pt idx="185">
                  <c:v>442.80996971428596</c:v>
                </c:pt>
                <c:pt idx="186">
                  <c:v>445.19066847619069</c:v>
                </c:pt>
                <c:pt idx="187">
                  <c:v>447.57136723809543</c:v>
                </c:pt>
                <c:pt idx="188">
                  <c:v>449.95206600000029</c:v>
                </c:pt>
                <c:pt idx="189">
                  <c:v>452.33276476190491</c:v>
                </c:pt>
                <c:pt idx="190">
                  <c:v>454.71346352380976</c:v>
                </c:pt>
                <c:pt idx="191">
                  <c:v>457.0941622857145</c:v>
                </c:pt>
                <c:pt idx="192">
                  <c:v>459.47486104761924</c:v>
                </c:pt>
                <c:pt idx="193">
                  <c:v>461.85555980952404</c:v>
                </c:pt>
                <c:pt idx="194">
                  <c:v>464.23625857142878</c:v>
                </c:pt>
                <c:pt idx="195">
                  <c:v>466.61695733333352</c:v>
                </c:pt>
                <c:pt idx="196">
                  <c:v>468.99765609523837</c:v>
                </c:pt>
                <c:pt idx="197">
                  <c:v>471.37835485714311</c:v>
                </c:pt>
                <c:pt idx="198">
                  <c:v>473.75905361904785</c:v>
                </c:pt>
                <c:pt idx="199">
                  <c:v>476.1397523809527</c:v>
                </c:pt>
                <c:pt idx="200">
                  <c:v>478.52045114285744</c:v>
                </c:pt>
                <c:pt idx="201">
                  <c:v>480.90114990476206</c:v>
                </c:pt>
                <c:pt idx="202">
                  <c:v>483.28184866666697</c:v>
                </c:pt>
                <c:pt idx="203">
                  <c:v>485.66254742857166</c:v>
                </c:pt>
                <c:pt idx="204">
                  <c:v>488.0432461904764</c:v>
                </c:pt>
                <c:pt idx="205">
                  <c:v>490.42394495238125</c:v>
                </c:pt>
                <c:pt idx="206">
                  <c:v>492.80464371428587</c:v>
                </c:pt>
                <c:pt idx="207">
                  <c:v>495.18534247619078</c:v>
                </c:pt>
                <c:pt idx="208">
                  <c:v>497.56604123809552</c:v>
                </c:pt>
                <c:pt idx="209">
                  <c:v>499.9467400000002</c:v>
                </c:pt>
                <c:pt idx="210">
                  <c:v>502.327438761905</c:v>
                </c:pt>
                <c:pt idx="211">
                  <c:v>504.70813752380974</c:v>
                </c:pt>
                <c:pt idx="212">
                  <c:v>507.08883628571448</c:v>
                </c:pt>
                <c:pt idx="213">
                  <c:v>509.46953504761933</c:v>
                </c:pt>
                <c:pt idx="214">
                  <c:v>511.85023380952407</c:v>
                </c:pt>
                <c:pt idx="215">
                  <c:v>514.23093257142887</c:v>
                </c:pt>
                <c:pt idx="216">
                  <c:v>516.61163133333366</c:v>
                </c:pt>
                <c:pt idx="217">
                  <c:v>518.99233009523834</c:v>
                </c:pt>
                <c:pt idx="218">
                  <c:v>521.37302885714314</c:v>
                </c:pt>
                <c:pt idx="219">
                  <c:v>523.75372761904782</c:v>
                </c:pt>
                <c:pt idx="220">
                  <c:v>526.13442638095273</c:v>
                </c:pt>
                <c:pt idx="221">
                  <c:v>528.51512514285741</c:v>
                </c:pt>
                <c:pt idx="222">
                  <c:v>530.8958239047621</c:v>
                </c:pt>
                <c:pt idx="223">
                  <c:v>533.27652266666689</c:v>
                </c:pt>
                <c:pt idx="224">
                  <c:v>535.65722142857169</c:v>
                </c:pt>
                <c:pt idx="225">
                  <c:v>538.03792019047648</c:v>
                </c:pt>
                <c:pt idx="226">
                  <c:v>540.41861895238128</c:v>
                </c:pt>
                <c:pt idx="227">
                  <c:v>542.79931771428596</c:v>
                </c:pt>
                <c:pt idx="228">
                  <c:v>545.18001647619076</c:v>
                </c:pt>
                <c:pt idx="229">
                  <c:v>547.56071523809555</c:v>
                </c:pt>
                <c:pt idx="230">
                  <c:v>549.94141400000024</c:v>
                </c:pt>
                <c:pt idx="231">
                  <c:v>552.32211276190515</c:v>
                </c:pt>
                <c:pt idx="232">
                  <c:v>554.70281152380971</c:v>
                </c:pt>
                <c:pt idx="233">
                  <c:v>557.08351028571462</c:v>
                </c:pt>
                <c:pt idx="234">
                  <c:v>559.46420904761931</c:v>
                </c:pt>
                <c:pt idx="235">
                  <c:v>561.8449078095241</c:v>
                </c:pt>
                <c:pt idx="236">
                  <c:v>564.2256065714289</c:v>
                </c:pt>
                <c:pt idx="237">
                  <c:v>566.60630533333358</c:v>
                </c:pt>
                <c:pt idx="238">
                  <c:v>568.98700409523838</c:v>
                </c:pt>
                <c:pt idx="239">
                  <c:v>571.36770285714317</c:v>
                </c:pt>
                <c:pt idx="240">
                  <c:v>573.74840161904785</c:v>
                </c:pt>
                <c:pt idx="241">
                  <c:v>576.12910038095265</c:v>
                </c:pt>
                <c:pt idx="242">
                  <c:v>578.50979914285745</c:v>
                </c:pt>
                <c:pt idx="243">
                  <c:v>580.89049790476224</c:v>
                </c:pt>
                <c:pt idx="244">
                  <c:v>583.27119666666704</c:v>
                </c:pt>
                <c:pt idx="245">
                  <c:v>585.65189542857172</c:v>
                </c:pt>
                <c:pt idx="246">
                  <c:v>588.03259419047652</c:v>
                </c:pt>
                <c:pt idx="247">
                  <c:v>590.4132929523812</c:v>
                </c:pt>
                <c:pt idx="248">
                  <c:v>592.79399171428599</c:v>
                </c:pt>
                <c:pt idx="249">
                  <c:v>595.17469047619068</c:v>
                </c:pt>
                <c:pt idx="250">
                  <c:v>597.55538923809547</c:v>
                </c:pt>
                <c:pt idx="251">
                  <c:v>599.93608800000027</c:v>
                </c:pt>
                <c:pt idx="252">
                  <c:v>602.31678676190506</c:v>
                </c:pt>
                <c:pt idx="253">
                  <c:v>604.69748552380975</c:v>
                </c:pt>
                <c:pt idx="254">
                  <c:v>607.07818428571466</c:v>
                </c:pt>
                <c:pt idx="255">
                  <c:v>609.45888304761934</c:v>
                </c:pt>
                <c:pt idx="256">
                  <c:v>611.83958180952413</c:v>
                </c:pt>
                <c:pt idx="257">
                  <c:v>614.22028057142893</c:v>
                </c:pt>
                <c:pt idx="258">
                  <c:v>616.60097933333361</c:v>
                </c:pt>
                <c:pt idx="259">
                  <c:v>618.98167809523852</c:v>
                </c:pt>
                <c:pt idx="260">
                  <c:v>621.3623768571432</c:v>
                </c:pt>
                <c:pt idx="261">
                  <c:v>623.74307561904789</c:v>
                </c:pt>
                <c:pt idx="262">
                  <c:v>626.1237743809528</c:v>
                </c:pt>
                <c:pt idx="263">
                  <c:v>628.50447314285748</c:v>
                </c:pt>
                <c:pt idx="264">
                  <c:v>630.88517190476216</c:v>
                </c:pt>
                <c:pt idx="265">
                  <c:v>633.26587066666707</c:v>
                </c:pt>
                <c:pt idx="266">
                  <c:v>635.64656942857164</c:v>
                </c:pt>
                <c:pt idx="267">
                  <c:v>638.02726819047655</c:v>
                </c:pt>
                <c:pt idx="268">
                  <c:v>640.40796695238123</c:v>
                </c:pt>
                <c:pt idx="269">
                  <c:v>642.78866571428603</c:v>
                </c:pt>
                <c:pt idx="270">
                  <c:v>645.16936447619082</c:v>
                </c:pt>
                <c:pt idx="271">
                  <c:v>647.55006323809562</c:v>
                </c:pt>
                <c:pt idx="272">
                  <c:v>649.9307620000003</c:v>
                </c:pt>
                <c:pt idx="273">
                  <c:v>652.3114607619051</c:v>
                </c:pt>
                <c:pt idx="274">
                  <c:v>654.69215952380978</c:v>
                </c:pt>
                <c:pt idx="275">
                  <c:v>657.07285828571457</c:v>
                </c:pt>
                <c:pt idx="276">
                  <c:v>659.45355704761948</c:v>
                </c:pt>
                <c:pt idx="277">
                  <c:v>661.83425580952428</c:v>
                </c:pt>
                <c:pt idx="278">
                  <c:v>664.21495457142885</c:v>
                </c:pt>
                <c:pt idx="279">
                  <c:v>666.59565333333364</c:v>
                </c:pt>
                <c:pt idx="280">
                  <c:v>668.97635209523844</c:v>
                </c:pt>
                <c:pt idx="281">
                  <c:v>671.35705085714312</c:v>
                </c:pt>
                <c:pt idx="282">
                  <c:v>673.73774961904792</c:v>
                </c:pt>
                <c:pt idx="283">
                  <c:v>676.11844838095271</c:v>
                </c:pt>
                <c:pt idx="284">
                  <c:v>678.49914714285751</c:v>
                </c:pt>
                <c:pt idx="285">
                  <c:v>680.87984590476231</c:v>
                </c:pt>
                <c:pt idx="286">
                  <c:v>683.26054466666699</c:v>
                </c:pt>
                <c:pt idx="287">
                  <c:v>685.64124342857178</c:v>
                </c:pt>
                <c:pt idx="288">
                  <c:v>688.02194219047647</c:v>
                </c:pt>
                <c:pt idx="289">
                  <c:v>690.40264095238115</c:v>
                </c:pt>
                <c:pt idx="290">
                  <c:v>692.78333971428606</c:v>
                </c:pt>
                <c:pt idx="291">
                  <c:v>695.16403847619074</c:v>
                </c:pt>
                <c:pt idx="292">
                  <c:v>697.54473723809565</c:v>
                </c:pt>
                <c:pt idx="293">
                  <c:v>699.92543600000033</c:v>
                </c:pt>
                <c:pt idx="294">
                  <c:v>702.30613476190513</c:v>
                </c:pt>
                <c:pt idx="295">
                  <c:v>704.68683352380981</c:v>
                </c:pt>
                <c:pt idx="296">
                  <c:v>707.06753228571461</c:v>
                </c:pt>
                <c:pt idx="297">
                  <c:v>709.4482310476194</c:v>
                </c:pt>
                <c:pt idx="298">
                  <c:v>711.8289298095242</c:v>
                </c:pt>
                <c:pt idx="299">
                  <c:v>714.20962857142899</c:v>
                </c:pt>
              </c:numCache>
            </c:numRef>
          </c:cat>
          <c:val>
            <c:numRef>
              <c:f>'TV curves - Working'!$D$3:$D$302</c:f>
              <c:numCache>
                <c:formatCode>General</c:formatCode>
                <c:ptCount val="300"/>
                <c:pt idx="92" formatCode="_ * #,##0_ ;_ * \-#,##0_ ;_ * &quot;-&quot;??_ ;_ @_ ">
                  <c:v>31764.75120073005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B0-4D9D-8929-873AF5BB82DF}"/>
            </c:ext>
          </c:extLst>
        </c:ser>
        <c:ser>
          <c:idx val="3"/>
          <c:order val="2"/>
          <c:tx>
            <c:strRef>
              <c:f>'TV curves - Working'!$E$2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'TV curves - Working'!$B$3:$B$302</c:f>
              <c:numCache>
                <c:formatCode>General</c:formatCode>
                <c:ptCount val="300"/>
                <c:pt idx="0">
                  <c:v>2.380698761904763</c:v>
                </c:pt>
                <c:pt idx="1">
                  <c:v>4.7613975238095261</c:v>
                </c:pt>
                <c:pt idx="2">
                  <c:v>7.1420962857142891</c:v>
                </c:pt>
                <c:pt idx="3">
                  <c:v>9.5227950476190522</c:v>
                </c:pt>
                <c:pt idx="4">
                  <c:v>11.903493809523814</c:v>
                </c:pt>
                <c:pt idx="5">
                  <c:v>14.284192571428578</c:v>
                </c:pt>
                <c:pt idx="6">
                  <c:v>16.66489133333334</c:v>
                </c:pt>
                <c:pt idx="7">
                  <c:v>19.045590095238104</c:v>
                </c:pt>
                <c:pt idx="8">
                  <c:v>21.426288857142868</c:v>
                </c:pt>
                <c:pt idx="9">
                  <c:v>23.806987619047629</c:v>
                </c:pt>
                <c:pt idx="10">
                  <c:v>26.187686380952393</c:v>
                </c:pt>
                <c:pt idx="11">
                  <c:v>28.568385142857156</c:v>
                </c:pt>
                <c:pt idx="12">
                  <c:v>30.949083904761924</c:v>
                </c:pt>
                <c:pt idx="13">
                  <c:v>33.329782666666681</c:v>
                </c:pt>
                <c:pt idx="14">
                  <c:v>35.710481428571448</c:v>
                </c:pt>
                <c:pt idx="15">
                  <c:v>38.091180190476209</c:v>
                </c:pt>
                <c:pt idx="16">
                  <c:v>40.471878952380976</c:v>
                </c:pt>
                <c:pt idx="17">
                  <c:v>42.852577714285736</c:v>
                </c:pt>
                <c:pt idx="18">
                  <c:v>45.233276476190497</c:v>
                </c:pt>
                <c:pt idx="19">
                  <c:v>47.613975238095257</c:v>
                </c:pt>
                <c:pt idx="20">
                  <c:v>49.994674000000032</c:v>
                </c:pt>
                <c:pt idx="21">
                  <c:v>52.375372761904785</c:v>
                </c:pt>
                <c:pt idx="22">
                  <c:v>54.756071523809545</c:v>
                </c:pt>
                <c:pt idx="23">
                  <c:v>57.136770285714313</c:v>
                </c:pt>
                <c:pt idx="24">
                  <c:v>59.517469047619088</c:v>
                </c:pt>
                <c:pt idx="25">
                  <c:v>61.898167809523848</c:v>
                </c:pt>
                <c:pt idx="26">
                  <c:v>64.278866571428608</c:v>
                </c:pt>
                <c:pt idx="27">
                  <c:v>66.659565333333362</c:v>
                </c:pt>
                <c:pt idx="28">
                  <c:v>69.040264095238143</c:v>
                </c:pt>
                <c:pt idx="29">
                  <c:v>71.420962857142896</c:v>
                </c:pt>
                <c:pt idx="30">
                  <c:v>73.80166161904765</c:v>
                </c:pt>
                <c:pt idx="31">
                  <c:v>76.182360380952417</c:v>
                </c:pt>
                <c:pt idx="32">
                  <c:v>78.563059142857185</c:v>
                </c:pt>
                <c:pt idx="33">
                  <c:v>80.943757904761952</c:v>
                </c:pt>
                <c:pt idx="34">
                  <c:v>83.324456666666705</c:v>
                </c:pt>
                <c:pt idx="35">
                  <c:v>85.705155428571473</c:v>
                </c:pt>
                <c:pt idx="36">
                  <c:v>88.085854190476226</c:v>
                </c:pt>
                <c:pt idx="37">
                  <c:v>90.466552952380994</c:v>
                </c:pt>
                <c:pt idx="38">
                  <c:v>92.847251714285761</c:v>
                </c:pt>
                <c:pt idx="39">
                  <c:v>95.227950476190514</c:v>
                </c:pt>
                <c:pt idx="40">
                  <c:v>97.608649238095282</c:v>
                </c:pt>
                <c:pt idx="41">
                  <c:v>99.989348000000064</c:v>
                </c:pt>
                <c:pt idx="42">
                  <c:v>102.3700467619048</c:v>
                </c:pt>
                <c:pt idx="43">
                  <c:v>104.75074552380957</c:v>
                </c:pt>
                <c:pt idx="44">
                  <c:v>107.13144428571435</c:v>
                </c:pt>
                <c:pt idx="45">
                  <c:v>109.51214304761909</c:v>
                </c:pt>
                <c:pt idx="46">
                  <c:v>111.89284180952386</c:v>
                </c:pt>
                <c:pt idx="47">
                  <c:v>114.27354057142863</c:v>
                </c:pt>
                <c:pt idx="48">
                  <c:v>116.65423933333338</c:v>
                </c:pt>
                <c:pt idx="49">
                  <c:v>119.03493809523818</c:v>
                </c:pt>
                <c:pt idx="50">
                  <c:v>121.41563685714291</c:v>
                </c:pt>
                <c:pt idx="51">
                  <c:v>123.7963356190477</c:v>
                </c:pt>
                <c:pt idx="52">
                  <c:v>126.17703438095243</c:v>
                </c:pt>
                <c:pt idx="53">
                  <c:v>128.55773314285722</c:v>
                </c:pt>
                <c:pt idx="54">
                  <c:v>130.93843190476196</c:v>
                </c:pt>
                <c:pt idx="55">
                  <c:v>133.31913066666672</c:v>
                </c:pt>
                <c:pt idx="56">
                  <c:v>135.69982942857149</c:v>
                </c:pt>
                <c:pt idx="57">
                  <c:v>138.08052819047629</c:v>
                </c:pt>
                <c:pt idx="58">
                  <c:v>140.46122695238103</c:v>
                </c:pt>
                <c:pt idx="59">
                  <c:v>142.84192571428579</c:v>
                </c:pt>
                <c:pt idx="60">
                  <c:v>145.22262447619056</c:v>
                </c:pt>
                <c:pt idx="61">
                  <c:v>147.6033232380953</c:v>
                </c:pt>
                <c:pt idx="62">
                  <c:v>149.98402200000007</c:v>
                </c:pt>
                <c:pt idx="63">
                  <c:v>152.36472076190483</c:v>
                </c:pt>
                <c:pt idx="64">
                  <c:v>154.74541952380963</c:v>
                </c:pt>
                <c:pt idx="65">
                  <c:v>157.12611828571437</c:v>
                </c:pt>
                <c:pt idx="66">
                  <c:v>159.50681704761914</c:v>
                </c:pt>
                <c:pt idx="67">
                  <c:v>161.8875158095239</c:v>
                </c:pt>
                <c:pt idx="68">
                  <c:v>164.26821457142864</c:v>
                </c:pt>
                <c:pt idx="69">
                  <c:v>166.64891333333341</c:v>
                </c:pt>
                <c:pt idx="70">
                  <c:v>169.02961209523818</c:v>
                </c:pt>
                <c:pt idx="71">
                  <c:v>171.41031085714295</c:v>
                </c:pt>
                <c:pt idx="72">
                  <c:v>173.79100961904768</c:v>
                </c:pt>
                <c:pt idx="73">
                  <c:v>176.17170838095245</c:v>
                </c:pt>
                <c:pt idx="74">
                  <c:v>178.55240714285725</c:v>
                </c:pt>
                <c:pt idx="75">
                  <c:v>180.93310590476199</c:v>
                </c:pt>
                <c:pt idx="76">
                  <c:v>183.31380466666673</c:v>
                </c:pt>
                <c:pt idx="77">
                  <c:v>185.69450342857152</c:v>
                </c:pt>
                <c:pt idx="78">
                  <c:v>188.07520219047629</c:v>
                </c:pt>
                <c:pt idx="79">
                  <c:v>190.45590095238103</c:v>
                </c:pt>
                <c:pt idx="80">
                  <c:v>192.8365997142858</c:v>
                </c:pt>
                <c:pt idx="81">
                  <c:v>195.21729847619056</c:v>
                </c:pt>
                <c:pt idx="82">
                  <c:v>197.59799723809533</c:v>
                </c:pt>
                <c:pt idx="83">
                  <c:v>199.97869600000013</c:v>
                </c:pt>
                <c:pt idx="84">
                  <c:v>202.35939476190487</c:v>
                </c:pt>
                <c:pt idx="85">
                  <c:v>204.74009352380961</c:v>
                </c:pt>
                <c:pt idx="86">
                  <c:v>207.1207922857144</c:v>
                </c:pt>
                <c:pt idx="87">
                  <c:v>209.50149104761914</c:v>
                </c:pt>
                <c:pt idx="88">
                  <c:v>211.88218980952394</c:v>
                </c:pt>
                <c:pt idx="89">
                  <c:v>214.2628885714287</c:v>
                </c:pt>
                <c:pt idx="90">
                  <c:v>216.64358733333341</c:v>
                </c:pt>
                <c:pt idx="91">
                  <c:v>219.02428609523818</c:v>
                </c:pt>
                <c:pt idx="92">
                  <c:v>221.40498485714298</c:v>
                </c:pt>
                <c:pt idx="93">
                  <c:v>223.78568361904772</c:v>
                </c:pt>
                <c:pt idx="94">
                  <c:v>226.16638238095246</c:v>
                </c:pt>
                <c:pt idx="95">
                  <c:v>228.54708114285725</c:v>
                </c:pt>
                <c:pt idx="96">
                  <c:v>230.92777990476202</c:v>
                </c:pt>
                <c:pt idx="97">
                  <c:v>233.30847866666676</c:v>
                </c:pt>
                <c:pt idx="98">
                  <c:v>235.68917742857155</c:v>
                </c:pt>
                <c:pt idx="99">
                  <c:v>238.06987619047629</c:v>
                </c:pt>
                <c:pt idx="100">
                  <c:v>240.45057495238103</c:v>
                </c:pt>
                <c:pt idx="101">
                  <c:v>242.83127371428583</c:v>
                </c:pt>
                <c:pt idx="102">
                  <c:v>245.21197247619062</c:v>
                </c:pt>
                <c:pt idx="103">
                  <c:v>247.59267123809539</c:v>
                </c:pt>
                <c:pt idx="104">
                  <c:v>249.9733700000001</c:v>
                </c:pt>
                <c:pt idx="105">
                  <c:v>252.35406876190487</c:v>
                </c:pt>
                <c:pt idx="106">
                  <c:v>254.73476752380967</c:v>
                </c:pt>
                <c:pt idx="107">
                  <c:v>257.11546628571443</c:v>
                </c:pt>
                <c:pt idx="108">
                  <c:v>259.49616504761917</c:v>
                </c:pt>
                <c:pt idx="109">
                  <c:v>261.87686380952391</c:v>
                </c:pt>
                <c:pt idx="110">
                  <c:v>264.25756257142871</c:v>
                </c:pt>
                <c:pt idx="111">
                  <c:v>266.63826133333345</c:v>
                </c:pt>
                <c:pt idx="112">
                  <c:v>269.01896009523824</c:v>
                </c:pt>
                <c:pt idx="113">
                  <c:v>271.39965885714298</c:v>
                </c:pt>
                <c:pt idx="114">
                  <c:v>273.78035761904778</c:v>
                </c:pt>
                <c:pt idx="115">
                  <c:v>276.16105638095257</c:v>
                </c:pt>
                <c:pt idx="116">
                  <c:v>278.54175514285731</c:v>
                </c:pt>
                <c:pt idx="117">
                  <c:v>280.92245390476205</c:v>
                </c:pt>
                <c:pt idx="118">
                  <c:v>283.30315266666679</c:v>
                </c:pt>
                <c:pt idx="119">
                  <c:v>285.68385142857159</c:v>
                </c:pt>
                <c:pt idx="120">
                  <c:v>288.06455019047633</c:v>
                </c:pt>
                <c:pt idx="121">
                  <c:v>290.44524895238112</c:v>
                </c:pt>
                <c:pt idx="122">
                  <c:v>292.82594771428586</c:v>
                </c:pt>
                <c:pt idx="123">
                  <c:v>295.2066464761906</c:v>
                </c:pt>
                <c:pt idx="124">
                  <c:v>297.58734523809534</c:v>
                </c:pt>
                <c:pt idx="125">
                  <c:v>299.96804400000013</c:v>
                </c:pt>
                <c:pt idx="126">
                  <c:v>302.34874276190487</c:v>
                </c:pt>
                <c:pt idx="127">
                  <c:v>304.72944152380967</c:v>
                </c:pt>
                <c:pt idx="128">
                  <c:v>307.11014028571446</c:v>
                </c:pt>
                <c:pt idx="129">
                  <c:v>309.49083904761926</c:v>
                </c:pt>
                <c:pt idx="130">
                  <c:v>311.87153780952394</c:v>
                </c:pt>
                <c:pt idx="131">
                  <c:v>314.25223657142874</c:v>
                </c:pt>
                <c:pt idx="132">
                  <c:v>316.63293533333353</c:v>
                </c:pt>
                <c:pt idx="133">
                  <c:v>319.01363409523827</c:v>
                </c:pt>
                <c:pt idx="134">
                  <c:v>321.39433285714301</c:v>
                </c:pt>
                <c:pt idx="135">
                  <c:v>323.77503161904781</c:v>
                </c:pt>
                <c:pt idx="136">
                  <c:v>326.15573038095255</c:v>
                </c:pt>
                <c:pt idx="137">
                  <c:v>328.53642914285729</c:v>
                </c:pt>
                <c:pt idx="138">
                  <c:v>330.91712790476214</c:v>
                </c:pt>
                <c:pt idx="139">
                  <c:v>333.29782666666682</c:v>
                </c:pt>
                <c:pt idx="140">
                  <c:v>335.67852542857156</c:v>
                </c:pt>
                <c:pt idx="141">
                  <c:v>338.05922419047636</c:v>
                </c:pt>
                <c:pt idx="142">
                  <c:v>340.43992295238115</c:v>
                </c:pt>
                <c:pt idx="143">
                  <c:v>342.82062171428589</c:v>
                </c:pt>
                <c:pt idx="144">
                  <c:v>345.20132047619057</c:v>
                </c:pt>
                <c:pt idx="145">
                  <c:v>347.58201923809537</c:v>
                </c:pt>
                <c:pt idx="146">
                  <c:v>349.96271800000017</c:v>
                </c:pt>
                <c:pt idx="147">
                  <c:v>352.3434167619049</c:v>
                </c:pt>
                <c:pt idx="148">
                  <c:v>354.7241155238097</c:v>
                </c:pt>
                <c:pt idx="149">
                  <c:v>357.1048142857145</c:v>
                </c:pt>
                <c:pt idx="150">
                  <c:v>359.48551304761924</c:v>
                </c:pt>
                <c:pt idx="151">
                  <c:v>361.86621180952397</c:v>
                </c:pt>
                <c:pt idx="152">
                  <c:v>364.24691057142871</c:v>
                </c:pt>
                <c:pt idx="153">
                  <c:v>366.62760933333345</c:v>
                </c:pt>
                <c:pt idx="154">
                  <c:v>369.00830809523831</c:v>
                </c:pt>
                <c:pt idx="155">
                  <c:v>371.38900685714304</c:v>
                </c:pt>
                <c:pt idx="156">
                  <c:v>373.76970561904784</c:v>
                </c:pt>
                <c:pt idx="157">
                  <c:v>376.15040438095258</c:v>
                </c:pt>
                <c:pt idx="158">
                  <c:v>378.53110314285726</c:v>
                </c:pt>
                <c:pt idx="159">
                  <c:v>380.91180190476206</c:v>
                </c:pt>
                <c:pt idx="160">
                  <c:v>383.29250066666691</c:v>
                </c:pt>
                <c:pt idx="161">
                  <c:v>385.67319942857159</c:v>
                </c:pt>
                <c:pt idx="162">
                  <c:v>388.05389819047639</c:v>
                </c:pt>
                <c:pt idx="163">
                  <c:v>390.43459695238113</c:v>
                </c:pt>
                <c:pt idx="164">
                  <c:v>392.81529571428592</c:v>
                </c:pt>
                <c:pt idx="165">
                  <c:v>395.19599447619066</c:v>
                </c:pt>
                <c:pt idx="166">
                  <c:v>397.57669323809552</c:v>
                </c:pt>
                <c:pt idx="167">
                  <c:v>399.95739200000025</c:v>
                </c:pt>
                <c:pt idx="168">
                  <c:v>402.33809076190494</c:v>
                </c:pt>
                <c:pt idx="169">
                  <c:v>404.71878952380973</c:v>
                </c:pt>
                <c:pt idx="170">
                  <c:v>407.09948828571447</c:v>
                </c:pt>
                <c:pt idx="171">
                  <c:v>409.48018704761921</c:v>
                </c:pt>
                <c:pt idx="172">
                  <c:v>411.86088580952406</c:v>
                </c:pt>
                <c:pt idx="173">
                  <c:v>414.2415845714288</c:v>
                </c:pt>
                <c:pt idx="174">
                  <c:v>416.62228333333354</c:v>
                </c:pt>
                <c:pt idx="175">
                  <c:v>419.00298209523828</c:v>
                </c:pt>
                <c:pt idx="176">
                  <c:v>421.38368085714302</c:v>
                </c:pt>
                <c:pt idx="177">
                  <c:v>423.76437961904787</c:v>
                </c:pt>
                <c:pt idx="178">
                  <c:v>426.14507838095261</c:v>
                </c:pt>
                <c:pt idx="179">
                  <c:v>428.52577714285741</c:v>
                </c:pt>
                <c:pt idx="180">
                  <c:v>430.90647590476215</c:v>
                </c:pt>
                <c:pt idx="181">
                  <c:v>433.28717466666683</c:v>
                </c:pt>
                <c:pt idx="182">
                  <c:v>435.66787342857162</c:v>
                </c:pt>
                <c:pt idx="183">
                  <c:v>438.04857219047636</c:v>
                </c:pt>
                <c:pt idx="184">
                  <c:v>440.42927095238122</c:v>
                </c:pt>
                <c:pt idx="185">
                  <c:v>442.80996971428596</c:v>
                </c:pt>
                <c:pt idx="186">
                  <c:v>445.19066847619069</c:v>
                </c:pt>
                <c:pt idx="187">
                  <c:v>447.57136723809543</c:v>
                </c:pt>
                <c:pt idx="188">
                  <c:v>449.95206600000029</c:v>
                </c:pt>
                <c:pt idx="189">
                  <c:v>452.33276476190491</c:v>
                </c:pt>
                <c:pt idx="190">
                  <c:v>454.71346352380976</c:v>
                </c:pt>
                <c:pt idx="191">
                  <c:v>457.0941622857145</c:v>
                </c:pt>
                <c:pt idx="192">
                  <c:v>459.47486104761924</c:v>
                </c:pt>
                <c:pt idx="193">
                  <c:v>461.85555980952404</c:v>
                </c:pt>
                <c:pt idx="194">
                  <c:v>464.23625857142878</c:v>
                </c:pt>
                <c:pt idx="195">
                  <c:v>466.61695733333352</c:v>
                </c:pt>
                <c:pt idx="196">
                  <c:v>468.99765609523837</c:v>
                </c:pt>
                <c:pt idx="197">
                  <c:v>471.37835485714311</c:v>
                </c:pt>
                <c:pt idx="198">
                  <c:v>473.75905361904785</c:v>
                </c:pt>
                <c:pt idx="199">
                  <c:v>476.1397523809527</c:v>
                </c:pt>
                <c:pt idx="200">
                  <c:v>478.52045114285744</c:v>
                </c:pt>
                <c:pt idx="201">
                  <c:v>480.90114990476206</c:v>
                </c:pt>
                <c:pt idx="202">
                  <c:v>483.28184866666697</c:v>
                </c:pt>
                <c:pt idx="203">
                  <c:v>485.66254742857166</c:v>
                </c:pt>
                <c:pt idx="204">
                  <c:v>488.0432461904764</c:v>
                </c:pt>
                <c:pt idx="205">
                  <c:v>490.42394495238125</c:v>
                </c:pt>
                <c:pt idx="206">
                  <c:v>492.80464371428587</c:v>
                </c:pt>
                <c:pt idx="207">
                  <c:v>495.18534247619078</c:v>
                </c:pt>
                <c:pt idx="208">
                  <c:v>497.56604123809552</c:v>
                </c:pt>
                <c:pt idx="209">
                  <c:v>499.9467400000002</c:v>
                </c:pt>
                <c:pt idx="210">
                  <c:v>502.327438761905</c:v>
                </c:pt>
                <c:pt idx="211">
                  <c:v>504.70813752380974</c:v>
                </c:pt>
                <c:pt idx="212">
                  <c:v>507.08883628571448</c:v>
                </c:pt>
                <c:pt idx="213">
                  <c:v>509.46953504761933</c:v>
                </c:pt>
                <c:pt idx="214">
                  <c:v>511.85023380952407</c:v>
                </c:pt>
                <c:pt idx="215">
                  <c:v>514.23093257142887</c:v>
                </c:pt>
                <c:pt idx="216">
                  <c:v>516.61163133333366</c:v>
                </c:pt>
                <c:pt idx="217">
                  <c:v>518.99233009523834</c:v>
                </c:pt>
                <c:pt idx="218">
                  <c:v>521.37302885714314</c:v>
                </c:pt>
                <c:pt idx="219">
                  <c:v>523.75372761904782</c:v>
                </c:pt>
                <c:pt idx="220">
                  <c:v>526.13442638095273</c:v>
                </c:pt>
                <c:pt idx="221">
                  <c:v>528.51512514285741</c:v>
                </c:pt>
                <c:pt idx="222">
                  <c:v>530.8958239047621</c:v>
                </c:pt>
                <c:pt idx="223">
                  <c:v>533.27652266666689</c:v>
                </c:pt>
                <c:pt idx="224">
                  <c:v>535.65722142857169</c:v>
                </c:pt>
                <c:pt idx="225">
                  <c:v>538.03792019047648</c:v>
                </c:pt>
                <c:pt idx="226">
                  <c:v>540.41861895238128</c:v>
                </c:pt>
                <c:pt idx="227">
                  <c:v>542.79931771428596</c:v>
                </c:pt>
                <c:pt idx="228">
                  <c:v>545.18001647619076</c:v>
                </c:pt>
                <c:pt idx="229">
                  <c:v>547.56071523809555</c:v>
                </c:pt>
                <c:pt idx="230">
                  <c:v>549.94141400000024</c:v>
                </c:pt>
                <c:pt idx="231">
                  <c:v>552.32211276190515</c:v>
                </c:pt>
                <c:pt idx="232">
                  <c:v>554.70281152380971</c:v>
                </c:pt>
                <c:pt idx="233">
                  <c:v>557.08351028571462</c:v>
                </c:pt>
                <c:pt idx="234">
                  <c:v>559.46420904761931</c:v>
                </c:pt>
                <c:pt idx="235">
                  <c:v>561.8449078095241</c:v>
                </c:pt>
                <c:pt idx="236">
                  <c:v>564.2256065714289</c:v>
                </c:pt>
                <c:pt idx="237">
                  <c:v>566.60630533333358</c:v>
                </c:pt>
                <c:pt idx="238">
                  <c:v>568.98700409523838</c:v>
                </c:pt>
                <c:pt idx="239">
                  <c:v>571.36770285714317</c:v>
                </c:pt>
                <c:pt idx="240">
                  <c:v>573.74840161904785</c:v>
                </c:pt>
                <c:pt idx="241">
                  <c:v>576.12910038095265</c:v>
                </c:pt>
                <c:pt idx="242">
                  <c:v>578.50979914285745</c:v>
                </c:pt>
                <c:pt idx="243">
                  <c:v>580.89049790476224</c:v>
                </c:pt>
                <c:pt idx="244">
                  <c:v>583.27119666666704</c:v>
                </c:pt>
                <c:pt idx="245">
                  <c:v>585.65189542857172</c:v>
                </c:pt>
                <c:pt idx="246">
                  <c:v>588.03259419047652</c:v>
                </c:pt>
                <c:pt idx="247">
                  <c:v>590.4132929523812</c:v>
                </c:pt>
                <c:pt idx="248">
                  <c:v>592.79399171428599</c:v>
                </c:pt>
                <c:pt idx="249">
                  <c:v>595.17469047619068</c:v>
                </c:pt>
                <c:pt idx="250">
                  <c:v>597.55538923809547</c:v>
                </c:pt>
                <c:pt idx="251">
                  <c:v>599.93608800000027</c:v>
                </c:pt>
                <c:pt idx="252">
                  <c:v>602.31678676190506</c:v>
                </c:pt>
                <c:pt idx="253">
                  <c:v>604.69748552380975</c:v>
                </c:pt>
                <c:pt idx="254">
                  <c:v>607.07818428571466</c:v>
                </c:pt>
                <c:pt idx="255">
                  <c:v>609.45888304761934</c:v>
                </c:pt>
                <c:pt idx="256">
                  <c:v>611.83958180952413</c:v>
                </c:pt>
                <c:pt idx="257">
                  <c:v>614.22028057142893</c:v>
                </c:pt>
                <c:pt idx="258">
                  <c:v>616.60097933333361</c:v>
                </c:pt>
                <c:pt idx="259">
                  <c:v>618.98167809523852</c:v>
                </c:pt>
                <c:pt idx="260">
                  <c:v>621.3623768571432</c:v>
                </c:pt>
                <c:pt idx="261">
                  <c:v>623.74307561904789</c:v>
                </c:pt>
                <c:pt idx="262">
                  <c:v>626.1237743809528</c:v>
                </c:pt>
                <c:pt idx="263">
                  <c:v>628.50447314285748</c:v>
                </c:pt>
                <c:pt idx="264">
                  <c:v>630.88517190476216</c:v>
                </c:pt>
                <c:pt idx="265">
                  <c:v>633.26587066666707</c:v>
                </c:pt>
                <c:pt idx="266">
                  <c:v>635.64656942857164</c:v>
                </c:pt>
                <c:pt idx="267">
                  <c:v>638.02726819047655</c:v>
                </c:pt>
                <c:pt idx="268">
                  <c:v>640.40796695238123</c:v>
                </c:pt>
                <c:pt idx="269">
                  <c:v>642.78866571428603</c:v>
                </c:pt>
                <c:pt idx="270">
                  <c:v>645.16936447619082</c:v>
                </c:pt>
                <c:pt idx="271">
                  <c:v>647.55006323809562</c:v>
                </c:pt>
                <c:pt idx="272">
                  <c:v>649.9307620000003</c:v>
                </c:pt>
                <c:pt idx="273">
                  <c:v>652.3114607619051</c:v>
                </c:pt>
                <c:pt idx="274">
                  <c:v>654.69215952380978</c:v>
                </c:pt>
                <c:pt idx="275">
                  <c:v>657.07285828571457</c:v>
                </c:pt>
                <c:pt idx="276">
                  <c:v>659.45355704761948</c:v>
                </c:pt>
                <c:pt idx="277">
                  <c:v>661.83425580952428</c:v>
                </c:pt>
                <c:pt idx="278">
                  <c:v>664.21495457142885</c:v>
                </c:pt>
                <c:pt idx="279">
                  <c:v>666.59565333333364</c:v>
                </c:pt>
                <c:pt idx="280">
                  <c:v>668.97635209523844</c:v>
                </c:pt>
                <c:pt idx="281">
                  <c:v>671.35705085714312</c:v>
                </c:pt>
                <c:pt idx="282">
                  <c:v>673.73774961904792</c:v>
                </c:pt>
                <c:pt idx="283">
                  <c:v>676.11844838095271</c:v>
                </c:pt>
                <c:pt idx="284">
                  <c:v>678.49914714285751</c:v>
                </c:pt>
                <c:pt idx="285">
                  <c:v>680.87984590476231</c:v>
                </c:pt>
                <c:pt idx="286">
                  <c:v>683.26054466666699</c:v>
                </c:pt>
                <c:pt idx="287">
                  <c:v>685.64124342857178</c:v>
                </c:pt>
                <c:pt idx="288">
                  <c:v>688.02194219047647</c:v>
                </c:pt>
                <c:pt idx="289">
                  <c:v>690.40264095238115</c:v>
                </c:pt>
                <c:pt idx="290">
                  <c:v>692.78333971428606</c:v>
                </c:pt>
                <c:pt idx="291">
                  <c:v>695.16403847619074</c:v>
                </c:pt>
                <c:pt idx="292">
                  <c:v>697.54473723809565</c:v>
                </c:pt>
                <c:pt idx="293">
                  <c:v>699.92543600000033</c:v>
                </c:pt>
                <c:pt idx="294">
                  <c:v>702.30613476190513</c:v>
                </c:pt>
                <c:pt idx="295">
                  <c:v>704.68683352380981</c:v>
                </c:pt>
                <c:pt idx="296">
                  <c:v>707.06753228571461</c:v>
                </c:pt>
                <c:pt idx="297">
                  <c:v>709.4482310476194</c:v>
                </c:pt>
                <c:pt idx="298">
                  <c:v>711.8289298095242</c:v>
                </c:pt>
                <c:pt idx="299">
                  <c:v>714.20962857142899</c:v>
                </c:pt>
              </c:numCache>
            </c:numRef>
          </c:cat>
          <c:val>
            <c:numRef>
              <c:f>'TV curves - Working'!$E$3:$E$302</c:f>
              <c:numCache>
                <c:formatCode>General</c:formatCode>
                <c:ptCount val="300"/>
                <c:pt idx="99" formatCode="_ * #,##0_ ;_ * \-#,##0_ ;_ * &quot;-&quot;??_ ;_ @_ ">
                  <c:v>35243.522568476219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B0-4D9D-8929-873AF5BB82DF}"/>
            </c:ext>
          </c:extLst>
        </c:ser>
        <c:ser>
          <c:idx val="4"/>
          <c:order val="3"/>
          <c:tx>
            <c:strRef>
              <c:f>'TV curves - Working'!$F$2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118"/>
            <c:marker>
              <c:symbol val="circle"/>
              <c:size val="5"/>
              <c:spPr>
                <a:solidFill>
                  <a:srgbClr val="C0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EB0-4D9D-8929-873AF5BB82DF}"/>
              </c:ext>
            </c:extLst>
          </c:dPt>
          <c:cat>
            <c:numRef>
              <c:f>'TV curves - Working'!$B$3:$B$302</c:f>
              <c:numCache>
                <c:formatCode>General</c:formatCode>
                <c:ptCount val="300"/>
                <c:pt idx="0">
                  <c:v>2.380698761904763</c:v>
                </c:pt>
                <c:pt idx="1">
                  <c:v>4.7613975238095261</c:v>
                </c:pt>
                <c:pt idx="2">
                  <c:v>7.1420962857142891</c:v>
                </c:pt>
                <c:pt idx="3">
                  <c:v>9.5227950476190522</c:v>
                </c:pt>
                <c:pt idx="4">
                  <c:v>11.903493809523814</c:v>
                </c:pt>
                <c:pt idx="5">
                  <c:v>14.284192571428578</c:v>
                </c:pt>
                <c:pt idx="6">
                  <c:v>16.66489133333334</c:v>
                </c:pt>
                <c:pt idx="7">
                  <c:v>19.045590095238104</c:v>
                </c:pt>
                <c:pt idx="8">
                  <c:v>21.426288857142868</c:v>
                </c:pt>
                <c:pt idx="9">
                  <c:v>23.806987619047629</c:v>
                </c:pt>
                <c:pt idx="10">
                  <c:v>26.187686380952393</c:v>
                </c:pt>
                <c:pt idx="11">
                  <c:v>28.568385142857156</c:v>
                </c:pt>
                <c:pt idx="12">
                  <c:v>30.949083904761924</c:v>
                </c:pt>
                <c:pt idx="13">
                  <c:v>33.329782666666681</c:v>
                </c:pt>
                <c:pt idx="14">
                  <c:v>35.710481428571448</c:v>
                </c:pt>
                <c:pt idx="15">
                  <c:v>38.091180190476209</c:v>
                </c:pt>
                <c:pt idx="16">
                  <c:v>40.471878952380976</c:v>
                </c:pt>
                <c:pt idx="17">
                  <c:v>42.852577714285736</c:v>
                </c:pt>
                <c:pt idx="18">
                  <c:v>45.233276476190497</c:v>
                </c:pt>
                <c:pt idx="19">
                  <c:v>47.613975238095257</c:v>
                </c:pt>
                <c:pt idx="20">
                  <c:v>49.994674000000032</c:v>
                </c:pt>
                <c:pt idx="21">
                  <c:v>52.375372761904785</c:v>
                </c:pt>
                <c:pt idx="22">
                  <c:v>54.756071523809545</c:v>
                </c:pt>
                <c:pt idx="23">
                  <c:v>57.136770285714313</c:v>
                </c:pt>
                <c:pt idx="24">
                  <c:v>59.517469047619088</c:v>
                </c:pt>
                <c:pt idx="25">
                  <c:v>61.898167809523848</c:v>
                </c:pt>
                <c:pt idx="26">
                  <c:v>64.278866571428608</c:v>
                </c:pt>
                <c:pt idx="27">
                  <c:v>66.659565333333362</c:v>
                </c:pt>
                <c:pt idx="28">
                  <c:v>69.040264095238143</c:v>
                </c:pt>
                <c:pt idx="29">
                  <c:v>71.420962857142896</c:v>
                </c:pt>
                <c:pt idx="30">
                  <c:v>73.80166161904765</c:v>
                </c:pt>
                <c:pt idx="31">
                  <c:v>76.182360380952417</c:v>
                </c:pt>
                <c:pt idx="32">
                  <c:v>78.563059142857185</c:v>
                </c:pt>
                <c:pt idx="33">
                  <c:v>80.943757904761952</c:v>
                </c:pt>
                <c:pt idx="34">
                  <c:v>83.324456666666705</c:v>
                </c:pt>
                <c:pt idx="35">
                  <c:v>85.705155428571473</c:v>
                </c:pt>
                <c:pt idx="36">
                  <c:v>88.085854190476226</c:v>
                </c:pt>
                <c:pt idx="37">
                  <c:v>90.466552952380994</c:v>
                </c:pt>
                <c:pt idx="38">
                  <c:v>92.847251714285761</c:v>
                </c:pt>
                <c:pt idx="39">
                  <c:v>95.227950476190514</c:v>
                </c:pt>
                <c:pt idx="40">
                  <c:v>97.608649238095282</c:v>
                </c:pt>
                <c:pt idx="41">
                  <c:v>99.989348000000064</c:v>
                </c:pt>
                <c:pt idx="42">
                  <c:v>102.3700467619048</c:v>
                </c:pt>
                <c:pt idx="43">
                  <c:v>104.75074552380957</c:v>
                </c:pt>
                <c:pt idx="44">
                  <c:v>107.13144428571435</c:v>
                </c:pt>
                <c:pt idx="45">
                  <c:v>109.51214304761909</c:v>
                </c:pt>
                <c:pt idx="46">
                  <c:v>111.89284180952386</c:v>
                </c:pt>
                <c:pt idx="47">
                  <c:v>114.27354057142863</c:v>
                </c:pt>
                <c:pt idx="48">
                  <c:v>116.65423933333338</c:v>
                </c:pt>
                <c:pt idx="49">
                  <c:v>119.03493809523818</c:v>
                </c:pt>
                <c:pt idx="50">
                  <c:v>121.41563685714291</c:v>
                </c:pt>
                <c:pt idx="51">
                  <c:v>123.7963356190477</c:v>
                </c:pt>
                <c:pt idx="52">
                  <c:v>126.17703438095243</c:v>
                </c:pt>
                <c:pt idx="53">
                  <c:v>128.55773314285722</c:v>
                </c:pt>
                <c:pt idx="54">
                  <c:v>130.93843190476196</c:v>
                </c:pt>
                <c:pt idx="55">
                  <c:v>133.31913066666672</c:v>
                </c:pt>
                <c:pt idx="56">
                  <c:v>135.69982942857149</c:v>
                </c:pt>
                <c:pt idx="57">
                  <c:v>138.08052819047629</c:v>
                </c:pt>
                <c:pt idx="58">
                  <c:v>140.46122695238103</c:v>
                </c:pt>
                <c:pt idx="59">
                  <c:v>142.84192571428579</c:v>
                </c:pt>
                <c:pt idx="60">
                  <c:v>145.22262447619056</c:v>
                </c:pt>
                <c:pt idx="61">
                  <c:v>147.6033232380953</c:v>
                </c:pt>
                <c:pt idx="62">
                  <c:v>149.98402200000007</c:v>
                </c:pt>
                <c:pt idx="63">
                  <c:v>152.36472076190483</c:v>
                </c:pt>
                <c:pt idx="64">
                  <c:v>154.74541952380963</c:v>
                </c:pt>
                <c:pt idx="65">
                  <c:v>157.12611828571437</c:v>
                </c:pt>
                <c:pt idx="66">
                  <c:v>159.50681704761914</c:v>
                </c:pt>
                <c:pt idx="67">
                  <c:v>161.8875158095239</c:v>
                </c:pt>
                <c:pt idx="68">
                  <c:v>164.26821457142864</c:v>
                </c:pt>
                <c:pt idx="69">
                  <c:v>166.64891333333341</c:v>
                </c:pt>
                <c:pt idx="70">
                  <c:v>169.02961209523818</c:v>
                </c:pt>
                <c:pt idx="71">
                  <c:v>171.41031085714295</c:v>
                </c:pt>
                <c:pt idx="72">
                  <c:v>173.79100961904768</c:v>
                </c:pt>
                <c:pt idx="73">
                  <c:v>176.17170838095245</c:v>
                </c:pt>
                <c:pt idx="74">
                  <c:v>178.55240714285725</c:v>
                </c:pt>
                <c:pt idx="75">
                  <c:v>180.93310590476199</c:v>
                </c:pt>
                <c:pt idx="76">
                  <c:v>183.31380466666673</c:v>
                </c:pt>
                <c:pt idx="77">
                  <c:v>185.69450342857152</c:v>
                </c:pt>
                <c:pt idx="78">
                  <c:v>188.07520219047629</c:v>
                </c:pt>
                <c:pt idx="79">
                  <c:v>190.45590095238103</c:v>
                </c:pt>
                <c:pt idx="80">
                  <c:v>192.8365997142858</c:v>
                </c:pt>
                <c:pt idx="81">
                  <c:v>195.21729847619056</c:v>
                </c:pt>
                <c:pt idx="82">
                  <c:v>197.59799723809533</c:v>
                </c:pt>
                <c:pt idx="83">
                  <c:v>199.97869600000013</c:v>
                </c:pt>
                <c:pt idx="84">
                  <c:v>202.35939476190487</c:v>
                </c:pt>
                <c:pt idx="85">
                  <c:v>204.74009352380961</c:v>
                </c:pt>
                <c:pt idx="86">
                  <c:v>207.1207922857144</c:v>
                </c:pt>
                <c:pt idx="87">
                  <c:v>209.50149104761914</c:v>
                </c:pt>
                <c:pt idx="88">
                  <c:v>211.88218980952394</c:v>
                </c:pt>
                <c:pt idx="89">
                  <c:v>214.2628885714287</c:v>
                </c:pt>
                <c:pt idx="90">
                  <c:v>216.64358733333341</c:v>
                </c:pt>
                <c:pt idx="91">
                  <c:v>219.02428609523818</c:v>
                </c:pt>
                <c:pt idx="92">
                  <c:v>221.40498485714298</c:v>
                </c:pt>
                <c:pt idx="93">
                  <c:v>223.78568361904772</c:v>
                </c:pt>
                <c:pt idx="94">
                  <c:v>226.16638238095246</c:v>
                </c:pt>
                <c:pt idx="95">
                  <c:v>228.54708114285725</c:v>
                </c:pt>
                <c:pt idx="96">
                  <c:v>230.92777990476202</c:v>
                </c:pt>
                <c:pt idx="97">
                  <c:v>233.30847866666676</c:v>
                </c:pt>
                <c:pt idx="98">
                  <c:v>235.68917742857155</c:v>
                </c:pt>
                <c:pt idx="99">
                  <c:v>238.06987619047629</c:v>
                </c:pt>
                <c:pt idx="100">
                  <c:v>240.45057495238103</c:v>
                </c:pt>
                <c:pt idx="101">
                  <c:v>242.83127371428583</c:v>
                </c:pt>
                <c:pt idx="102">
                  <c:v>245.21197247619062</c:v>
                </c:pt>
                <c:pt idx="103">
                  <c:v>247.59267123809539</c:v>
                </c:pt>
                <c:pt idx="104">
                  <c:v>249.9733700000001</c:v>
                </c:pt>
                <c:pt idx="105">
                  <c:v>252.35406876190487</c:v>
                </c:pt>
                <c:pt idx="106">
                  <c:v>254.73476752380967</c:v>
                </c:pt>
                <c:pt idx="107">
                  <c:v>257.11546628571443</c:v>
                </c:pt>
                <c:pt idx="108">
                  <c:v>259.49616504761917</c:v>
                </c:pt>
                <c:pt idx="109">
                  <c:v>261.87686380952391</c:v>
                </c:pt>
                <c:pt idx="110">
                  <c:v>264.25756257142871</c:v>
                </c:pt>
                <c:pt idx="111">
                  <c:v>266.63826133333345</c:v>
                </c:pt>
                <c:pt idx="112">
                  <c:v>269.01896009523824</c:v>
                </c:pt>
                <c:pt idx="113">
                  <c:v>271.39965885714298</c:v>
                </c:pt>
                <c:pt idx="114">
                  <c:v>273.78035761904778</c:v>
                </c:pt>
                <c:pt idx="115">
                  <c:v>276.16105638095257</c:v>
                </c:pt>
                <c:pt idx="116">
                  <c:v>278.54175514285731</c:v>
                </c:pt>
                <c:pt idx="117">
                  <c:v>280.92245390476205</c:v>
                </c:pt>
                <c:pt idx="118">
                  <c:v>283.30315266666679</c:v>
                </c:pt>
                <c:pt idx="119">
                  <c:v>285.68385142857159</c:v>
                </c:pt>
                <c:pt idx="120">
                  <c:v>288.06455019047633</c:v>
                </c:pt>
                <c:pt idx="121">
                  <c:v>290.44524895238112</c:v>
                </c:pt>
                <c:pt idx="122">
                  <c:v>292.82594771428586</c:v>
                </c:pt>
                <c:pt idx="123">
                  <c:v>295.2066464761906</c:v>
                </c:pt>
                <c:pt idx="124">
                  <c:v>297.58734523809534</c:v>
                </c:pt>
                <c:pt idx="125">
                  <c:v>299.96804400000013</c:v>
                </c:pt>
                <c:pt idx="126">
                  <c:v>302.34874276190487</c:v>
                </c:pt>
                <c:pt idx="127">
                  <c:v>304.72944152380967</c:v>
                </c:pt>
                <c:pt idx="128">
                  <c:v>307.11014028571446</c:v>
                </c:pt>
                <c:pt idx="129">
                  <c:v>309.49083904761926</c:v>
                </c:pt>
                <c:pt idx="130">
                  <c:v>311.87153780952394</c:v>
                </c:pt>
                <c:pt idx="131">
                  <c:v>314.25223657142874</c:v>
                </c:pt>
                <c:pt idx="132">
                  <c:v>316.63293533333353</c:v>
                </c:pt>
                <c:pt idx="133">
                  <c:v>319.01363409523827</c:v>
                </c:pt>
                <c:pt idx="134">
                  <c:v>321.39433285714301</c:v>
                </c:pt>
                <c:pt idx="135">
                  <c:v>323.77503161904781</c:v>
                </c:pt>
                <c:pt idx="136">
                  <c:v>326.15573038095255</c:v>
                </c:pt>
                <c:pt idx="137">
                  <c:v>328.53642914285729</c:v>
                </c:pt>
                <c:pt idx="138">
                  <c:v>330.91712790476214</c:v>
                </c:pt>
                <c:pt idx="139">
                  <c:v>333.29782666666682</c:v>
                </c:pt>
                <c:pt idx="140">
                  <c:v>335.67852542857156</c:v>
                </c:pt>
                <c:pt idx="141">
                  <c:v>338.05922419047636</c:v>
                </c:pt>
                <c:pt idx="142">
                  <c:v>340.43992295238115</c:v>
                </c:pt>
                <c:pt idx="143">
                  <c:v>342.82062171428589</c:v>
                </c:pt>
                <c:pt idx="144">
                  <c:v>345.20132047619057</c:v>
                </c:pt>
                <c:pt idx="145">
                  <c:v>347.58201923809537</c:v>
                </c:pt>
                <c:pt idx="146">
                  <c:v>349.96271800000017</c:v>
                </c:pt>
                <c:pt idx="147">
                  <c:v>352.3434167619049</c:v>
                </c:pt>
                <c:pt idx="148">
                  <c:v>354.7241155238097</c:v>
                </c:pt>
                <c:pt idx="149">
                  <c:v>357.1048142857145</c:v>
                </c:pt>
                <c:pt idx="150">
                  <c:v>359.48551304761924</c:v>
                </c:pt>
                <c:pt idx="151">
                  <c:v>361.86621180952397</c:v>
                </c:pt>
                <c:pt idx="152">
                  <c:v>364.24691057142871</c:v>
                </c:pt>
                <c:pt idx="153">
                  <c:v>366.62760933333345</c:v>
                </c:pt>
                <c:pt idx="154">
                  <c:v>369.00830809523831</c:v>
                </c:pt>
                <c:pt idx="155">
                  <c:v>371.38900685714304</c:v>
                </c:pt>
                <c:pt idx="156">
                  <c:v>373.76970561904784</c:v>
                </c:pt>
                <c:pt idx="157">
                  <c:v>376.15040438095258</c:v>
                </c:pt>
                <c:pt idx="158">
                  <c:v>378.53110314285726</c:v>
                </c:pt>
                <c:pt idx="159">
                  <c:v>380.91180190476206</c:v>
                </c:pt>
                <c:pt idx="160">
                  <c:v>383.29250066666691</c:v>
                </c:pt>
                <c:pt idx="161">
                  <c:v>385.67319942857159</c:v>
                </c:pt>
                <c:pt idx="162">
                  <c:v>388.05389819047639</c:v>
                </c:pt>
                <c:pt idx="163">
                  <c:v>390.43459695238113</c:v>
                </c:pt>
                <c:pt idx="164">
                  <c:v>392.81529571428592</c:v>
                </c:pt>
                <c:pt idx="165">
                  <c:v>395.19599447619066</c:v>
                </c:pt>
                <c:pt idx="166">
                  <c:v>397.57669323809552</c:v>
                </c:pt>
                <c:pt idx="167">
                  <c:v>399.95739200000025</c:v>
                </c:pt>
                <c:pt idx="168">
                  <c:v>402.33809076190494</c:v>
                </c:pt>
                <c:pt idx="169">
                  <c:v>404.71878952380973</c:v>
                </c:pt>
                <c:pt idx="170">
                  <c:v>407.09948828571447</c:v>
                </c:pt>
                <c:pt idx="171">
                  <c:v>409.48018704761921</c:v>
                </c:pt>
                <c:pt idx="172">
                  <c:v>411.86088580952406</c:v>
                </c:pt>
                <c:pt idx="173">
                  <c:v>414.2415845714288</c:v>
                </c:pt>
                <c:pt idx="174">
                  <c:v>416.62228333333354</c:v>
                </c:pt>
                <c:pt idx="175">
                  <c:v>419.00298209523828</c:v>
                </c:pt>
                <c:pt idx="176">
                  <c:v>421.38368085714302</c:v>
                </c:pt>
                <c:pt idx="177">
                  <c:v>423.76437961904787</c:v>
                </c:pt>
                <c:pt idx="178">
                  <c:v>426.14507838095261</c:v>
                </c:pt>
                <c:pt idx="179">
                  <c:v>428.52577714285741</c:v>
                </c:pt>
                <c:pt idx="180">
                  <c:v>430.90647590476215</c:v>
                </c:pt>
                <c:pt idx="181">
                  <c:v>433.28717466666683</c:v>
                </c:pt>
                <c:pt idx="182">
                  <c:v>435.66787342857162</c:v>
                </c:pt>
                <c:pt idx="183">
                  <c:v>438.04857219047636</c:v>
                </c:pt>
                <c:pt idx="184">
                  <c:v>440.42927095238122</c:v>
                </c:pt>
                <c:pt idx="185">
                  <c:v>442.80996971428596</c:v>
                </c:pt>
                <c:pt idx="186">
                  <c:v>445.19066847619069</c:v>
                </c:pt>
                <c:pt idx="187">
                  <c:v>447.57136723809543</c:v>
                </c:pt>
                <c:pt idx="188">
                  <c:v>449.95206600000029</c:v>
                </c:pt>
                <c:pt idx="189">
                  <c:v>452.33276476190491</c:v>
                </c:pt>
                <c:pt idx="190">
                  <c:v>454.71346352380976</c:v>
                </c:pt>
                <c:pt idx="191">
                  <c:v>457.0941622857145</c:v>
                </c:pt>
                <c:pt idx="192">
                  <c:v>459.47486104761924</c:v>
                </c:pt>
                <c:pt idx="193">
                  <c:v>461.85555980952404</c:v>
                </c:pt>
                <c:pt idx="194">
                  <c:v>464.23625857142878</c:v>
                </c:pt>
                <c:pt idx="195">
                  <c:v>466.61695733333352</c:v>
                </c:pt>
                <c:pt idx="196">
                  <c:v>468.99765609523837</c:v>
                </c:pt>
                <c:pt idx="197">
                  <c:v>471.37835485714311</c:v>
                </c:pt>
                <c:pt idx="198">
                  <c:v>473.75905361904785</c:v>
                </c:pt>
                <c:pt idx="199">
                  <c:v>476.1397523809527</c:v>
                </c:pt>
                <c:pt idx="200">
                  <c:v>478.52045114285744</c:v>
                </c:pt>
                <c:pt idx="201">
                  <c:v>480.90114990476206</c:v>
                </c:pt>
                <c:pt idx="202">
                  <c:v>483.28184866666697</c:v>
                </c:pt>
                <c:pt idx="203">
                  <c:v>485.66254742857166</c:v>
                </c:pt>
                <c:pt idx="204">
                  <c:v>488.0432461904764</c:v>
                </c:pt>
                <c:pt idx="205">
                  <c:v>490.42394495238125</c:v>
                </c:pt>
                <c:pt idx="206">
                  <c:v>492.80464371428587</c:v>
                </c:pt>
                <c:pt idx="207">
                  <c:v>495.18534247619078</c:v>
                </c:pt>
                <c:pt idx="208">
                  <c:v>497.56604123809552</c:v>
                </c:pt>
                <c:pt idx="209">
                  <c:v>499.9467400000002</c:v>
                </c:pt>
                <c:pt idx="210">
                  <c:v>502.327438761905</c:v>
                </c:pt>
                <c:pt idx="211">
                  <c:v>504.70813752380974</c:v>
                </c:pt>
                <c:pt idx="212">
                  <c:v>507.08883628571448</c:v>
                </c:pt>
                <c:pt idx="213">
                  <c:v>509.46953504761933</c:v>
                </c:pt>
                <c:pt idx="214">
                  <c:v>511.85023380952407</c:v>
                </c:pt>
                <c:pt idx="215">
                  <c:v>514.23093257142887</c:v>
                </c:pt>
                <c:pt idx="216">
                  <c:v>516.61163133333366</c:v>
                </c:pt>
                <c:pt idx="217">
                  <c:v>518.99233009523834</c:v>
                </c:pt>
                <c:pt idx="218">
                  <c:v>521.37302885714314</c:v>
                </c:pt>
                <c:pt idx="219">
                  <c:v>523.75372761904782</c:v>
                </c:pt>
                <c:pt idx="220">
                  <c:v>526.13442638095273</c:v>
                </c:pt>
                <c:pt idx="221">
                  <c:v>528.51512514285741</c:v>
                </c:pt>
                <c:pt idx="222">
                  <c:v>530.8958239047621</c:v>
                </c:pt>
                <c:pt idx="223">
                  <c:v>533.27652266666689</c:v>
                </c:pt>
                <c:pt idx="224">
                  <c:v>535.65722142857169</c:v>
                </c:pt>
                <c:pt idx="225">
                  <c:v>538.03792019047648</c:v>
                </c:pt>
                <c:pt idx="226">
                  <c:v>540.41861895238128</c:v>
                </c:pt>
                <c:pt idx="227">
                  <c:v>542.79931771428596</c:v>
                </c:pt>
                <c:pt idx="228">
                  <c:v>545.18001647619076</c:v>
                </c:pt>
                <c:pt idx="229">
                  <c:v>547.56071523809555</c:v>
                </c:pt>
                <c:pt idx="230">
                  <c:v>549.94141400000024</c:v>
                </c:pt>
                <c:pt idx="231">
                  <c:v>552.32211276190515</c:v>
                </c:pt>
                <c:pt idx="232">
                  <c:v>554.70281152380971</c:v>
                </c:pt>
                <c:pt idx="233">
                  <c:v>557.08351028571462</c:v>
                </c:pt>
                <c:pt idx="234">
                  <c:v>559.46420904761931</c:v>
                </c:pt>
                <c:pt idx="235">
                  <c:v>561.8449078095241</c:v>
                </c:pt>
                <c:pt idx="236">
                  <c:v>564.2256065714289</c:v>
                </c:pt>
                <c:pt idx="237">
                  <c:v>566.60630533333358</c:v>
                </c:pt>
                <c:pt idx="238">
                  <c:v>568.98700409523838</c:v>
                </c:pt>
                <c:pt idx="239">
                  <c:v>571.36770285714317</c:v>
                </c:pt>
                <c:pt idx="240">
                  <c:v>573.74840161904785</c:v>
                </c:pt>
                <c:pt idx="241">
                  <c:v>576.12910038095265</c:v>
                </c:pt>
                <c:pt idx="242">
                  <c:v>578.50979914285745</c:v>
                </c:pt>
                <c:pt idx="243">
                  <c:v>580.89049790476224</c:v>
                </c:pt>
                <c:pt idx="244">
                  <c:v>583.27119666666704</c:v>
                </c:pt>
                <c:pt idx="245">
                  <c:v>585.65189542857172</c:v>
                </c:pt>
                <c:pt idx="246">
                  <c:v>588.03259419047652</c:v>
                </c:pt>
                <c:pt idx="247">
                  <c:v>590.4132929523812</c:v>
                </c:pt>
                <c:pt idx="248">
                  <c:v>592.79399171428599</c:v>
                </c:pt>
                <c:pt idx="249">
                  <c:v>595.17469047619068</c:v>
                </c:pt>
                <c:pt idx="250">
                  <c:v>597.55538923809547</c:v>
                </c:pt>
                <c:pt idx="251">
                  <c:v>599.93608800000027</c:v>
                </c:pt>
                <c:pt idx="252">
                  <c:v>602.31678676190506</c:v>
                </c:pt>
                <c:pt idx="253">
                  <c:v>604.69748552380975</c:v>
                </c:pt>
                <c:pt idx="254">
                  <c:v>607.07818428571466</c:v>
                </c:pt>
                <c:pt idx="255">
                  <c:v>609.45888304761934</c:v>
                </c:pt>
                <c:pt idx="256">
                  <c:v>611.83958180952413</c:v>
                </c:pt>
                <c:pt idx="257">
                  <c:v>614.22028057142893</c:v>
                </c:pt>
                <c:pt idx="258">
                  <c:v>616.60097933333361</c:v>
                </c:pt>
                <c:pt idx="259">
                  <c:v>618.98167809523852</c:v>
                </c:pt>
                <c:pt idx="260">
                  <c:v>621.3623768571432</c:v>
                </c:pt>
                <c:pt idx="261">
                  <c:v>623.74307561904789</c:v>
                </c:pt>
                <c:pt idx="262">
                  <c:v>626.1237743809528</c:v>
                </c:pt>
                <c:pt idx="263">
                  <c:v>628.50447314285748</c:v>
                </c:pt>
                <c:pt idx="264">
                  <c:v>630.88517190476216</c:v>
                </c:pt>
                <c:pt idx="265">
                  <c:v>633.26587066666707</c:v>
                </c:pt>
                <c:pt idx="266">
                  <c:v>635.64656942857164</c:v>
                </c:pt>
                <c:pt idx="267">
                  <c:v>638.02726819047655</c:v>
                </c:pt>
                <c:pt idx="268">
                  <c:v>640.40796695238123</c:v>
                </c:pt>
                <c:pt idx="269">
                  <c:v>642.78866571428603</c:v>
                </c:pt>
                <c:pt idx="270">
                  <c:v>645.16936447619082</c:v>
                </c:pt>
                <c:pt idx="271">
                  <c:v>647.55006323809562</c:v>
                </c:pt>
                <c:pt idx="272">
                  <c:v>649.9307620000003</c:v>
                </c:pt>
                <c:pt idx="273">
                  <c:v>652.3114607619051</c:v>
                </c:pt>
                <c:pt idx="274">
                  <c:v>654.69215952380978</c:v>
                </c:pt>
                <c:pt idx="275">
                  <c:v>657.07285828571457</c:v>
                </c:pt>
                <c:pt idx="276">
                  <c:v>659.45355704761948</c:v>
                </c:pt>
                <c:pt idx="277">
                  <c:v>661.83425580952428</c:v>
                </c:pt>
                <c:pt idx="278">
                  <c:v>664.21495457142885</c:v>
                </c:pt>
                <c:pt idx="279">
                  <c:v>666.59565333333364</c:v>
                </c:pt>
                <c:pt idx="280">
                  <c:v>668.97635209523844</c:v>
                </c:pt>
                <c:pt idx="281">
                  <c:v>671.35705085714312</c:v>
                </c:pt>
                <c:pt idx="282">
                  <c:v>673.73774961904792</c:v>
                </c:pt>
                <c:pt idx="283">
                  <c:v>676.11844838095271</c:v>
                </c:pt>
                <c:pt idx="284">
                  <c:v>678.49914714285751</c:v>
                </c:pt>
                <c:pt idx="285">
                  <c:v>680.87984590476231</c:v>
                </c:pt>
                <c:pt idx="286">
                  <c:v>683.26054466666699</c:v>
                </c:pt>
                <c:pt idx="287">
                  <c:v>685.64124342857178</c:v>
                </c:pt>
                <c:pt idx="288">
                  <c:v>688.02194219047647</c:v>
                </c:pt>
                <c:pt idx="289">
                  <c:v>690.40264095238115</c:v>
                </c:pt>
                <c:pt idx="290">
                  <c:v>692.78333971428606</c:v>
                </c:pt>
                <c:pt idx="291">
                  <c:v>695.16403847619074</c:v>
                </c:pt>
                <c:pt idx="292">
                  <c:v>697.54473723809565</c:v>
                </c:pt>
                <c:pt idx="293">
                  <c:v>699.92543600000033</c:v>
                </c:pt>
                <c:pt idx="294">
                  <c:v>702.30613476190513</c:v>
                </c:pt>
                <c:pt idx="295">
                  <c:v>704.68683352380981</c:v>
                </c:pt>
                <c:pt idx="296">
                  <c:v>707.06753228571461</c:v>
                </c:pt>
                <c:pt idx="297">
                  <c:v>709.4482310476194</c:v>
                </c:pt>
                <c:pt idx="298">
                  <c:v>711.8289298095242</c:v>
                </c:pt>
                <c:pt idx="299">
                  <c:v>714.20962857142899</c:v>
                </c:pt>
              </c:numCache>
            </c:numRef>
          </c:cat>
          <c:val>
            <c:numRef>
              <c:f>'TV curves - Working'!$F$3:$F$302</c:f>
              <c:numCache>
                <c:formatCode>General</c:formatCode>
                <c:ptCount val="300"/>
                <c:pt idx="180" formatCode="_ * #,##0_ ;_ * \-#,##0_ ;_ * &quot;-&quot;??_ ;_ @_ ">
                  <c:v>71878.041683981748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B0-4D9D-8929-873AF5BB8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677023"/>
        <c:axId val="1974668703"/>
      </c:lineChart>
      <c:catAx>
        <c:axId val="1974677023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68703"/>
        <c:crosses val="autoZero"/>
        <c:auto val="1"/>
        <c:lblAlgn val="ctr"/>
        <c:lblOffset val="100"/>
        <c:noMultiLvlLbl val="0"/>
      </c:catAx>
      <c:valAx>
        <c:axId val="1974668703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7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1666666666666664E-2"/>
          <c:y val="0.88020778652668419"/>
          <c:w val="0.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Paid TV- Saturation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'TV curves - Working'!$P$2</c:f>
              <c:strCache>
                <c:ptCount val="1"/>
                <c:pt idx="0">
                  <c:v>ProjectedYearlySales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'TV curves - Working'!$Q$3:$Q$302</c:f>
              <c:numCache>
                <c:formatCode>General</c:formatCode>
                <c:ptCount val="300"/>
                <c:pt idx="0">
                  <c:v>2.5166842105263698</c:v>
                </c:pt>
                <c:pt idx="1">
                  <c:v>5.0333684210527396</c:v>
                </c:pt>
                <c:pt idx="2">
                  <c:v>7.5500526315791099</c:v>
                </c:pt>
                <c:pt idx="3">
                  <c:v>10.066736842105479</c:v>
                </c:pt>
                <c:pt idx="4">
                  <c:v>12.58342105263185</c:v>
                </c:pt>
                <c:pt idx="5">
                  <c:v>15.10010526315822</c:v>
                </c:pt>
                <c:pt idx="6">
                  <c:v>17.616789473684591</c:v>
                </c:pt>
                <c:pt idx="7">
                  <c:v>20.133473684210959</c:v>
                </c:pt>
                <c:pt idx="8">
                  <c:v>22.65015789473733</c:v>
                </c:pt>
                <c:pt idx="9">
                  <c:v>25.166842105263701</c:v>
                </c:pt>
                <c:pt idx="10">
                  <c:v>27.683526315790072</c:v>
                </c:pt>
                <c:pt idx="11">
                  <c:v>30.20021052631644</c:v>
                </c:pt>
                <c:pt idx="12">
                  <c:v>32.716894736842804</c:v>
                </c:pt>
                <c:pt idx="13">
                  <c:v>35.233578947369182</c:v>
                </c:pt>
                <c:pt idx="14">
                  <c:v>37.750263157895553</c:v>
                </c:pt>
                <c:pt idx="15">
                  <c:v>40.266947368421917</c:v>
                </c:pt>
                <c:pt idx="16">
                  <c:v>42.783631578948288</c:v>
                </c:pt>
                <c:pt idx="17">
                  <c:v>45.300315789474659</c:v>
                </c:pt>
                <c:pt idx="18">
                  <c:v>47.817000000001023</c:v>
                </c:pt>
                <c:pt idx="19">
                  <c:v>50.333684210527402</c:v>
                </c:pt>
                <c:pt idx="20">
                  <c:v>52.850368421053773</c:v>
                </c:pt>
                <c:pt idx="21">
                  <c:v>55.367052631580144</c:v>
                </c:pt>
                <c:pt idx="22">
                  <c:v>57.883736842106508</c:v>
                </c:pt>
                <c:pt idx="23">
                  <c:v>60.400421052632879</c:v>
                </c:pt>
                <c:pt idx="24">
                  <c:v>62.917105263159257</c:v>
                </c:pt>
                <c:pt idx="25">
                  <c:v>65.433789473685607</c:v>
                </c:pt>
                <c:pt idx="26">
                  <c:v>67.950473684212</c:v>
                </c:pt>
                <c:pt idx="27">
                  <c:v>70.467157894738364</c:v>
                </c:pt>
                <c:pt idx="28">
                  <c:v>72.983842105264728</c:v>
                </c:pt>
                <c:pt idx="29">
                  <c:v>75.500526315791106</c:v>
                </c:pt>
                <c:pt idx="30">
                  <c:v>78.01721052631747</c:v>
                </c:pt>
                <c:pt idx="31">
                  <c:v>80.533894736843834</c:v>
                </c:pt>
                <c:pt idx="32">
                  <c:v>83.050578947370212</c:v>
                </c:pt>
                <c:pt idx="33">
                  <c:v>85.567263157896576</c:v>
                </c:pt>
                <c:pt idx="34">
                  <c:v>88.083947368422955</c:v>
                </c:pt>
                <c:pt idx="35">
                  <c:v>90.600631578949319</c:v>
                </c:pt>
                <c:pt idx="36">
                  <c:v>93.117315789475683</c:v>
                </c:pt>
                <c:pt idx="37">
                  <c:v>95.634000000002047</c:v>
                </c:pt>
                <c:pt idx="38">
                  <c:v>98.150684210528439</c:v>
                </c:pt>
                <c:pt idx="39">
                  <c:v>100.6673684210548</c:v>
                </c:pt>
                <c:pt idx="40">
                  <c:v>103.18405263158117</c:v>
                </c:pt>
                <c:pt idx="41">
                  <c:v>105.70073684210755</c:v>
                </c:pt>
                <c:pt idx="42">
                  <c:v>108.2174210526339</c:v>
                </c:pt>
                <c:pt idx="43">
                  <c:v>110.73410526316029</c:v>
                </c:pt>
                <c:pt idx="44">
                  <c:v>113.25078947368665</c:v>
                </c:pt>
                <c:pt idx="45">
                  <c:v>115.76747368421302</c:v>
                </c:pt>
                <c:pt idx="46">
                  <c:v>118.28415789473939</c:v>
                </c:pt>
                <c:pt idx="47">
                  <c:v>120.80084210526576</c:v>
                </c:pt>
                <c:pt idx="48">
                  <c:v>123.31752631579215</c:v>
                </c:pt>
                <c:pt idx="49">
                  <c:v>125.83421052631851</c:v>
                </c:pt>
                <c:pt idx="50">
                  <c:v>128.35089473684488</c:v>
                </c:pt>
                <c:pt idx="51">
                  <c:v>130.86757894737121</c:v>
                </c:pt>
                <c:pt idx="52">
                  <c:v>133.38426315789758</c:v>
                </c:pt>
                <c:pt idx="53">
                  <c:v>135.900947368424</c:v>
                </c:pt>
                <c:pt idx="54">
                  <c:v>138.41763157895036</c:v>
                </c:pt>
                <c:pt idx="55">
                  <c:v>140.93431578947673</c:v>
                </c:pt>
                <c:pt idx="56">
                  <c:v>143.45100000000309</c:v>
                </c:pt>
                <c:pt idx="57">
                  <c:v>145.96768421052946</c:v>
                </c:pt>
                <c:pt idx="58">
                  <c:v>148.48436842105585</c:v>
                </c:pt>
                <c:pt idx="59">
                  <c:v>151.00105263158221</c:v>
                </c:pt>
                <c:pt idx="60">
                  <c:v>153.51773684210858</c:v>
                </c:pt>
                <c:pt idx="61">
                  <c:v>156.03442105263494</c:v>
                </c:pt>
                <c:pt idx="62">
                  <c:v>158.5511052631613</c:v>
                </c:pt>
                <c:pt idx="63">
                  <c:v>161.06778947368767</c:v>
                </c:pt>
                <c:pt idx="64">
                  <c:v>163.58447368421403</c:v>
                </c:pt>
                <c:pt idx="65">
                  <c:v>166.10115789474042</c:v>
                </c:pt>
                <c:pt idx="66">
                  <c:v>168.61784210526679</c:v>
                </c:pt>
                <c:pt idx="67">
                  <c:v>171.13452631579315</c:v>
                </c:pt>
                <c:pt idx="68">
                  <c:v>173.65121052631952</c:v>
                </c:pt>
                <c:pt idx="69">
                  <c:v>176.16789473684591</c:v>
                </c:pt>
                <c:pt idx="70">
                  <c:v>178.68457894737224</c:v>
                </c:pt>
                <c:pt idx="71">
                  <c:v>181.20126315789864</c:v>
                </c:pt>
                <c:pt idx="72">
                  <c:v>183.717947368425</c:v>
                </c:pt>
                <c:pt idx="73">
                  <c:v>186.23463157895137</c:v>
                </c:pt>
                <c:pt idx="74">
                  <c:v>188.75131578947776</c:v>
                </c:pt>
                <c:pt idx="75">
                  <c:v>191.26800000000409</c:v>
                </c:pt>
                <c:pt idx="76">
                  <c:v>193.78468421053049</c:v>
                </c:pt>
                <c:pt idx="77">
                  <c:v>196.30136842105688</c:v>
                </c:pt>
                <c:pt idx="78">
                  <c:v>198.81805263158324</c:v>
                </c:pt>
                <c:pt idx="79">
                  <c:v>201.33473684210961</c:v>
                </c:pt>
                <c:pt idx="80">
                  <c:v>203.85142105263597</c:v>
                </c:pt>
                <c:pt idx="81">
                  <c:v>206.36810526316233</c:v>
                </c:pt>
                <c:pt idx="82">
                  <c:v>208.88478947368876</c:v>
                </c:pt>
                <c:pt idx="83">
                  <c:v>211.40147368421509</c:v>
                </c:pt>
                <c:pt idx="84">
                  <c:v>213.91815789474146</c:v>
                </c:pt>
                <c:pt idx="85">
                  <c:v>216.43484210526779</c:v>
                </c:pt>
                <c:pt idx="86">
                  <c:v>218.95152631579421</c:v>
                </c:pt>
                <c:pt idx="87">
                  <c:v>221.46821052632058</c:v>
                </c:pt>
                <c:pt idx="88">
                  <c:v>223.98489473684694</c:v>
                </c:pt>
                <c:pt idx="89">
                  <c:v>226.5015789473733</c:v>
                </c:pt>
                <c:pt idx="90">
                  <c:v>229.01826315789967</c:v>
                </c:pt>
                <c:pt idx="91">
                  <c:v>231.53494736842603</c:v>
                </c:pt>
                <c:pt idx="92">
                  <c:v>234.05163157895242</c:v>
                </c:pt>
                <c:pt idx="93">
                  <c:v>236.56831578947879</c:v>
                </c:pt>
                <c:pt idx="94">
                  <c:v>239.08500000000512</c:v>
                </c:pt>
                <c:pt idx="95">
                  <c:v>241.60168421053152</c:v>
                </c:pt>
                <c:pt idx="96">
                  <c:v>244.11836842105785</c:v>
                </c:pt>
                <c:pt idx="97">
                  <c:v>246.6350526315843</c:v>
                </c:pt>
                <c:pt idx="98">
                  <c:v>249.15173684211061</c:v>
                </c:pt>
                <c:pt idx="99">
                  <c:v>251.66842105263703</c:v>
                </c:pt>
                <c:pt idx="100">
                  <c:v>254.18510526316339</c:v>
                </c:pt>
                <c:pt idx="101">
                  <c:v>256.70178947368976</c:v>
                </c:pt>
                <c:pt idx="102">
                  <c:v>259.21847368421606</c:v>
                </c:pt>
                <c:pt idx="103">
                  <c:v>261.73515789474243</c:v>
                </c:pt>
                <c:pt idx="104">
                  <c:v>264.25184210526885</c:v>
                </c:pt>
                <c:pt idx="105">
                  <c:v>266.76852631579516</c:v>
                </c:pt>
                <c:pt idx="106">
                  <c:v>269.28521052632158</c:v>
                </c:pt>
                <c:pt idx="107">
                  <c:v>271.801894736848</c:v>
                </c:pt>
                <c:pt idx="108">
                  <c:v>274.31857894737436</c:v>
                </c:pt>
                <c:pt idx="109">
                  <c:v>276.83526315790073</c:v>
                </c:pt>
                <c:pt idx="110">
                  <c:v>279.35194736842709</c:v>
                </c:pt>
                <c:pt idx="111">
                  <c:v>281.86863157895345</c:v>
                </c:pt>
                <c:pt idx="112">
                  <c:v>284.38531578947982</c:v>
                </c:pt>
                <c:pt idx="113">
                  <c:v>286.90200000000618</c:v>
                </c:pt>
                <c:pt idx="114">
                  <c:v>289.41868421053255</c:v>
                </c:pt>
                <c:pt idx="115">
                  <c:v>291.93536842105891</c:v>
                </c:pt>
                <c:pt idx="116">
                  <c:v>294.45205263158527</c:v>
                </c:pt>
                <c:pt idx="117">
                  <c:v>296.9687368421117</c:v>
                </c:pt>
                <c:pt idx="118">
                  <c:v>299.48542105263806</c:v>
                </c:pt>
                <c:pt idx="119">
                  <c:v>302.00210526316442</c:v>
                </c:pt>
                <c:pt idx="120">
                  <c:v>304.51878947369073</c:v>
                </c:pt>
                <c:pt idx="121">
                  <c:v>307.03547368421715</c:v>
                </c:pt>
                <c:pt idx="122">
                  <c:v>309.55215789474352</c:v>
                </c:pt>
                <c:pt idx="123">
                  <c:v>312.06884210526988</c:v>
                </c:pt>
                <c:pt idx="124">
                  <c:v>314.58552631579624</c:v>
                </c:pt>
                <c:pt idx="125">
                  <c:v>317.10221052632261</c:v>
                </c:pt>
                <c:pt idx="126">
                  <c:v>319.61889473684897</c:v>
                </c:pt>
                <c:pt idx="127">
                  <c:v>322.13557894737534</c:v>
                </c:pt>
                <c:pt idx="128">
                  <c:v>324.6522631579017</c:v>
                </c:pt>
                <c:pt idx="129">
                  <c:v>327.16894736842806</c:v>
                </c:pt>
                <c:pt idx="130">
                  <c:v>329.68563157895443</c:v>
                </c:pt>
                <c:pt idx="131">
                  <c:v>332.20231578948085</c:v>
                </c:pt>
                <c:pt idx="132">
                  <c:v>334.71900000000716</c:v>
                </c:pt>
                <c:pt idx="133">
                  <c:v>337.23568421053358</c:v>
                </c:pt>
                <c:pt idx="134">
                  <c:v>339.75236842105994</c:v>
                </c:pt>
                <c:pt idx="135">
                  <c:v>342.26905263158631</c:v>
                </c:pt>
                <c:pt idx="136">
                  <c:v>344.78573684211267</c:v>
                </c:pt>
                <c:pt idx="137">
                  <c:v>347.30242105263903</c:v>
                </c:pt>
                <c:pt idx="138">
                  <c:v>349.81910526316545</c:v>
                </c:pt>
                <c:pt idx="139">
                  <c:v>352.33578947369182</c:v>
                </c:pt>
                <c:pt idx="140">
                  <c:v>354.85247368421813</c:v>
                </c:pt>
                <c:pt idx="141">
                  <c:v>357.36915789474449</c:v>
                </c:pt>
                <c:pt idx="142">
                  <c:v>359.88584210527091</c:v>
                </c:pt>
                <c:pt idx="143">
                  <c:v>362.40252631579727</c:v>
                </c:pt>
                <c:pt idx="144">
                  <c:v>364.91921052632364</c:v>
                </c:pt>
                <c:pt idx="145">
                  <c:v>367.43589473685</c:v>
                </c:pt>
                <c:pt idx="146">
                  <c:v>369.95257894737642</c:v>
                </c:pt>
                <c:pt idx="147">
                  <c:v>372.46926315790273</c:v>
                </c:pt>
                <c:pt idx="148">
                  <c:v>374.98594736842921</c:v>
                </c:pt>
                <c:pt idx="149">
                  <c:v>377.50263157895552</c:v>
                </c:pt>
                <c:pt idx="150">
                  <c:v>380.01931578948182</c:v>
                </c:pt>
                <c:pt idx="151">
                  <c:v>382.53600000000819</c:v>
                </c:pt>
                <c:pt idx="152">
                  <c:v>385.05268421053461</c:v>
                </c:pt>
                <c:pt idx="153">
                  <c:v>387.56936842106097</c:v>
                </c:pt>
                <c:pt idx="154">
                  <c:v>390.08605263158739</c:v>
                </c:pt>
                <c:pt idx="155">
                  <c:v>392.60273684211376</c:v>
                </c:pt>
                <c:pt idx="156">
                  <c:v>395.11942105264012</c:v>
                </c:pt>
                <c:pt idx="157">
                  <c:v>397.63610526316648</c:v>
                </c:pt>
                <c:pt idx="158">
                  <c:v>400.15278947369279</c:v>
                </c:pt>
                <c:pt idx="159">
                  <c:v>402.66947368421921</c:v>
                </c:pt>
                <c:pt idx="160">
                  <c:v>405.18615789474558</c:v>
                </c:pt>
                <c:pt idx="161">
                  <c:v>407.70284210527194</c:v>
                </c:pt>
                <c:pt idx="162">
                  <c:v>410.2195263157983</c:v>
                </c:pt>
                <c:pt idx="163">
                  <c:v>412.73621052632467</c:v>
                </c:pt>
                <c:pt idx="164">
                  <c:v>415.25289473685109</c:v>
                </c:pt>
                <c:pt idx="165">
                  <c:v>417.76957894737751</c:v>
                </c:pt>
                <c:pt idx="166">
                  <c:v>420.28626315790376</c:v>
                </c:pt>
                <c:pt idx="167">
                  <c:v>422.80294736843018</c:v>
                </c:pt>
                <c:pt idx="168">
                  <c:v>425.31963157895649</c:v>
                </c:pt>
                <c:pt idx="169">
                  <c:v>427.83631578948291</c:v>
                </c:pt>
                <c:pt idx="170">
                  <c:v>430.35300000000927</c:v>
                </c:pt>
                <c:pt idx="171">
                  <c:v>432.86968421053558</c:v>
                </c:pt>
                <c:pt idx="172">
                  <c:v>435.38636842106206</c:v>
                </c:pt>
                <c:pt idx="173">
                  <c:v>437.90305263158842</c:v>
                </c:pt>
                <c:pt idx="174">
                  <c:v>440.41973684211479</c:v>
                </c:pt>
                <c:pt idx="175">
                  <c:v>442.93642105264115</c:v>
                </c:pt>
                <c:pt idx="176">
                  <c:v>445.45310526316752</c:v>
                </c:pt>
                <c:pt idx="177">
                  <c:v>447.96978947369388</c:v>
                </c:pt>
                <c:pt idx="178">
                  <c:v>450.48647368422024</c:v>
                </c:pt>
                <c:pt idx="179">
                  <c:v>453.00315789474661</c:v>
                </c:pt>
                <c:pt idx="180">
                  <c:v>455.51984210527297</c:v>
                </c:pt>
                <c:pt idx="181">
                  <c:v>458.03652631579934</c:v>
                </c:pt>
                <c:pt idx="182">
                  <c:v>460.5532105263257</c:v>
                </c:pt>
                <c:pt idx="183">
                  <c:v>463.06989473685206</c:v>
                </c:pt>
                <c:pt idx="184">
                  <c:v>465.58657894737843</c:v>
                </c:pt>
                <c:pt idx="185">
                  <c:v>468.10326315790485</c:v>
                </c:pt>
                <c:pt idx="186">
                  <c:v>470.61994736843121</c:v>
                </c:pt>
                <c:pt idx="187">
                  <c:v>473.13663157895758</c:v>
                </c:pt>
                <c:pt idx="188">
                  <c:v>475.65331578948388</c:v>
                </c:pt>
                <c:pt idx="189">
                  <c:v>478.17000000001025</c:v>
                </c:pt>
                <c:pt idx="190">
                  <c:v>480.68668421053667</c:v>
                </c:pt>
                <c:pt idx="191">
                  <c:v>483.20336842106303</c:v>
                </c:pt>
                <c:pt idx="192">
                  <c:v>485.7200526315894</c:v>
                </c:pt>
                <c:pt idx="193">
                  <c:v>488.2367368421157</c:v>
                </c:pt>
                <c:pt idx="194">
                  <c:v>490.75342105264212</c:v>
                </c:pt>
                <c:pt idx="195">
                  <c:v>493.2701052631686</c:v>
                </c:pt>
                <c:pt idx="196">
                  <c:v>495.78678947369497</c:v>
                </c:pt>
                <c:pt idx="197">
                  <c:v>498.30347368422122</c:v>
                </c:pt>
                <c:pt idx="198">
                  <c:v>500.82015789474758</c:v>
                </c:pt>
                <c:pt idx="199">
                  <c:v>503.33684210527406</c:v>
                </c:pt>
                <c:pt idx="200">
                  <c:v>505.85352631580031</c:v>
                </c:pt>
                <c:pt idx="201">
                  <c:v>508.37021052632679</c:v>
                </c:pt>
                <c:pt idx="202">
                  <c:v>510.88689473685315</c:v>
                </c:pt>
                <c:pt idx="203">
                  <c:v>513.40357894737951</c:v>
                </c:pt>
                <c:pt idx="204">
                  <c:v>515.92026315790577</c:v>
                </c:pt>
                <c:pt idx="205">
                  <c:v>518.43694736843213</c:v>
                </c:pt>
                <c:pt idx="206">
                  <c:v>520.95363157895861</c:v>
                </c:pt>
                <c:pt idx="207">
                  <c:v>523.47031578948486</c:v>
                </c:pt>
                <c:pt idx="208">
                  <c:v>525.98700000001134</c:v>
                </c:pt>
                <c:pt idx="209">
                  <c:v>528.5036842105377</c:v>
                </c:pt>
                <c:pt idx="210">
                  <c:v>531.02036842106406</c:v>
                </c:pt>
                <c:pt idx="211">
                  <c:v>533.53705263159031</c:v>
                </c:pt>
                <c:pt idx="212">
                  <c:v>536.0537368421169</c:v>
                </c:pt>
                <c:pt idx="213">
                  <c:v>538.57042105264316</c:v>
                </c:pt>
                <c:pt idx="214">
                  <c:v>541.08710526316952</c:v>
                </c:pt>
                <c:pt idx="215">
                  <c:v>543.603789473696</c:v>
                </c:pt>
                <c:pt idx="216">
                  <c:v>546.12047368422225</c:v>
                </c:pt>
                <c:pt idx="217">
                  <c:v>548.63715789474873</c:v>
                </c:pt>
                <c:pt idx="218">
                  <c:v>551.15384210527509</c:v>
                </c:pt>
                <c:pt idx="219">
                  <c:v>553.67052631580145</c:v>
                </c:pt>
                <c:pt idx="220">
                  <c:v>556.1872105263277</c:v>
                </c:pt>
                <c:pt idx="221">
                  <c:v>558.70389473685418</c:v>
                </c:pt>
                <c:pt idx="222">
                  <c:v>561.22057894738055</c:v>
                </c:pt>
                <c:pt idx="223">
                  <c:v>563.73726315790691</c:v>
                </c:pt>
                <c:pt idx="224">
                  <c:v>566.25394736843327</c:v>
                </c:pt>
                <c:pt idx="225">
                  <c:v>568.77063157895964</c:v>
                </c:pt>
                <c:pt idx="226">
                  <c:v>571.287315789486</c:v>
                </c:pt>
                <c:pt idx="227">
                  <c:v>573.80400000001237</c:v>
                </c:pt>
                <c:pt idx="228">
                  <c:v>576.32068421053884</c:v>
                </c:pt>
                <c:pt idx="229">
                  <c:v>578.83736842106509</c:v>
                </c:pt>
                <c:pt idx="230">
                  <c:v>581.35405263159146</c:v>
                </c:pt>
                <c:pt idx="231">
                  <c:v>583.87073684211782</c:v>
                </c:pt>
                <c:pt idx="232">
                  <c:v>586.3874210526443</c:v>
                </c:pt>
                <c:pt idx="233">
                  <c:v>588.90410526317055</c:v>
                </c:pt>
                <c:pt idx="234">
                  <c:v>591.42078947369703</c:v>
                </c:pt>
                <c:pt idx="235">
                  <c:v>593.93747368422339</c:v>
                </c:pt>
                <c:pt idx="236">
                  <c:v>596.45415789474976</c:v>
                </c:pt>
                <c:pt idx="237">
                  <c:v>598.97084210527612</c:v>
                </c:pt>
                <c:pt idx="238">
                  <c:v>601.48752631580248</c:v>
                </c:pt>
                <c:pt idx="239">
                  <c:v>604.00421052632885</c:v>
                </c:pt>
                <c:pt idx="240">
                  <c:v>606.52089473685521</c:v>
                </c:pt>
                <c:pt idx="241">
                  <c:v>609.03757894738146</c:v>
                </c:pt>
                <c:pt idx="242">
                  <c:v>611.55426315790794</c:v>
                </c:pt>
                <c:pt idx="243">
                  <c:v>614.0709473684343</c:v>
                </c:pt>
                <c:pt idx="244">
                  <c:v>616.58763157896067</c:v>
                </c:pt>
                <c:pt idx="245">
                  <c:v>619.10431578948703</c:v>
                </c:pt>
                <c:pt idx="246">
                  <c:v>621.6210000000134</c:v>
                </c:pt>
                <c:pt idx="247">
                  <c:v>624.13768421053976</c:v>
                </c:pt>
                <c:pt idx="248">
                  <c:v>626.65436842106612</c:v>
                </c:pt>
                <c:pt idx="249">
                  <c:v>629.17105263159249</c:v>
                </c:pt>
                <c:pt idx="250">
                  <c:v>631.68773684211885</c:v>
                </c:pt>
                <c:pt idx="251">
                  <c:v>634.20442105264522</c:v>
                </c:pt>
                <c:pt idx="252">
                  <c:v>636.72110526317158</c:v>
                </c:pt>
                <c:pt idx="253">
                  <c:v>639.23778947369794</c:v>
                </c:pt>
                <c:pt idx="254">
                  <c:v>641.75447368422431</c:v>
                </c:pt>
                <c:pt idx="255">
                  <c:v>644.27115789475067</c:v>
                </c:pt>
                <c:pt idx="256">
                  <c:v>646.78784210527704</c:v>
                </c:pt>
                <c:pt idx="257">
                  <c:v>649.3045263158034</c:v>
                </c:pt>
                <c:pt idx="258">
                  <c:v>651.82121052632976</c:v>
                </c:pt>
                <c:pt idx="259">
                  <c:v>654.33789473685613</c:v>
                </c:pt>
                <c:pt idx="260">
                  <c:v>656.85457894738249</c:v>
                </c:pt>
                <c:pt idx="261">
                  <c:v>659.37126315790886</c:v>
                </c:pt>
                <c:pt idx="262">
                  <c:v>661.88794736843522</c:v>
                </c:pt>
                <c:pt idx="263">
                  <c:v>664.4046315789617</c:v>
                </c:pt>
                <c:pt idx="264">
                  <c:v>666.92131578948806</c:v>
                </c:pt>
                <c:pt idx="265">
                  <c:v>669.43800000001431</c:v>
                </c:pt>
                <c:pt idx="266">
                  <c:v>671.95468421054079</c:v>
                </c:pt>
                <c:pt idx="267">
                  <c:v>674.47136842106715</c:v>
                </c:pt>
                <c:pt idx="268">
                  <c:v>676.98805263159352</c:v>
                </c:pt>
                <c:pt idx="269">
                  <c:v>679.50473684211988</c:v>
                </c:pt>
                <c:pt idx="270">
                  <c:v>682.02142105264625</c:v>
                </c:pt>
                <c:pt idx="271">
                  <c:v>684.53810526317261</c:v>
                </c:pt>
                <c:pt idx="272">
                  <c:v>687.05478947369897</c:v>
                </c:pt>
                <c:pt idx="273">
                  <c:v>689.57147368422534</c:v>
                </c:pt>
                <c:pt idx="274">
                  <c:v>692.0881578947517</c:v>
                </c:pt>
                <c:pt idx="275">
                  <c:v>694.60484210527807</c:v>
                </c:pt>
                <c:pt idx="276">
                  <c:v>697.12152631580443</c:v>
                </c:pt>
                <c:pt idx="277">
                  <c:v>699.63821052633091</c:v>
                </c:pt>
                <c:pt idx="278">
                  <c:v>702.15489473685716</c:v>
                </c:pt>
                <c:pt idx="279">
                  <c:v>704.67157894738364</c:v>
                </c:pt>
                <c:pt idx="280">
                  <c:v>707.18826315790989</c:v>
                </c:pt>
                <c:pt idx="281">
                  <c:v>709.70494736843625</c:v>
                </c:pt>
                <c:pt idx="282">
                  <c:v>712.22163157896273</c:v>
                </c:pt>
                <c:pt idx="283">
                  <c:v>714.73831578948898</c:v>
                </c:pt>
                <c:pt idx="284">
                  <c:v>717.25500000001557</c:v>
                </c:pt>
                <c:pt idx="285">
                  <c:v>719.77168421054182</c:v>
                </c:pt>
                <c:pt idx="286">
                  <c:v>722.2883684210683</c:v>
                </c:pt>
                <c:pt idx="287">
                  <c:v>724.80505263159455</c:v>
                </c:pt>
                <c:pt idx="288">
                  <c:v>727.3217368421208</c:v>
                </c:pt>
                <c:pt idx="289">
                  <c:v>729.83842105264728</c:v>
                </c:pt>
                <c:pt idx="290">
                  <c:v>732.35510526317353</c:v>
                </c:pt>
                <c:pt idx="291">
                  <c:v>734.87178947370001</c:v>
                </c:pt>
                <c:pt idx="292">
                  <c:v>737.38847368422637</c:v>
                </c:pt>
                <c:pt idx="293">
                  <c:v>739.90515789475285</c:v>
                </c:pt>
                <c:pt idx="294">
                  <c:v>742.4218421052791</c:v>
                </c:pt>
                <c:pt idx="295">
                  <c:v>744.93852631580546</c:v>
                </c:pt>
                <c:pt idx="296">
                  <c:v>747.45521052633183</c:v>
                </c:pt>
                <c:pt idx="297">
                  <c:v>749.97189473685842</c:v>
                </c:pt>
                <c:pt idx="298">
                  <c:v>752.48857894738467</c:v>
                </c:pt>
                <c:pt idx="299">
                  <c:v>755.00526315791103</c:v>
                </c:pt>
              </c:numCache>
            </c:numRef>
          </c:cat>
          <c:val>
            <c:numRef>
              <c:f>'TV curves - Working'!$P$3:$P$302</c:f>
              <c:numCache>
                <c:formatCode>General</c:formatCode>
                <c:ptCount val="300"/>
                <c:pt idx="0">
                  <c:v>1.1614384978653123</c:v>
                </c:pt>
                <c:pt idx="1">
                  <c:v>6.1327112161739938</c:v>
                </c:pt>
                <c:pt idx="2">
                  <c:v>16.142565731801163</c:v>
                </c:pt>
                <c:pt idx="3">
                  <c:v>31.953542243657733</c:v>
                </c:pt>
                <c:pt idx="4">
                  <c:v>54.106750442589501</c:v>
                </c:pt>
                <c:pt idx="5">
                  <c:v>83.003382640597621</c:v>
                </c:pt>
                <c:pt idx="6">
                  <c:v>118.9455682350777</c:v>
                </c:pt>
                <c:pt idx="7">
                  <c:v>162.16067483475439</c:v>
                </c:pt>
                <c:pt idx="8">
                  <c:v>212.81730539975933</c:v>
                </c:pt>
                <c:pt idx="9">
                  <c:v>271.03656823282114</c:v>
                </c:pt>
                <c:pt idx="10">
                  <c:v>336.90041259818406</c:v>
                </c:pt>
                <c:pt idx="11">
                  <c:v>410.45802332083349</c:v>
                </c:pt>
                <c:pt idx="12">
                  <c:v>491.73086721416962</c:v>
                </c:pt>
                <c:pt idx="13">
                  <c:v>580.716766124473</c:v>
                </c:pt>
                <c:pt idx="14">
                  <c:v>677.39324470110159</c:v>
                </c:pt>
                <c:pt idx="15">
                  <c:v>781.7203234681142</c:v>
                </c:pt>
                <c:pt idx="16">
                  <c:v>893.64287823589291</c:v>
                </c:pt>
                <c:pt idx="17">
                  <c:v>1013.0926540786832</c:v>
                </c:pt>
                <c:pt idx="18">
                  <c:v>1139.9899996904335</c:v>
                </c:pt>
                <c:pt idx="19">
                  <c:v>1274.2453722090788</c:v>
                </c:pt>
                <c:pt idx="20">
                  <c:v>1415.760651312087</c:v>
                </c:pt>
                <c:pt idx="21">
                  <c:v>1564.4302931154914</c:v>
                </c:pt>
                <c:pt idx="22">
                  <c:v>1720.1423482374419</c:v>
                </c:pt>
                <c:pt idx="23">
                  <c:v>1882.7793637073369</c:v>
                </c:pt>
                <c:pt idx="24">
                  <c:v>2052.2191848001921</c:v>
                </c:pt>
                <c:pt idx="25">
                  <c:v>2228.3356700676991</c:v>
                </c:pt>
                <c:pt idx="26">
                  <c:v>2410.9993306211627</c:v>
                </c:pt>
                <c:pt idx="27">
                  <c:v>2600.0779029531177</c:v>
                </c:pt>
                <c:pt idx="28">
                  <c:v>2795.4368631591483</c:v>
                </c:pt>
                <c:pt idx="29">
                  <c:v>2996.9398892619524</c:v>
                </c:pt>
                <c:pt idx="30">
                  <c:v>3204.4492773883453</c:v>
                </c:pt>
                <c:pt idx="31">
                  <c:v>3417.826316763159</c:v>
                </c:pt>
                <c:pt idx="32">
                  <c:v>3636.9316278284996</c:v>
                </c:pt>
                <c:pt idx="33">
                  <c:v>3861.6254672469749</c:v>
                </c:pt>
                <c:pt idx="34">
                  <c:v>4091.7680030833712</c:v>
                </c:pt>
                <c:pt idx="35">
                  <c:v>4327.2195630649567</c:v>
                </c:pt>
                <c:pt idx="36">
                  <c:v>4567.8408584840299</c:v>
                </c:pt>
                <c:pt idx="37">
                  <c:v>4813.4931860171691</c:v>
                </c:pt>
                <c:pt idx="38">
                  <c:v>5064.0386094863825</c:v>
                </c:pt>
                <c:pt idx="39">
                  <c:v>5319.340123371192</c:v>
                </c:pt>
                <c:pt idx="40">
                  <c:v>5579.2617996924882</c:v>
                </c:pt>
                <c:pt idx="41">
                  <c:v>5843.6689197246442</c:v>
                </c:pt>
                <c:pt idx="42">
                  <c:v>6112.428091847939</c:v>
                </c:pt>
                <c:pt idx="43">
                  <c:v>6385.4073567263886</c:v>
                </c:pt>
                <c:pt idx="44">
                  <c:v>6662.4762808836167</c:v>
                </c:pt>
                <c:pt idx="45">
                  <c:v>6943.5060396499775</c:v>
                </c:pt>
                <c:pt idx="46">
                  <c:v>7228.3694903654177</c:v>
                </c:pt>
                <c:pt idx="47">
                  <c:v>7516.9412366437127</c:v>
                </c:pt>
                <c:pt idx="48">
                  <c:v>7809.0976844329298</c:v>
                </c:pt>
                <c:pt idx="49">
                  <c:v>8104.717090543737</c:v>
                </c:pt>
                <c:pt idx="50">
                  <c:v>8403.6796042600345</c:v>
                </c:pt>
                <c:pt idx="51">
                  <c:v>8705.8673025952412</c:v>
                </c:pt>
                <c:pt idx="52">
                  <c:v>9011.1642197110632</c:v>
                </c:pt>
                <c:pt idx="53">
                  <c:v>9319.4563709736594</c:v>
                </c:pt>
                <c:pt idx="54">
                  <c:v>9630.6317720840671</c:v>
                </c:pt>
                <c:pt idx="55">
                  <c:v>9944.5804536851338</c:v>
                </c:pt>
                <c:pt idx="56">
                  <c:v>10261.194471815785</c:v>
                </c:pt>
                <c:pt idx="57">
                  <c:v>10580.367914554632</c:v>
                </c:pt>
                <c:pt idx="58">
                  <c:v>10901.996905168886</c:v>
                </c:pt>
                <c:pt idx="59">
                  <c:v>11225.979602060328</c:v>
                </c:pt>
                <c:pt idx="60">
                  <c:v>11552.216195778374</c:v>
                </c:pt>
                <c:pt idx="61">
                  <c:v>11880.608903349848</c:v>
                </c:pt>
                <c:pt idx="62">
                  <c:v>12211.061960156772</c:v>
                </c:pt>
                <c:pt idx="63">
                  <c:v>12543.481609576318</c:v>
                </c:pt>
                <c:pt idx="64">
                  <c:v>12877.776090581392</c:v>
                </c:pt>
                <c:pt idx="65">
                  <c:v>13213.855623486012</c:v>
                </c:pt>
                <c:pt idx="66">
                  <c:v>13551.632394005965</c:v>
                </c:pt>
                <c:pt idx="67">
                  <c:v>13891.020535793285</c:v>
                </c:pt>
                <c:pt idx="68">
                  <c:v>14231.936111591405</c:v>
                </c:pt>
                <c:pt idx="69">
                  <c:v>14574.29709314735</c:v>
                </c:pt>
                <c:pt idx="70">
                  <c:v>14918.023340007674</c:v>
                </c:pt>
                <c:pt idx="71">
                  <c:v>15263.036577315597</c:v>
                </c:pt>
                <c:pt idx="72">
                  <c:v>15609.260372718509</c:v>
                </c:pt>
                <c:pt idx="73">
                  <c:v>15956.620112487162</c:v>
                </c:pt>
                <c:pt idx="74">
                  <c:v>16305.042976940593</c:v>
                </c:pt>
                <c:pt idx="75">
                  <c:v>16654.457915264062</c:v>
                </c:pt>
                <c:pt idx="76">
                  <c:v>17004.795619801098</c:v>
                </c:pt>
                <c:pt idx="77">
                  <c:v>17355.98849989472</c:v>
                </c:pt>
                <c:pt idx="78">
                  <c:v>17707.970655347697</c:v>
                </c:pt>
                <c:pt idx="79">
                  <c:v>18060.677849566437</c:v>
                </c:pt>
                <c:pt idx="80">
                  <c:v>18414.04748244839</c:v>
                </c:pt>
                <c:pt idx="81">
                  <c:v>18768.018563068632</c:v>
                </c:pt>
                <c:pt idx="82">
                  <c:v>19122.531682216868</c:v>
                </c:pt>
                <c:pt idx="83">
                  <c:v>19477.528984832545</c:v>
                </c:pt>
                <c:pt idx="84">
                  <c:v>19832.954142381976</c:v>
                </c:pt>
                <c:pt idx="85">
                  <c:v>20188.752325218175</c:v>
                </c:pt>
                <c:pt idx="86">
                  <c:v>20544.87017496083</c:v>
                </c:pt>
                <c:pt idx="87">
                  <c:v>20901.255776931077</c:v>
                </c:pt>
                <c:pt idx="88">
                  <c:v>21257.858632672836</c:v>
                </c:pt>
                <c:pt idx="89">
                  <c:v>21614.629632590098</c:v>
                </c:pt>
                <c:pt idx="90">
                  <c:v>21971.521028726991</c:v>
                </c:pt>
                <c:pt idx="91">
                  <c:v>22328.486407715412</c:v>
                </c:pt>
                <c:pt idx="92">
                  <c:v>22685.480663912644</c:v>
                </c:pt>
                <c:pt idx="93">
                  <c:v>23042.459972749872</c:v>
                </c:pt>
                <c:pt idx="94">
                  <c:v>23399.38176431015</c:v>
                </c:pt>
                <c:pt idx="95">
                  <c:v>23756.20469715308</c:v>
                </c:pt>
                <c:pt idx="96">
                  <c:v>24112.888632401726</c:v>
                </c:pt>
                <c:pt idx="97">
                  <c:v>24469.394608105882</c:v>
                </c:pt>
                <c:pt idx="98">
                  <c:v>24825.684813894026</c:v>
                </c:pt>
                <c:pt idx="99">
                  <c:v>25181.722565925724</c:v>
                </c:pt>
                <c:pt idx="100">
                  <c:v>25537.472282154347</c:v>
                </c:pt>
                <c:pt idx="101">
                  <c:v>25892.899457909145</c:v>
                </c:pt>
                <c:pt idx="102">
                  <c:v>26247.970641804695</c:v>
                </c:pt>
                <c:pt idx="103">
                  <c:v>26602.653411984535</c:v>
                </c:pt>
                <c:pt idx="104">
                  <c:v>26956.916352705153</c:v>
                </c:pt>
                <c:pt idx="105">
                  <c:v>27310.729031265393</c:v>
                </c:pt>
                <c:pt idx="106">
                  <c:v>27664.061975285695</c:v>
                </c:pt>
                <c:pt idx="107">
                  <c:v>28016.886650340704</c:v>
                </c:pt>
                <c:pt idx="108">
                  <c:v>28369.17543794823</c:v>
                </c:pt>
                <c:pt idx="109">
                  <c:v>28720.901613916823</c:v>
                </c:pt>
                <c:pt idx="110">
                  <c:v>29072.039327053637</c:v>
                </c:pt>
                <c:pt idx="111">
                  <c:v>29422.563578233512</c:v>
                </c:pt>
                <c:pt idx="112">
                  <c:v>29772.450199830128</c:v>
                </c:pt>
                <c:pt idx="113">
                  <c:v>30121.67583550921</c:v>
                </c:pt>
                <c:pt idx="114">
                  <c:v>30470.2179203831</c:v>
                </c:pt>
                <c:pt idx="115">
                  <c:v>30818.054661526789</c:v>
                </c:pt>
                <c:pt idx="116">
                  <c:v>31165.165018853106</c:v>
                </c:pt>
                <c:pt idx="117">
                  <c:v>31511.528686346519</c:v>
                </c:pt>
                <c:pt idx="118">
                  <c:v>31857.12607365326</c:v>
                </c:pt>
                <c:pt idx="119">
                  <c:v>32201.938288025685</c:v>
                </c:pt>
                <c:pt idx="120">
                  <c:v>32545.947116618427</c:v>
                </c:pt>
                <c:pt idx="121">
                  <c:v>32889.135009133955</c:v>
                </c:pt>
                <c:pt idx="122">
                  <c:v>33231.485060814121</c:v>
                </c:pt>
                <c:pt idx="123">
                  <c:v>33572.980995775149</c:v>
                </c:pt>
                <c:pt idx="124">
                  <c:v>33913.607150682219</c:v>
                </c:pt>
                <c:pt idx="125">
                  <c:v>34253.348458760702</c:v>
                </c:pt>
                <c:pt idx="126">
                  <c:v>34592.190434139935</c:v>
                </c:pt>
                <c:pt idx="127">
                  <c:v>34930.119156525951</c:v>
                </c:pt>
                <c:pt idx="128">
                  <c:v>35267.121256199374</c:v>
                </c:pt>
                <c:pt idx="129">
                  <c:v>35603.183899334043</c:v>
                </c:pt>
                <c:pt idx="130">
                  <c:v>35938.294773632806</c:v>
                </c:pt>
                <c:pt idx="131">
                  <c:v>36272.44207427567</c:v>
                </c:pt>
                <c:pt idx="132">
                  <c:v>36605.614490176442</c:v>
                </c:pt>
                <c:pt idx="133">
                  <c:v>36937.801190543163</c:v>
                </c:pt>
                <c:pt idx="134">
                  <c:v>37268.991811738277</c:v>
                </c:pt>
                <c:pt idx="135">
                  <c:v>37599.176444433499</c:v>
                </c:pt>
                <c:pt idx="136">
                  <c:v>37928.345621055545</c:v>
                </c:pt>
                <c:pt idx="137">
                  <c:v>38256.490303517465</c:v>
                </c:pt>
                <c:pt idx="138">
                  <c:v>38583.601871231673</c:v>
                </c:pt>
                <c:pt idx="139">
                  <c:v>38909.672109399347</c:v>
                </c:pt>
                <c:pt idx="140">
                  <c:v>39234.693197572422</c:v>
                </c:pt>
                <c:pt idx="141">
                  <c:v>39558.657698482617</c:v>
                </c:pt>
                <c:pt idx="142">
                  <c:v>39881.558547133885</c:v>
                </c:pt>
                <c:pt idx="143">
                  <c:v>40203.389040152753</c:v>
                </c:pt>
                <c:pt idx="144">
                  <c:v>40524.142825392519</c:v>
                </c:pt>
                <c:pt idx="145">
                  <c:v>40843.813891786602</c:v>
                </c:pt>
                <c:pt idx="146">
                  <c:v>41162.396559446388</c:v>
                </c:pt>
                <c:pt idx="147">
                  <c:v>41479.885469999026</c:v>
                </c:pt>
                <c:pt idx="148">
                  <c:v>41796.275577160748</c:v>
                </c:pt>
                <c:pt idx="149">
                  <c:v>42111.56213754123</c:v>
                </c:pt>
                <c:pt idx="150">
                  <c:v>42425.740701674389</c:v>
                </c:pt>
                <c:pt idx="151">
                  <c:v>42738.807105271444</c:v>
                </c:pt>
                <c:pt idx="152">
                  <c:v>43050.7574606915</c:v>
                </c:pt>
                <c:pt idx="153">
                  <c:v>43361.588148625822</c:v>
                </c:pt>
                <c:pt idx="154">
                  <c:v>43671.295809990937</c:v>
                </c:pt>
                <c:pt idx="155">
                  <c:v>43979.877338026832</c:v>
                </c:pt>
                <c:pt idx="156">
                  <c:v>44287.329870595619</c:v>
                </c:pt>
                <c:pt idx="157">
                  <c:v>44593.650782676792</c:v>
                </c:pt>
                <c:pt idx="158">
                  <c:v>44898.837679054974</c:v>
                </c:pt>
                <c:pt idx="159">
                  <c:v>45202.888387195817</c:v>
                </c:pt>
                <c:pt idx="160">
                  <c:v>45505.800950306337</c:v>
                </c:pt>
                <c:pt idx="161">
                  <c:v>45807.573620575742</c:v>
                </c:pt>
                <c:pt idx="162">
                  <c:v>46108.204852592557</c:v>
                </c:pt>
                <c:pt idx="163">
                  <c:v>46407.693296934645</c:v>
                </c:pt>
                <c:pt idx="164">
                  <c:v>46706.037793927921</c:v>
                </c:pt>
                <c:pt idx="165">
                  <c:v>47003.23736757032</c:v>
                </c:pt>
                <c:pt idx="166">
                  <c:v>47299.29121961732</c:v>
                </c:pt>
                <c:pt idx="167">
                  <c:v>47594.198723825102</c:v>
                </c:pt>
                <c:pt idx="168">
                  <c:v>47887.959420348314</c:v>
                </c:pt>
                <c:pt idx="169">
                  <c:v>48180.573010288543</c:v>
                </c:pt>
                <c:pt idx="170">
                  <c:v>48472.039350390092</c:v>
                </c:pt>
                <c:pt idx="171">
                  <c:v>48762.358447879866</c:v>
                </c:pt>
                <c:pt idx="172">
                  <c:v>49051.530455447923</c:v>
                </c:pt>
                <c:pt idx="173">
                  <c:v>49339.555666365355</c:v>
                </c:pt>
                <c:pt idx="174">
                  <c:v>49626.434509736522</c:v>
                </c:pt>
                <c:pt idx="175">
                  <c:v>49912.167545882177</c:v>
                </c:pt>
                <c:pt idx="176">
                  <c:v>50196.755461850611</c:v>
                </c:pt>
                <c:pt idx="177">
                  <c:v>50480.199067053683</c:v>
                </c:pt>
                <c:pt idx="178">
                  <c:v>50762.499289024912</c:v>
                </c:pt>
                <c:pt idx="179">
                  <c:v>51043.657169296283</c:v>
                </c:pt>
                <c:pt idx="180">
                  <c:v>51323.673859391572</c:v>
                </c:pt>
                <c:pt idx="181">
                  <c:v>51602.550616932574</c:v>
                </c:pt>
                <c:pt idx="182">
                  <c:v>51880.288801856223</c:v>
                </c:pt>
                <c:pt idx="183">
                  <c:v>52156.889872739368</c:v>
                </c:pt>
                <c:pt idx="184">
                  <c:v>52432.355383228736</c:v>
                </c:pt>
                <c:pt idx="185">
                  <c:v>52706.686978573656</c:v>
                </c:pt>
                <c:pt idx="186">
                  <c:v>52979.886392258602</c:v>
                </c:pt>
                <c:pt idx="187">
                  <c:v>53251.955442733342</c:v>
                </c:pt>
                <c:pt idx="188">
                  <c:v>53522.896030238313</c:v>
                </c:pt>
                <c:pt idx="189">
                  <c:v>53792.710133722489</c:v>
                </c:pt>
                <c:pt idx="190">
                  <c:v>54061.399807851769</c:v>
                </c:pt>
                <c:pt idx="191">
                  <c:v>54328.967180105326</c:v>
                </c:pt>
                <c:pt idx="192">
                  <c:v>54595.414447957795</c:v>
                </c:pt>
                <c:pt idx="193">
                  <c:v>54860.743876145039</c:v>
                </c:pt>
                <c:pt idx="194">
                  <c:v>55124.95779401141</c:v>
                </c:pt>
                <c:pt idx="195">
                  <c:v>55388.058592936351</c:v>
                </c:pt>
                <c:pt idx="196">
                  <c:v>55650.048723838234</c:v>
                </c:pt>
                <c:pt idx="197">
                  <c:v>55910.930694753573</c:v>
                </c:pt>
                <c:pt idx="198">
                  <c:v>56170.707068489326</c:v>
                </c:pt>
                <c:pt idx="199">
                  <c:v>56429.380460346882</c:v>
                </c:pt>
                <c:pt idx="200">
                  <c:v>56686.953535915294</c:v>
                </c:pt>
                <c:pt idx="201">
                  <c:v>56943.429008932195</c:v>
                </c:pt>
                <c:pt idx="202">
                  <c:v>57198.809639210653</c:v>
                </c:pt>
                <c:pt idx="203">
                  <c:v>57453.098230630007</c:v>
                </c:pt>
                <c:pt idx="204">
                  <c:v>57706.297629189139</c:v>
                </c:pt>
                <c:pt idx="205">
                  <c:v>57958.410721120468</c:v>
                </c:pt>
                <c:pt idx="206">
                  <c:v>58209.440431062823</c:v>
                </c:pt>
                <c:pt idx="207">
                  <c:v>58459.389720291925</c:v>
                </c:pt>
                <c:pt idx="208">
                  <c:v>58708.261585006781</c:v>
                </c:pt>
                <c:pt idx="209">
                  <c:v>58956.059054670164</c:v>
                </c:pt>
                <c:pt idx="210">
                  <c:v>59202.785190402297</c:v>
                </c:pt>
                <c:pt idx="211">
                  <c:v>59448.44308342578</c:v>
                </c:pt>
                <c:pt idx="212">
                  <c:v>59693.035853560243</c:v>
                </c:pt>
                <c:pt idx="213">
                  <c:v>59936.566647766151</c:v>
                </c:pt>
                <c:pt idx="214">
                  <c:v>60179.038638735372</c:v>
                </c:pt>
                <c:pt idx="215">
                  <c:v>60420.455023527829</c:v>
                </c:pt>
                <c:pt idx="216">
                  <c:v>60660.819022252777</c:v>
                </c:pt>
                <c:pt idx="217">
                  <c:v>60900.133876793458</c:v>
                </c:pt>
                <c:pt idx="218">
                  <c:v>61138.402849573868</c:v>
                </c:pt>
                <c:pt idx="219">
                  <c:v>61375.629222366435</c:v>
                </c:pt>
                <c:pt idx="220">
                  <c:v>61611.816295139542</c:v>
                </c:pt>
                <c:pt idx="221">
                  <c:v>61846.967384943724</c:v>
                </c:pt>
                <c:pt idx="222">
                  <c:v>62081.085824835114</c:v>
                </c:pt>
                <c:pt idx="223">
                  <c:v>62314.174962835801</c:v>
                </c:pt>
                <c:pt idx="224">
                  <c:v>62546.238160929119</c:v>
                </c:pt>
                <c:pt idx="225">
                  <c:v>62777.278794089572</c:v>
                </c:pt>
                <c:pt idx="226">
                  <c:v>63007.300249346044</c:v>
                </c:pt>
                <c:pt idx="227">
                  <c:v>63236.30592487735</c:v>
                </c:pt>
                <c:pt idx="228">
                  <c:v>63464.299229139251</c:v>
                </c:pt>
                <c:pt idx="229">
                  <c:v>63691.283580022005</c:v>
                </c:pt>
                <c:pt idx="230">
                  <c:v>63917.262404037479</c:v>
                </c:pt>
                <c:pt idx="231">
                  <c:v>64142.239135534859</c:v>
                </c:pt>
                <c:pt idx="232">
                  <c:v>64366.217215944576</c:v>
                </c:pt>
                <c:pt idx="233">
                  <c:v>64589.200093048799</c:v>
                </c:pt>
                <c:pt idx="234">
                  <c:v>64811.19122027851</c:v>
                </c:pt>
                <c:pt idx="235">
                  <c:v>65032.194056035798</c:v>
                </c:pt>
                <c:pt idx="236">
                  <c:v>65252.212063040912</c:v>
                </c:pt>
                <c:pt idx="237">
                  <c:v>65471.248707703016</c:v>
                </c:pt>
                <c:pt idx="238">
                  <c:v>65689.307459514559</c:v>
                </c:pt>
                <c:pt idx="239">
                  <c:v>65906.391790467576</c:v>
                </c:pt>
                <c:pt idx="240">
                  <c:v>66122.50517449202</c:v>
                </c:pt>
                <c:pt idx="241">
                  <c:v>66337.651086915284</c:v>
                </c:pt>
                <c:pt idx="242">
                  <c:v>66551.833003941865</c:v>
                </c:pt>
                <c:pt idx="243">
                  <c:v>66765.05440215327</c:v>
                </c:pt>
                <c:pt idx="244">
                  <c:v>66977.318758026508</c:v>
                </c:pt>
                <c:pt idx="245">
                  <c:v>67188.629547471806</c:v>
                </c:pt>
                <c:pt idx="246">
                  <c:v>67398.99024538786</c:v>
                </c:pt>
                <c:pt idx="247">
                  <c:v>67608.404325234646</c:v>
                </c:pt>
                <c:pt idx="248">
                  <c:v>67816.875258623113</c:v>
                </c:pt>
                <c:pt idx="249">
                  <c:v>68024.406514921357</c:v>
                </c:pt>
                <c:pt idx="250">
                  <c:v>68231.001560876248</c:v>
                </c:pt>
                <c:pt idx="251">
                  <c:v>68436.663860250643</c:v>
                </c:pt>
                <c:pt idx="252">
                  <c:v>68641.396873475358</c:v>
                </c:pt>
                <c:pt idx="253">
                  <c:v>68845.204057315234</c:v>
                </c:pt>
                <c:pt idx="254">
                  <c:v>69048.088864549529</c:v>
                </c:pt>
                <c:pt idx="255">
                  <c:v>69250.054743665081</c:v>
                </c:pt>
                <c:pt idx="256">
                  <c:v>69451.105138562969</c:v>
                </c:pt>
                <c:pt idx="257">
                  <c:v>69651.243488277367</c:v>
                </c:pt>
                <c:pt idx="258">
                  <c:v>69850.473226706643</c:v>
                </c:pt>
                <c:pt idx="259">
                  <c:v>70048.797782356254</c:v>
                </c:pt>
                <c:pt idx="260">
                  <c:v>70246.220578092645</c:v>
                </c:pt>
                <c:pt idx="261">
                  <c:v>70442.745030908394</c:v>
                </c:pt>
                <c:pt idx="262">
                  <c:v>70638.374551697707</c:v>
                </c:pt>
                <c:pt idx="263">
                  <c:v>70833.112545042357</c:v>
                </c:pt>
                <c:pt idx="264">
                  <c:v>71026.962409006999</c:v>
                </c:pt>
                <c:pt idx="265">
                  <c:v>71219.927534944669</c:v>
                </c:pt>
                <c:pt idx="266">
                  <c:v>71412.011307310779</c:v>
                </c:pt>
                <c:pt idx="267">
                  <c:v>71603.217103486502</c:v>
                </c:pt>
                <c:pt idx="268">
                  <c:v>71793.548293610409</c:v>
                </c:pt>
                <c:pt idx="269">
                  <c:v>71983.008240418363</c:v>
                </c:pt>
                <c:pt idx="270">
                  <c:v>72171.600299091631</c:v>
                </c:pt>
                <c:pt idx="271">
                  <c:v>72359.327817112309</c:v>
                </c:pt>
                <c:pt idx="272">
                  <c:v>72546.194134126505</c:v>
                </c:pt>
                <c:pt idx="273">
                  <c:v>72732.202581814287</c:v>
                </c:pt>
                <c:pt idx="274">
                  <c:v>72917.356483766882</c:v>
                </c:pt>
                <c:pt idx="275">
                  <c:v>73101.659155370173</c:v>
                </c:pt>
                <c:pt idx="276">
                  <c:v>73285.113903694859</c:v>
                </c:pt>
                <c:pt idx="277">
                  <c:v>73467.724027392513</c:v>
                </c:pt>
                <c:pt idx="278">
                  <c:v>73649.49281659782</c:v>
                </c:pt>
                <c:pt idx="279">
                  <c:v>73830.423552836219</c:v>
                </c:pt>
                <c:pt idx="280">
                  <c:v>74010.51950893733</c:v>
                </c:pt>
                <c:pt idx="281">
                  <c:v>74189.783948953453</c:v>
                </c:pt>
                <c:pt idx="282">
                  <c:v>74368.220128083281</c:v>
                </c:pt>
                <c:pt idx="283">
                  <c:v>74545.831292600284</c:v>
                </c:pt>
                <c:pt idx="284">
                  <c:v>74722.620679786167</c:v>
                </c:pt>
                <c:pt idx="285">
                  <c:v>74898.591517868408</c:v>
                </c:pt>
                <c:pt idx="286">
                  <c:v>75073.74702596241</c:v>
                </c:pt>
                <c:pt idx="287">
                  <c:v>75248.090414017905</c:v>
                </c:pt>
                <c:pt idx="288">
                  <c:v>75421.624882768956</c:v>
                </c:pt>
                <c:pt idx="289">
                  <c:v>75594.353623688163</c:v>
                </c:pt>
                <c:pt idx="290">
                  <c:v>75766.27981894456</c:v>
                </c:pt>
                <c:pt idx="291">
                  <c:v>75937.406641364811</c:v>
                </c:pt>
                <c:pt idx="292">
                  <c:v>76107.737254397885</c:v>
                </c:pt>
                <c:pt idx="293">
                  <c:v>76277.274812083167</c:v>
                </c:pt>
                <c:pt idx="294">
                  <c:v>76446.022459021522</c:v>
                </c:pt>
                <c:pt idx="295">
                  <c:v>76613.98333034922</c:v>
                </c:pt>
                <c:pt idx="296">
                  <c:v>76781.160551715133</c:v>
                </c:pt>
                <c:pt idx="297">
                  <c:v>76947.557239260175</c:v>
                </c:pt>
                <c:pt idx="298">
                  <c:v>77113.176499599751</c:v>
                </c:pt>
                <c:pt idx="299">
                  <c:v>77278.021429808461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4-47CD-A046-1CF48FB8008C}"/>
            </c:ext>
          </c:extLst>
        </c:ser>
        <c:ser>
          <c:idx val="2"/>
          <c:order val="1"/>
          <c:tx>
            <c:strRef>
              <c:f>'TV curves - Working'!$R$2</c:f>
              <c:strCache>
                <c:ptCount val="1"/>
                <c:pt idx="0">
                  <c:v>Marginal Peak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60"/>
            <c:marker>
              <c:symbol val="circle"/>
              <c:size val="5"/>
              <c:spPr>
                <a:solidFill>
                  <a:schemeClr val="tx1"/>
                </a:solidFill>
                <a:ln w="9525" cap="sq">
                  <a:noFill/>
                  <a:beve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C04-47CD-A046-1CF48FB8008C}"/>
              </c:ext>
            </c:extLst>
          </c:dPt>
          <c:cat>
            <c:numRef>
              <c:f>'TV curves - Working'!$Q$3:$Q$302</c:f>
              <c:numCache>
                <c:formatCode>General</c:formatCode>
                <c:ptCount val="300"/>
                <c:pt idx="0">
                  <c:v>2.5166842105263698</c:v>
                </c:pt>
                <c:pt idx="1">
                  <c:v>5.0333684210527396</c:v>
                </c:pt>
                <c:pt idx="2">
                  <c:v>7.5500526315791099</c:v>
                </c:pt>
                <c:pt idx="3">
                  <c:v>10.066736842105479</c:v>
                </c:pt>
                <c:pt idx="4">
                  <c:v>12.58342105263185</c:v>
                </c:pt>
                <c:pt idx="5">
                  <c:v>15.10010526315822</c:v>
                </c:pt>
                <c:pt idx="6">
                  <c:v>17.616789473684591</c:v>
                </c:pt>
                <c:pt idx="7">
                  <c:v>20.133473684210959</c:v>
                </c:pt>
                <c:pt idx="8">
                  <c:v>22.65015789473733</c:v>
                </c:pt>
                <c:pt idx="9">
                  <c:v>25.166842105263701</c:v>
                </c:pt>
                <c:pt idx="10">
                  <c:v>27.683526315790072</c:v>
                </c:pt>
                <c:pt idx="11">
                  <c:v>30.20021052631644</c:v>
                </c:pt>
                <c:pt idx="12">
                  <c:v>32.716894736842804</c:v>
                </c:pt>
                <c:pt idx="13">
                  <c:v>35.233578947369182</c:v>
                </c:pt>
                <c:pt idx="14">
                  <c:v>37.750263157895553</c:v>
                </c:pt>
                <c:pt idx="15">
                  <c:v>40.266947368421917</c:v>
                </c:pt>
                <c:pt idx="16">
                  <c:v>42.783631578948288</c:v>
                </c:pt>
                <c:pt idx="17">
                  <c:v>45.300315789474659</c:v>
                </c:pt>
                <c:pt idx="18">
                  <c:v>47.817000000001023</c:v>
                </c:pt>
                <c:pt idx="19">
                  <c:v>50.333684210527402</c:v>
                </c:pt>
                <c:pt idx="20">
                  <c:v>52.850368421053773</c:v>
                </c:pt>
                <c:pt idx="21">
                  <c:v>55.367052631580144</c:v>
                </c:pt>
                <c:pt idx="22">
                  <c:v>57.883736842106508</c:v>
                </c:pt>
                <c:pt idx="23">
                  <c:v>60.400421052632879</c:v>
                </c:pt>
                <c:pt idx="24">
                  <c:v>62.917105263159257</c:v>
                </c:pt>
                <c:pt idx="25">
                  <c:v>65.433789473685607</c:v>
                </c:pt>
                <c:pt idx="26">
                  <c:v>67.950473684212</c:v>
                </c:pt>
                <c:pt idx="27">
                  <c:v>70.467157894738364</c:v>
                </c:pt>
                <c:pt idx="28">
                  <c:v>72.983842105264728</c:v>
                </c:pt>
                <c:pt idx="29">
                  <c:v>75.500526315791106</c:v>
                </c:pt>
                <c:pt idx="30">
                  <c:v>78.01721052631747</c:v>
                </c:pt>
                <c:pt idx="31">
                  <c:v>80.533894736843834</c:v>
                </c:pt>
                <c:pt idx="32">
                  <c:v>83.050578947370212</c:v>
                </c:pt>
                <c:pt idx="33">
                  <c:v>85.567263157896576</c:v>
                </c:pt>
                <c:pt idx="34">
                  <c:v>88.083947368422955</c:v>
                </c:pt>
                <c:pt idx="35">
                  <c:v>90.600631578949319</c:v>
                </c:pt>
                <c:pt idx="36">
                  <c:v>93.117315789475683</c:v>
                </c:pt>
                <c:pt idx="37">
                  <c:v>95.634000000002047</c:v>
                </c:pt>
                <c:pt idx="38">
                  <c:v>98.150684210528439</c:v>
                </c:pt>
                <c:pt idx="39">
                  <c:v>100.6673684210548</c:v>
                </c:pt>
                <c:pt idx="40">
                  <c:v>103.18405263158117</c:v>
                </c:pt>
                <c:pt idx="41">
                  <c:v>105.70073684210755</c:v>
                </c:pt>
                <c:pt idx="42">
                  <c:v>108.2174210526339</c:v>
                </c:pt>
                <c:pt idx="43">
                  <c:v>110.73410526316029</c:v>
                </c:pt>
                <c:pt idx="44">
                  <c:v>113.25078947368665</c:v>
                </c:pt>
                <c:pt idx="45">
                  <c:v>115.76747368421302</c:v>
                </c:pt>
                <c:pt idx="46">
                  <c:v>118.28415789473939</c:v>
                </c:pt>
                <c:pt idx="47">
                  <c:v>120.80084210526576</c:v>
                </c:pt>
                <c:pt idx="48">
                  <c:v>123.31752631579215</c:v>
                </c:pt>
                <c:pt idx="49">
                  <c:v>125.83421052631851</c:v>
                </c:pt>
                <c:pt idx="50">
                  <c:v>128.35089473684488</c:v>
                </c:pt>
                <c:pt idx="51">
                  <c:v>130.86757894737121</c:v>
                </c:pt>
                <c:pt idx="52">
                  <c:v>133.38426315789758</c:v>
                </c:pt>
                <c:pt idx="53">
                  <c:v>135.900947368424</c:v>
                </c:pt>
                <c:pt idx="54">
                  <c:v>138.41763157895036</c:v>
                </c:pt>
                <c:pt idx="55">
                  <c:v>140.93431578947673</c:v>
                </c:pt>
                <c:pt idx="56">
                  <c:v>143.45100000000309</c:v>
                </c:pt>
                <c:pt idx="57">
                  <c:v>145.96768421052946</c:v>
                </c:pt>
                <c:pt idx="58">
                  <c:v>148.48436842105585</c:v>
                </c:pt>
                <c:pt idx="59">
                  <c:v>151.00105263158221</c:v>
                </c:pt>
                <c:pt idx="60">
                  <c:v>153.51773684210858</c:v>
                </c:pt>
                <c:pt idx="61">
                  <c:v>156.03442105263494</c:v>
                </c:pt>
                <c:pt idx="62">
                  <c:v>158.5511052631613</c:v>
                </c:pt>
                <c:pt idx="63">
                  <c:v>161.06778947368767</c:v>
                </c:pt>
                <c:pt idx="64">
                  <c:v>163.58447368421403</c:v>
                </c:pt>
                <c:pt idx="65">
                  <c:v>166.10115789474042</c:v>
                </c:pt>
                <c:pt idx="66">
                  <c:v>168.61784210526679</c:v>
                </c:pt>
                <c:pt idx="67">
                  <c:v>171.13452631579315</c:v>
                </c:pt>
                <c:pt idx="68">
                  <c:v>173.65121052631952</c:v>
                </c:pt>
                <c:pt idx="69">
                  <c:v>176.16789473684591</c:v>
                </c:pt>
                <c:pt idx="70">
                  <c:v>178.68457894737224</c:v>
                </c:pt>
                <c:pt idx="71">
                  <c:v>181.20126315789864</c:v>
                </c:pt>
                <c:pt idx="72">
                  <c:v>183.717947368425</c:v>
                </c:pt>
                <c:pt idx="73">
                  <c:v>186.23463157895137</c:v>
                </c:pt>
                <c:pt idx="74">
                  <c:v>188.75131578947776</c:v>
                </c:pt>
                <c:pt idx="75">
                  <c:v>191.26800000000409</c:v>
                </c:pt>
                <c:pt idx="76">
                  <c:v>193.78468421053049</c:v>
                </c:pt>
                <c:pt idx="77">
                  <c:v>196.30136842105688</c:v>
                </c:pt>
                <c:pt idx="78">
                  <c:v>198.81805263158324</c:v>
                </c:pt>
                <c:pt idx="79">
                  <c:v>201.33473684210961</c:v>
                </c:pt>
                <c:pt idx="80">
                  <c:v>203.85142105263597</c:v>
                </c:pt>
                <c:pt idx="81">
                  <c:v>206.36810526316233</c:v>
                </c:pt>
                <c:pt idx="82">
                  <c:v>208.88478947368876</c:v>
                </c:pt>
                <c:pt idx="83">
                  <c:v>211.40147368421509</c:v>
                </c:pt>
                <c:pt idx="84">
                  <c:v>213.91815789474146</c:v>
                </c:pt>
                <c:pt idx="85">
                  <c:v>216.43484210526779</c:v>
                </c:pt>
                <c:pt idx="86">
                  <c:v>218.95152631579421</c:v>
                </c:pt>
                <c:pt idx="87">
                  <c:v>221.46821052632058</c:v>
                </c:pt>
                <c:pt idx="88">
                  <c:v>223.98489473684694</c:v>
                </c:pt>
                <c:pt idx="89">
                  <c:v>226.5015789473733</c:v>
                </c:pt>
                <c:pt idx="90">
                  <c:v>229.01826315789967</c:v>
                </c:pt>
                <c:pt idx="91">
                  <c:v>231.53494736842603</c:v>
                </c:pt>
                <c:pt idx="92">
                  <c:v>234.05163157895242</c:v>
                </c:pt>
                <c:pt idx="93">
                  <c:v>236.56831578947879</c:v>
                </c:pt>
                <c:pt idx="94">
                  <c:v>239.08500000000512</c:v>
                </c:pt>
                <c:pt idx="95">
                  <c:v>241.60168421053152</c:v>
                </c:pt>
                <c:pt idx="96">
                  <c:v>244.11836842105785</c:v>
                </c:pt>
                <c:pt idx="97">
                  <c:v>246.6350526315843</c:v>
                </c:pt>
                <c:pt idx="98">
                  <c:v>249.15173684211061</c:v>
                </c:pt>
                <c:pt idx="99">
                  <c:v>251.66842105263703</c:v>
                </c:pt>
                <c:pt idx="100">
                  <c:v>254.18510526316339</c:v>
                </c:pt>
                <c:pt idx="101">
                  <c:v>256.70178947368976</c:v>
                </c:pt>
                <c:pt idx="102">
                  <c:v>259.21847368421606</c:v>
                </c:pt>
                <c:pt idx="103">
                  <c:v>261.73515789474243</c:v>
                </c:pt>
                <c:pt idx="104">
                  <c:v>264.25184210526885</c:v>
                </c:pt>
                <c:pt idx="105">
                  <c:v>266.76852631579516</c:v>
                </c:pt>
                <c:pt idx="106">
                  <c:v>269.28521052632158</c:v>
                </c:pt>
                <c:pt idx="107">
                  <c:v>271.801894736848</c:v>
                </c:pt>
                <c:pt idx="108">
                  <c:v>274.31857894737436</c:v>
                </c:pt>
                <c:pt idx="109">
                  <c:v>276.83526315790073</c:v>
                </c:pt>
                <c:pt idx="110">
                  <c:v>279.35194736842709</c:v>
                </c:pt>
                <c:pt idx="111">
                  <c:v>281.86863157895345</c:v>
                </c:pt>
                <c:pt idx="112">
                  <c:v>284.38531578947982</c:v>
                </c:pt>
                <c:pt idx="113">
                  <c:v>286.90200000000618</c:v>
                </c:pt>
                <c:pt idx="114">
                  <c:v>289.41868421053255</c:v>
                </c:pt>
                <c:pt idx="115">
                  <c:v>291.93536842105891</c:v>
                </c:pt>
                <c:pt idx="116">
                  <c:v>294.45205263158527</c:v>
                </c:pt>
                <c:pt idx="117">
                  <c:v>296.9687368421117</c:v>
                </c:pt>
                <c:pt idx="118">
                  <c:v>299.48542105263806</c:v>
                </c:pt>
                <c:pt idx="119">
                  <c:v>302.00210526316442</c:v>
                </c:pt>
                <c:pt idx="120">
                  <c:v>304.51878947369073</c:v>
                </c:pt>
                <c:pt idx="121">
                  <c:v>307.03547368421715</c:v>
                </c:pt>
                <c:pt idx="122">
                  <c:v>309.55215789474352</c:v>
                </c:pt>
                <c:pt idx="123">
                  <c:v>312.06884210526988</c:v>
                </c:pt>
                <c:pt idx="124">
                  <c:v>314.58552631579624</c:v>
                </c:pt>
                <c:pt idx="125">
                  <c:v>317.10221052632261</c:v>
                </c:pt>
                <c:pt idx="126">
                  <c:v>319.61889473684897</c:v>
                </c:pt>
                <c:pt idx="127">
                  <c:v>322.13557894737534</c:v>
                </c:pt>
                <c:pt idx="128">
                  <c:v>324.6522631579017</c:v>
                </c:pt>
                <c:pt idx="129">
                  <c:v>327.16894736842806</c:v>
                </c:pt>
                <c:pt idx="130">
                  <c:v>329.68563157895443</c:v>
                </c:pt>
                <c:pt idx="131">
                  <c:v>332.20231578948085</c:v>
                </c:pt>
                <c:pt idx="132">
                  <c:v>334.71900000000716</c:v>
                </c:pt>
                <c:pt idx="133">
                  <c:v>337.23568421053358</c:v>
                </c:pt>
                <c:pt idx="134">
                  <c:v>339.75236842105994</c:v>
                </c:pt>
                <c:pt idx="135">
                  <c:v>342.26905263158631</c:v>
                </c:pt>
                <c:pt idx="136">
                  <c:v>344.78573684211267</c:v>
                </c:pt>
                <c:pt idx="137">
                  <c:v>347.30242105263903</c:v>
                </c:pt>
                <c:pt idx="138">
                  <c:v>349.81910526316545</c:v>
                </c:pt>
                <c:pt idx="139">
                  <c:v>352.33578947369182</c:v>
                </c:pt>
                <c:pt idx="140">
                  <c:v>354.85247368421813</c:v>
                </c:pt>
                <c:pt idx="141">
                  <c:v>357.36915789474449</c:v>
                </c:pt>
                <c:pt idx="142">
                  <c:v>359.88584210527091</c:v>
                </c:pt>
                <c:pt idx="143">
                  <c:v>362.40252631579727</c:v>
                </c:pt>
                <c:pt idx="144">
                  <c:v>364.91921052632364</c:v>
                </c:pt>
                <c:pt idx="145">
                  <c:v>367.43589473685</c:v>
                </c:pt>
                <c:pt idx="146">
                  <c:v>369.95257894737642</c:v>
                </c:pt>
                <c:pt idx="147">
                  <c:v>372.46926315790273</c:v>
                </c:pt>
                <c:pt idx="148">
                  <c:v>374.98594736842921</c:v>
                </c:pt>
                <c:pt idx="149">
                  <c:v>377.50263157895552</c:v>
                </c:pt>
                <c:pt idx="150">
                  <c:v>380.01931578948182</c:v>
                </c:pt>
                <c:pt idx="151">
                  <c:v>382.53600000000819</c:v>
                </c:pt>
                <c:pt idx="152">
                  <c:v>385.05268421053461</c:v>
                </c:pt>
                <c:pt idx="153">
                  <c:v>387.56936842106097</c:v>
                </c:pt>
                <c:pt idx="154">
                  <c:v>390.08605263158739</c:v>
                </c:pt>
                <c:pt idx="155">
                  <c:v>392.60273684211376</c:v>
                </c:pt>
                <c:pt idx="156">
                  <c:v>395.11942105264012</c:v>
                </c:pt>
                <c:pt idx="157">
                  <c:v>397.63610526316648</c:v>
                </c:pt>
                <c:pt idx="158">
                  <c:v>400.15278947369279</c:v>
                </c:pt>
                <c:pt idx="159">
                  <c:v>402.66947368421921</c:v>
                </c:pt>
                <c:pt idx="160">
                  <c:v>405.18615789474558</c:v>
                </c:pt>
                <c:pt idx="161">
                  <c:v>407.70284210527194</c:v>
                </c:pt>
                <c:pt idx="162">
                  <c:v>410.2195263157983</c:v>
                </c:pt>
                <c:pt idx="163">
                  <c:v>412.73621052632467</c:v>
                </c:pt>
                <c:pt idx="164">
                  <c:v>415.25289473685109</c:v>
                </c:pt>
                <c:pt idx="165">
                  <c:v>417.76957894737751</c:v>
                </c:pt>
                <c:pt idx="166">
                  <c:v>420.28626315790376</c:v>
                </c:pt>
                <c:pt idx="167">
                  <c:v>422.80294736843018</c:v>
                </c:pt>
                <c:pt idx="168">
                  <c:v>425.31963157895649</c:v>
                </c:pt>
                <c:pt idx="169">
                  <c:v>427.83631578948291</c:v>
                </c:pt>
                <c:pt idx="170">
                  <c:v>430.35300000000927</c:v>
                </c:pt>
                <c:pt idx="171">
                  <c:v>432.86968421053558</c:v>
                </c:pt>
                <c:pt idx="172">
                  <c:v>435.38636842106206</c:v>
                </c:pt>
                <c:pt idx="173">
                  <c:v>437.90305263158842</c:v>
                </c:pt>
                <c:pt idx="174">
                  <c:v>440.41973684211479</c:v>
                </c:pt>
                <c:pt idx="175">
                  <c:v>442.93642105264115</c:v>
                </c:pt>
                <c:pt idx="176">
                  <c:v>445.45310526316752</c:v>
                </c:pt>
                <c:pt idx="177">
                  <c:v>447.96978947369388</c:v>
                </c:pt>
                <c:pt idx="178">
                  <c:v>450.48647368422024</c:v>
                </c:pt>
                <c:pt idx="179">
                  <c:v>453.00315789474661</c:v>
                </c:pt>
                <c:pt idx="180">
                  <c:v>455.51984210527297</c:v>
                </c:pt>
                <c:pt idx="181">
                  <c:v>458.03652631579934</c:v>
                </c:pt>
                <c:pt idx="182">
                  <c:v>460.5532105263257</c:v>
                </c:pt>
                <c:pt idx="183">
                  <c:v>463.06989473685206</c:v>
                </c:pt>
                <c:pt idx="184">
                  <c:v>465.58657894737843</c:v>
                </c:pt>
                <c:pt idx="185">
                  <c:v>468.10326315790485</c:v>
                </c:pt>
                <c:pt idx="186">
                  <c:v>470.61994736843121</c:v>
                </c:pt>
                <c:pt idx="187">
                  <c:v>473.13663157895758</c:v>
                </c:pt>
                <c:pt idx="188">
                  <c:v>475.65331578948388</c:v>
                </c:pt>
                <c:pt idx="189">
                  <c:v>478.17000000001025</c:v>
                </c:pt>
                <c:pt idx="190">
                  <c:v>480.68668421053667</c:v>
                </c:pt>
                <c:pt idx="191">
                  <c:v>483.20336842106303</c:v>
                </c:pt>
                <c:pt idx="192">
                  <c:v>485.7200526315894</c:v>
                </c:pt>
                <c:pt idx="193">
                  <c:v>488.2367368421157</c:v>
                </c:pt>
                <c:pt idx="194">
                  <c:v>490.75342105264212</c:v>
                </c:pt>
                <c:pt idx="195">
                  <c:v>493.2701052631686</c:v>
                </c:pt>
                <c:pt idx="196">
                  <c:v>495.78678947369497</c:v>
                </c:pt>
                <c:pt idx="197">
                  <c:v>498.30347368422122</c:v>
                </c:pt>
                <c:pt idx="198">
                  <c:v>500.82015789474758</c:v>
                </c:pt>
                <c:pt idx="199">
                  <c:v>503.33684210527406</c:v>
                </c:pt>
                <c:pt idx="200">
                  <c:v>505.85352631580031</c:v>
                </c:pt>
                <c:pt idx="201">
                  <c:v>508.37021052632679</c:v>
                </c:pt>
                <c:pt idx="202">
                  <c:v>510.88689473685315</c:v>
                </c:pt>
                <c:pt idx="203">
                  <c:v>513.40357894737951</c:v>
                </c:pt>
                <c:pt idx="204">
                  <c:v>515.92026315790577</c:v>
                </c:pt>
                <c:pt idx="205">
                  <c:v>518.43694736843213</c:v>
                </c:pt>
                <c:pt idx="206">
                  <c:v>520.95363157895861</c:v>
                </c:pt>
                <c:pt idx="207">
                  <c:v>523.47031578948486</c:v>
                </c:pt>
                <c:pt idx="208">
                  <c:v>525.98700000001134</c:v>
                </c:pt>
                <c:pt idx="209">
                  <c:v>528.5036842105377</c:v>
                </c:pt>
                <c:pt idx="210">
                  <c:v>531.02036842106406</c:v>
                </c:pt>
                <c:pt idx="211">
                  <c:v>533.53705263159031</c:v>
                </c:pt>
                <c:pt idx="212">
                  <c:v>536.0537368421169</c:v>
                </c:pt>
                <c:pt idx="213">
                  <c:v>538.57042105264316</c:v>
                </c:pt>
                <c:pt idx="214">
                  <c:v>541.08710526316952</c:v>
                </c:pt>
                <c:pt idx="215">
                  <c:v>543.603789473696</c:v>
                </c:pt>
                <c:pt idx="216">
                  <c:v>546.12047368422225</c:v>
                </c:pt>
                <c:pt idx="217">
                  <c:v>548.63715789474873</c:v>
                </c:pt>
                <c:pt idx="218">
                  <c:v>551.15384210527509</c:v>
                </c:pt>
                <c:pt idx="219">
                  <c:v>553.67052631580145</c:v>
                </c:pt>
                <c:pt idx="220">
                  <c:v>556.1872105263277</c:v>
                </c:pt>
                <c:pt idx="221">
                  <c:v>558.70389473685418</c:v>
                </c:pt>
                <c:pt idx="222">
                  <c:v>561.22057894738055</c:v>
                </c:pt>
                <c:pt idx="223">
                  <c:v>563.73726315790691</c:v>
                </c:pt>
                <c:pt idx="224">
                  <c:v>566.25394736843327</c:v>
                </c:pt>
                <c:pt idx="225">
                  <c:v>568.77063157895964</c:v>
                </c:pt>
                <c:pt idx="226">
                  <c:v>571.287315789486</c:v>
                </c:pt>
                <c:pt idx="227">
                  <c:v>573.80400000001237</c:v>
                </c:pt>
                <c:pt idx="228">
                  <c:v>576.32068421053884</c:v>
                </c:pt>
                <c:pt idx="229">
                  <c:v>578.83736842106509</c:v>
                </c:pt>
                <c:pt idx="230">
                  <c:v>581.35405263159146</c:v>
                </c:pt>
                <c:pt idx="231">
                  <c:v>583.87073684211782</c:v>
                </c:pt>
                <c:pt idx="232">
                  <c:v>586.3874210526443</c:v>
                </c:pt>
                <c:pt idx="233">
                  <c:v>588.90410526317055</c:v>
                </c:pt>
                <c:pt idx="234">
                  <c:v>591.42078947369703</c:v>
                </c:pt>
                <c:pt idx="235">
                  <c:v>593.93747368422339</c:v>
                </c:pt>
                <c:pt idx="236">
                  <c:v>596.45415789474976</c:v>
                </c:pt>
                <c:pt idx="237">
                  <c:v>598.97084210527612</c:v>
                </c:pt>
                <c:pt idx="238">
                  <c:v>601.48752631580248</c:v>
                </c:pt>
                <c:pt idx="239">
                  <c:v>604.00421052632885</c:v>
                </c:pt>
                <c:pt idx="240">
                  <c:v>606.52089473685521</c:v>
                </c:pt>
                <c:pt idx="241">
                  <c:v>609.03757894738146</c:v>
                </c:pt>
                <c:pt idx="242">
                  <c:v>611.55426315790794</c:v>
                </c:pt>
                <c:pt idx="243">
                  <c:v>614.0709473684343</c:v>
                </c:pt>
                <c:pt idx="244">
                  <c:v>616.58763157896067</c:v>
                </c:pt>
                <c:pt idx="245">
                  <c:v>619.10431578948703</c:v>
                </c:pt>
                <c:pt idx="246">
                  <c:v>621.6210000000134</c:v>
                </c:pt>
                <c:pt idx="247">
                  <c:v>624.13768421053976</c:v>
                </c:pt>
                <c:pt idx="248">
                  <c:v>626.65436842106612</c:v>
                </c:pt>
                <c:pt idx="249">
                  <c:v>629.17105263159249</c:v>
                </c:pt>
                <c:pt idx="250">
                  <c:v>631.68773684211885</c:v>
                </c:pt>
                <c:pt idx="251">
                  <c:v>634.20442105264522</c:v>
                </c:pt>
                <c:pt idx="252">
                  <c:v>636.72110526317158</c:v>
                </c:pt>
                <c:pt idx="253">
                  <c:v>639.23778947369794</c:v>
                </c:pt>
                <c:pt idx="254">
                  <c:v>641.75447368422431</c:v>
                </c:pt>
                <c:pt idx="255">
                  <c:v>644.27115789475067</c:v>
                </c:pt>
                <c:pt idx="256">
                  <c:v>646.78784210527704</c:v>
                </c:pt>
                <c:pt idx="257">
                  <c:v>649.3045263158034</c:v>
                </c:pt>
                <c:pt idx="258">
                  <c:v>651.82121052632976</c:v>
                </c:pt>
                <c:pt idx="259">
                  <c:v>654.33789473685613</c:v>
                </c:pt>
                <c:pt idx="260">
                  <c:v>656.85457894738249</c:v>
                </c:pt>
                <c:pt idx="261">
                  <c:v>659.37126315790886</c:v>
                </c:pt>
                <c:pt idx="262">
                  <c:v>661.88794736843522</c:v>
                </c:pt>
                <c:pt idx="263">
                  <c:v>664.4046315789617</c:v>
                </c:pt>
                <c:pt idx="264">
                  <c:v>666.92131578948806</c:v>
                </c:pt>
                <c:pt idx="265">
                  <c:v>669.43800000001431</c:v>
                </c:pt>
                <c:pt idx="266">
                  <c:v>671.95468421054079</c:v>
                </c:pt>
                <c:pt idx="267">
                  <c:v>674.47136842106715</c:v>
                </c:pt>
                <c:pt idx="268">
                  <c:v>676.98805263159352</c:v>
                </c:pt>
                <c:pt idx="269">
                  <c:v>679.50473684211988</c:v>
                </c:pt>
                <c:pt idx="270">
                  <c:v>682.02142105264625</c:v>
                </c:pt>
                <c:pt idx="271">
                  <c:v>684.53810526317261</c:v>
                </c:pt>
                <c:pt idx="272">
                  <c:v>687.05478947369897</c:v>
                </c:pt>
                <c:pt idx="273">
                  <c:v>689.57147368422534</c:v>
                </c:pt>
                <c:pt idx="274">
                  <c:v>692.0881578947517</c:v>
                </c:pt>
                <c:pt idx="275">
                  <c:v>694.60484210527807</c:v>
                </c:pt>
                <c:pt idx="276">
                  <c:v>697.12152631580443</c:v>
                </c:pt>
                <c:pt idx="277">
                  <c:v>699.63821052633091</c:v>
                </c:pt>
                <c:pt idx="278">
                  <c:v>702.15489473685716</c:v>
                </c:pt>
                <c:pt idx="279">
                  <c:v>704.67157894738364</c:v>
                </c:pt>
                <c:pt idx="280">
                  <c:v>707.18826315790989</c:v>
                </c:pt>
                <c:pt idx="281">
                  <c:v>709.70494736843625</c:v>
                </c:pt>
                <c:pt idx="282">
                  <c:v>712.22163157896273</c:v>
                </c:pt>
                <c:pt idx="283">
                  <c:v>714.73831578948898</c:v>
                </c:pt>
                <c:pt idx="284">
                  <c:v>717.25500000001557</c:v>
                </c:pt>
                <c:pt idx="285">
                  <c:v>719.77168421054182</c:v>
                </c:pt>
                <c:pt idx="286">
                  <c:v>722.2883684210683</c:v>
                </c:pt>
                <c:pt idx="287">
                  <c:v>724.80505263159455</c:v>
                </c:pt>
                <c:pt idx="288">
                  <c:v>727.3217368421208</c:v>
                </c:pt>
                <c:pt idx="289">
                  <c:v>729.83842105264728</c:v>
                </c:pt>
                <c:pt idx="290">
                  <c:v>732.35510526317353</c:v>
                </c:pt>
                <c:pt idx="291">
                  <c:v>734.87178947370001</c:v>
                </c:pt>
                <c:pt idx="292">
                  <c:v>737.38847368422637</c:v>
                </c:pt>
                <c:pt idx="293">
                  <c:v>739.90515789475285</c:v>
                </c:pt>
                <c:pt idx="294">
                  <c:v>742.4218421052791</c:v>
                </c:pt>
                <c:pt idx="295">
                  <c:v>744.93852631580546</c:v>
                </c:pt>
                <c:pt idx="296">
                  <c:v>747.45521052633183</c:v>
                </c:pt>
                <c:pt idx="297">
                  <c:v>749.97189473685842</c:v>
                </c:pt>
                <c:pt idx="298">
                  <c:v>752.48857894738467</c:v>
                </c:pt>
                <c:pt idx="299">
                  <c:v>755.00526315791103</c:v>
                </c:pt>
              </c:numCache>
            </c:numRef>
          </c:cat>
          <c:val>
            <c:numRef>
              <c:f>'TV curves - Working'!$R$3:$R$302</c:f>
              <c:numCache>
                <c:formatCode>General</c:formatCode>
                <c:ptCount val="300"/>
                <c:pt idx="92">
                  <c:v>22685.480663912644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04-47CD-A046-1CF48FB8008C}"/>
            </c:ext>
          </c:extLst>
        </c:ser>
        <c:ser>
          <c:idx val="3"/>
          <c:order val="2"/>
          <c:tx>
            <c:strRef>
              <c:f>'TV curves - Working'!$S$2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cat>
            <c:numRef>
              <c:f>'TV curves - Working'!$Q$3:$Q$302</c:f>
              <c:numCache>
                <c:formatCode>General</c:formatCode>
                <c:ptCount val="300"/>
                <c:pt idx="0">
                  <c:v>2.5166842105263698</c:v>
                </c:pt>
                <c:pt idx="1">
                  <c:v>5.0333684210527396</c:v>
                </c:pt>
                <c:pt idx="2">
                  <c:v>7.5500526315791099</c:v>
                </c:pt>
                <c:pt idx="3">
                  <c:v>10.066736842105479</c:v>
                </c:pt>
                <c:pt idx="4">
                  <c:v>12.58342105263185</c:v>
                </c:pt>
                <c:pt idx="5">
                  <c:v>15.10010526315822</c:v>
                </c:pt>
                <c:pt idx="6">
                  <c:v>17.616789473684591</c:v>
                </c:pt>
                <c:pt idx="7">
                  <c:v>20.133473684210959</c:v>
                </c:pt>
                <c:pt idx="8">
                  <c:v>22.65015789473733</c:v>
                </c:pt>
                <c:pt idx="9">
                  <c:v>25.166842105263701</c:v>
                </c:pt>
                <c:pt idx="10">
                  <c:v>27.683526315790072</c:v>
                </c:pt>
                <c:pt idx="11">
                  <c:v>30.20021052631644</c:v>
                </c:pt>
                <c:pt idx="12">
                  <c:v>32.716894736842804</c:v>
                </c:pt>
                <c:pt idx="13">
                  <c:v>35.233578947369182</c:v>
                </c:pt>
                <c:pt idx="14">
                  <c:v>37.750263157895553</c:v>
                </c:pt>
                <c:pt idx="15">
                  <c:v>40.266947368421917</c:v>
                </c:pt>
                <c:pt idx="16">
                  <c:v>42.783631578948288</c:v>
                </c:pt>
                <c:pt idx="17">
                  <c:v>45.300315789474659</c:v>
                </c:pt>
                <c:pt idx="18">
                  <c:v>47.817000000001023</c:v>
                </c:pt>
                <c:pt idx="19">
                  <c:v>50.333684210527402</c:v>
                </c:pt>
                <c:pt idx="20">
                  <c:v>52.850368421053773</c:v>
                </c:pt>
                <c:pt idx="21">
                  <c:v>55.367052631580144</c:v>
                </c:pt>
                <c:pt idx="22">
                  <c:v>57.883736842106508</c:v>
                </c:pt>
                <c:pt idx="23">
                  <c:v>60.400421052632879</c:v>
                </c:pt>
                <c:pt idx="24">
                  <c:v>62.917105263159257</c:v>
                </c:pt>
                <c:pt idx="25">
                  <c:v>65.433789473685607</c:v>
                </c:pt>
                <c:pt idx="26">
                  <c:v>67.950473684212</c:v>
                </c:pt>
                <c:pt idx="27">
                  <c:v>70.467157894738364</c:v>
                </c:pt>
                <c:pt idx="28">
                  <c:v>72.983842105264728</c:v>
                </c:pt>
                <c:pt idx="29">
                  <c:v>75.500526315791106</c:v>
                </c:pt>
                <c:pt idx="30">
                  <c:v>78.01721052631747</c:v>
                </c:pt>
                <c:pt idx="31">
                  <c:v>80.533894736843834</c:v>
                </c:pt>
                <c:pt idx="32">
                  <c:v>83.050578947370212</c:v>
                </c:pt>
                <c:pt idx="33">
                  <c:v>85.567263157896576</c:v>
                </c:pt>
                <c:pt idx="34">
                  <c:v>88.083947368422955</c:v>
                </c:pt>
                <c:pt idx="35">
                  <c:v>90.600631578949319</c:v>
                </c:pt>
                <c:pt idx="36">
                  <c:v>93.117315789475683</c:v>
                </c:pt>
                <c:pt idx="37">
                  <c:v>95.634000000002047</c:v>
                </c:pt>
                <c:pt idx="38">
                  <c:v>98.150684210528439</c:v>
                </c:pt>
                <c:pt idx="39">
                  <c:v>100.6673684210548</c:v>
                </c:pt>
                <c:pt idx="40">
                  <c:v>103.18405263158117</c:v>
                </c:pt>
                <c:pt idx="41">
                  <c:v>105.70073684210755</c:v>
                </c:pt>
                <c:pt idx="42">
                  <c:v>108.2174210526339</c:v>
                </c:pt>
                <c:pt idx="43">
                  <c:v>110.73410526316029</c:v>
                </c:pt>
                <c:pt idx="44">
                  <c:v>113.25078947368665</c:v>
                </c:pt>
                <c:pt idx="45">
                  <c:v>115.76747368421302</c:v>
                </c:pt>
                <c:pt idx="46">
                  <c:v>118.28415789473939</c:v>
                </c:pt>
                <c:pt idx="47">
                  <c:v>120.80084210526576</c:v>
                </c:pt>
                <c:pt idx="48">
                  <c:v>123.31752631579215</c:v>
                </c:pt>
                <c:pt idx="49">
                  <c:v>125.83421052631851</c:v>
                </c:pt>
                <c:pt idx="50">
                  <c:v>128.35089473684488</c:v>
                </c:pt>
                <c:pt idx="51">
                  <c:v>130.86757894737121</c:v>
                </c:pt>
                <c:pt idx="52">
                  <c:v>133.38426315789758</c:v>
                </c:pt>
                <c:pt idx="53">
                  <c:v>135.900947368424</c:v>
                </c:pt>
                <c:pt idx="54">
                  <c:v>138.41763157895036</c:v>
                </c:pt>
                <c:pt idx="55">
                  <c:v>140.93431578947673</c:v>
                </c:pt>
                <c:pt idx="56">
                  <c:v>143.45100000000309</c:v>
                </c:pt>
                <c:pt idx="57">
                  <c:v>145.96768421052946</c:v>
                </c:pt>
                <c:pt idx="58">
                  <c:v>148.48436842105585</c:v>
                </c:pt>
                <c:pt idx="59">
                  <c:v>151.00105263158221</c:v>
                </c:pt>
                <c:pt idx="60">
                  <c:v>153.51773684210858</c:v>
                </c:pt>
                <c:pt idx="61">
                  <c:v>156.03442105263494</c:v>
                </c:pt>
                <c:pt idx="62">
                  <c:v>158.5511052631613</c:v>
                </c:pt>
                <c:pt idx="63">
                  <c:v>161.06778947368767</c:v>
                </c:pt>
                <c:pt idx="64">
                  <c:v>163.58447368421403</c:v>
                </c:pt>
                <c:pt idx="65">
                  <c:v>166.10115789474042</c:v>
                </c:pt>
                <c:pt idx="66">
                  <c:v>168.61784210526679</c:v>
                </c:pt>
                <c:pt idx="67">
                  <c:v>171.13452631579315</c:v>
                </c:pt>
                <c:pt idx="68">
                  <c:v>173.65121052631952</c:v>
                </c:pt>
                <c:pt idx="69">
                  <c:v>176.16789473684591</c:v>
                </c:pt>
                <c:pt idx="70">
                  <c:v>178.68457894737224</c:v>
                </c:pt>
                <c:pt idx="71">
                  <c:v>181.20126315789864</c:v>
                </c:pt>
                <c:pt idx="72">
                  <c:v>183.717947368425</c:v>
                </c:pt>
                <c:pt idx="73">
                  <c:v>186.23463157895137</c:v>
                </c:pt>
                <c:pt idx="74">
                  <c:v>188.75131578947776</c:v>
                </c:pt>
                <c:pt idx="75">
                  <c:v>191.26800000000409</c:v>
                </c:pt>
                <c:pt idx="76">
                  <c:v>193.78468421053049</c:v>
                </c:pt>
                <c:pt idx="77">
                  <c:v>196.30136842105688</c:v>
                </c:pt>
                <c:pt idx="78">
                  <c:v>198.81805263158324</c:v>
                </c:pt>
                <c:pt idx="79">
                  <c:v>201.33473684210961</c:v>
                </c:pt>
                <c:pt idx="80">
                  <c:v>203.85142105263597</c:v>
                </c:pt>
                <c:pt idx="81">
                  <c:v>206.36810526316233</c:v>
                </c:pt>
                <c:pt idx="82">
                  <c:v>208.88478947368876</c:v>
                </c:pt>
                <c:pt idx="83">
                  <c:v>211.40147368421509</c:v>
                </c:pt>
                <c:pt idx="84">
                  <c:v>213.91815789474146</c:v>
                </c:pt>
                <c:pt idx="85">
                  <c:v>216.43484210526779</c:v>
                </c:pt>
                <c:pt idx="86">
                  <c:v>218.95152631579421</c:v>
                </c:pt>
                <c:pt idx="87">
                  <c:v>221.46821052632058</c:v>
                </c:pt>
                <c:pt idx="88">
                  <c:v>223.98489473684694</c:v>
                </c:pt>
                <c:pt idx="89">
                  <c:v>226.5015789473733</c:v>
                </c:pt>
                <c:pt idx="90">
                  <c:v>229.01826315789967</c:v>
                </c:pt>
                <c:pt idx="91">
                  <c:v>231.53494736842603</c:v>
                </c:pt>
                <c:pt idx="92">
                  <c:v>234.05163157895242</c:v>
                </c:pt>
                <c:pt idx="93">
                  <c:v>236.56831578947879</c:v>
                </c:pt>
                <c:pt idx="94">
                  <c:v>239.08500000000512</c:v>
                </c:pt>
                <c:pt idx="95">
                  <c:v>241.60168421053152</c:v>
                </c:pt>
                <c:pt idx="96">
                  <c:v>244.11836842105785</c:v>
                </c:pt>
                <c:pt idx="97">
                  <c:v>246.6350526315843</c:v>
                </c:pt>
                <c:pt idx="98">
                  <c:v>249.15173684211061</c:v>
                </c:pt>
                <c:pt idx="99">
                  <c:v>251.66842105263703</c:v>
                </c:pt>
                <c:pt idx="100">
                  <c:v>254.18510526316339</c:v>
                </c:pt>
                <c:pt idx="101">
                  <c:v>256.70178947368976</c:v>
                </c:pt>
                <c:pt idx="102">
                  <c:v>259.21847368421606</c:v>
                </c:pt>
                <c:pt idx="103">
                  <c:v>261.73515789474243</c:v>
                </c:pt>
                <c:pt idx="104">
                  <c:v>264.25184210526885</c:v>
                </c:pt>
                <c:pt idx="105">
                  <c:v>266.76852631579516</c:v>
                </c:pt>
                <c:pt idx="106">
                  <c:v>269.28521052632158</c:v>
                </c:pt>
                <c:pt idx="107">
                  <c:v>271.801894736848</c:v>
                </c:pt>
                <c:pt idx="108">
                  <c:v>274.31857894737436</c:v>
                </c:pt>
                <c:pt idx="109">
                  <c:v>276.83526315790073</c:v>
                </c:pt>
                <c:pt idx="110">
                  <c:v>279.35194736842709</c:v>
                </c:pt>
                <c:pt idx="111">
                  <c:v>281.86863157895345</c:v>
                </c:pt>
                <c:pt idx="112">
                  <c:v>284.38531578947982</c:v>
                </c:pt>
                <c:pt idx="113">
                  <c:v>286.90200000000618</c:v>
                </c:pt>
                <c:pt idx="114">
                  <c:v>289.41868421053255</c:v>
                </c:pt>
                <c:pt idx="115">
                  <c:v>291.93536842105891</c:v>
                </c:pt>
                <c:pt idx="116">
                  <c:v>294.45205263158527</c:v>
                </c:pt>
                <c:pt idx="117">
                  <c:v>296.9687368421117</c:v>
                </c:pt>
                <c:pt idx="118">
                  <c:v>299.48542105263806</c:v>
                </c:pt>
                <c:pt idx="119">
                  <c:v>302.00210526316442</c:v>
                </c:pt>
                <c:pt idx="120">
                  <c:v>304.51878947369073</c:v>
                </c:pt>
                <c:pt idx="121">
                  <c:v>307.03547368421715</c:v>
                </c:pt>
                <c:pt idx="122">
                  <c:v>309.55215789474352</c:v>
                </c:pt>
                <c:pt idx="123">
                  <c:v>312.06884210526988</c:v>
                </c:pt>
                <c:pt idx="124">
                  <c:v>314.58552631579624</c:v>
                </c:pt>
                <c:pt idx="125">
                  <c:v>317.10221052632261</c:v>
                </c:pt>
                <c:pt idx="126">
                  <c:v>319.61889473684897</c:v>
                </c:pt>
                <c:pt idx="127">
                  <c:v>322.13557894737534</c:v>
                </c:pt>
                <c:pt idx="128">
                  <c:v>324.6522631579017</c:v>
                </c:pt>
                <c:pt idx="129">
                  <c:v>327.16894736842806</c:v>
                </c:pt>
                <c:pt idx="130">
                  <c:v>329.68563157895443</c:v>
                </c:pt>
                <c:pt idx="131">
                  <c:v>332.20231578948085</c:v>
                </c:pt>
                <c:pt idx="132">
                  <c:v>334.71900000000716</c:v>
                </c:pt>
                <c:pt idx="133">
                  <c:v>337.23568421053358</c:v>
                </c:pt>
                <c:pt idx="134">
                  <c:v>339.75236842105994</c:v>
                </c:pt>
                <c:pt idx="135">
                  <c:v>342.26905263158631</c:v>
                </c:pt>
                <c:pt idx="136">
                  <c:v>344.78573684211267</c:v>
                </c:pt>
                <c:pt idx="137">
                  <c:v>347.30242105263903</c:v>
                </c:pt>
                <c:pt idx="138">
                  <c:v>349.81910526316545</c:v>
                </c:pt>
                <c:pt idx="139">
                  <c:v>352.33578947369182</c:v>
                </c:pt>
                <c:pt idx="140">
                  <c:v>354.85247368421813</c:v>
                </c:pt>
                <c:pt idx="141">
                  <c:v>357.36915789474449</c:v>
                </c:pt>
                <c:pt idx="142">
                  <c:v>359.88584210527091</c:v>
                </c:pt>
                <c:pt idx="143">
                  <c:v>362.40252631579727</c:v>
                </c:pt>
                <c:pt idx="144">
                  <c:v>364.91921052632364</c:v>
                </c:pt>
                <c:pt idx="145">
                  <c:v>367.43589473685</c:v>
                </c:pt>
                <c:pt idx="146">
                  <c:v>369.95257894737642</c:v>
                </c:pt>
                <c:pt idx="147">
                  <c:v>372.46926315790273</c:v>
                </c:pt>
                <c:pt idx="148">
                  <c:v>374.98594736842921</c:v>
                </c:pt>
                <c:pt idx="149">
                  <c:v>377.50263157895552</c:v>
                </c:pt>
                <c:pt idx="150">
                  <c:v>380.01931578948182</c:v>
                </c:pt>
                <c:pt idx="151">
                  <c:v>382.53600000000819</c:v>
                </c:pt>
                <c:pt idx="152">
                  <c:v>385.05268421053461</c:v>
                </c:pt>
                <c:pt idx="153">
                  <c:v>387.56936842106097</c:v>
                </c:pt>
                <c:pt idx="154">
                  <c:v>390.08605263158739</c:v>
                </c:pt>
                <c:pt idx="155">
                  <c:v>392.60273684211376</c:v>
                </c:pt>
                <c:pt idx="156">
                  <c:v>395.11942105264012</c:v>
                </c:pt>
                <c:pt idx="157">
                  <c:v>397.63610526316648</c:v>
                </c:pt>
                <c:pt idx="158">
                  <c:v>400.15278947369279</c:v>
                </c:pt>
                <c:pt idx="159">
                  <c:v>402.66947368421921</c:v>
                </c:pt>
                <c:pt idx="160">
                  <c:v>405.18615789474558</c:v>
                </c:pt>
                <c:pt idx="161">
                  <c:v>407.70284210527194</c:v>
                </c:pt>
                <c:pt idx="162">
                  <c:v>410.2195263157983</c:v>
                </c:pt>
                <c:pt idx="163">
                  <c:v>412.73621052632467</c:v>
                </c:pt>
                <c:pt idx="164">
                  <c:v>415.25289473685109</c:v>
                </c:pt>
                <c:pt idx="165">
                  <c:v>417.76957894737751</c:v>
                </c:pt>
                <c:pt idx="166">
                  <c:v>420.28626315790376</c:v>
                </c:pt>
                <c:pt idx="167">
                  <c:v>422.80294736843018</c:v>
                </c:pt>
                <c:pt idx="168">
                  <c:v>425.31963157895649</c:v>
                </c:pt>
                <c:pt idx="169">
                  <c:v>427.83631578948291</c:v>
                </c:pt>
                <c:pt idx="170">
                  <c:v>430.35300000000927</c:v>
                </c:pt>
                <c:pt idx="171">
                  <c:v>432.86968421053558</c:v>
                </c:pt>
                <c:pt idx="172">
                  <c:v>435.38636842106206</c:v>
                </c:pt>
                <c:pt idx="173">
                  <c:v>437.90305263158842</c:v>
                </c:pt>
                <c:pt idx="174">
                  <c:v>440.41973684211479</c:v>
                </c:pt>
                <c:pt idx="175">
                  <c:v>442.93642105264115</c:v>
                </c:pt>
                <c:pt idx="176">
                  <c:v>445.45310526316752</c:v>
                </c:pt>
                <c:pt idx="177">
                  <c:v>447.96978947369388</c:v>
                </c:pt>
                <c:pt idx="178">
                  <c:v>450.48647368422024</c:v>
                </c:pt>
                <c:pt idx="179">
                  <c:v>453.00315789474661</c:v>
                </c:pt>
                <c:pt idx="180">
                  <c:v>455.51984210527297</c:v>
                </c:pt>
                <c:pt idx="181">
                  <c:v>458.03652631579934</c:v>
                </c:pt>
                <c:pt idx="182">
                  <c:v>460.5532105263257</c:v>
                </c:pt>
                <c:pt idx="183">
                  <c:v>463.06989473685206</c:v>
                </c:pt>
                <c:pt idx="184">
                  <c:v>465.58657894737843</c:v>
                </c:pt>
                <c:pt idx="185">
                  <c:v>468.10326315790485</c:v>
                </c:pt>
                <c:pt idx="186">
                  <c:v>470.61994736843121</c:v>
                </c:pt>
                <c:pt idx="187">
                  <c:v>473.13663157895758</c:v>
                </c:pt>
                <c:pt idx="188">
                  <c:v>475.65331578948388</c:v>
                </c:pt>
                <c:pt idx="189">
                  <c:v>478.17000000001025</c:v>
                </c:pt>
                <c:pt idx="190">
                  <c:v>480.68668421053667</c:v>
                </c:pt>
                <c:pt idx="191">
                  <c:v>483.20336842106303</c:v>
                </c:pt>
                <c:pt idx="192">
                  <c:v>485.7200526315894</c:v>
                </c:pt>
                <c:pt idx="193">
                  <c:v>488.2367368421157</c:v>
                </c:pt>
                <c:pt idx="194">
                  <c:v>490.75342105264212</c:v>
                </c:pt>
                <c:pt idx="195">
                  <c:v>493.2701052631686</c:v>
                </c:pt>
                <c:pt idx="196">
                  <c:v>495.78678947369497</c:v>
                </c:pt>
                <c:pt idx="197">
                  <c:v>498.30347368422122</c:v>
                </c:pt>
                <c:pt idx="198">
                  <c:v>500.82015789474758</c:v>
                </c:pt>
                <c:pt idx="199">
                  <c:v>503.33684210527406</c:v>
                </c:pt>
                <c:pt idx="200">
                  <c:v>505.85352631580031</c:v>
                </c:pt>
                <c:pt idx="201">
                  <c:v>508.37021052632679</c:v>
                </c:pt>
                <c:pt idx="202">
                  <c:v>510.88689473685315</c:v>
                </c:pt>
                <c:pt idx="203">
                  <c:v>513.40357894737951</c:v>
                </c:pt>
                <c:pt idx="204">
                  <c:v>515.92026315790577</c:v>
                </c:pt>
                <c:pt idx="205">
                  <c:v>518.43694736843213</c:v>
                </c:pt>
                <c:pt idx="206">
                  <c:v>520.95363157895861</c:v>
                </c:pt>
                <c:pt idx="207">
                  <c:v>523.47031578948486</c:v>
                </c:pt>
                <c:pt idx="208">
                  <c:v>525.98700000001134</c:v>
                </c:pt>
                <c:pt idx="209">
                  <c:v>528.5036842105377</c:v>
                </c:pt>
                <c:pt idx="210">
                  <c:v>531.02036842106406</c:v>
                </c:pt>
                <c:pt idx="211">
                  <c:v>533.53705263159031</c:v>
                </c:pt>
                <c:pt idx="212">
                  <c:v>536.0537368421169</c:v>
                </c:pt>
                <c:pt idx="213">
                  <c:v>538.57042105264316</c:v>
                </c:pt>
                <c:pt idx="214">
                  <c:v>541.08710526316952</c:v>
                </c:pt>
                <c:pt idx="215">
                  <c:v>543.603789473696</c:v>
                </c:pt>
                <c:pt idx="216">
                  <c:v>546.12047368422225</c:v>
                </c:pt>
                <c:pt idx="217">
                  <c:v>548.63715789474873</c:v>
                </c:pt>
                <c:pt idx="218">
                  <c:v>551.15384210527509</c:v>
                </c:pt>
                <c:pt idx="219">
                  <c:v>553.67052631580145</c:v>
                </c:pt>
                <c:pt idx="220">
                  <c:v>556.1872105263277</c:v>
                </c:pt>
                <c:pt idx="221">
                  <c:v>558.70389473685418</c:v>
                </c:pt>
                <c:pt idx="222">
                  <c:v>561.22057894738055</c:v>
                </c:pt>
                <c:pt idx="223">
                  <c:v>563.73726315790691</c:v>
                </c:pt>
                <c:pt idx="224">
                  <c:v>566.25394736843327</c:v>
                </c:pt>
                <c:pt idx="225">
                  <c:v>568.77063157895964</c:v>
                </c:pt>
                <c:pt idx="226">
                  <c:v>571.287315789486</c:v>
                </c:pt>
                <c:pt idx="227">
                  <c:v>573.80400000001237</c:v>
                </c:pt>
                <c:pt idx="228">
                  <c:v>576.32068421053884</c:v>
                </c:pt>
                <c:pt idx="229">
                  <c:v>578.83736842106509</c:v>
                </c:pt>
                <c:pt idx="230">
                  <c:v>581.35405263159146</c:v>
                </c:pt>
                <c:pt idx="231">
                  <c:v>583.87073684211782</c:v>
                </c:pt>
                <c:pt idx="232">
                  <c:v>586.3874210526443</c:v>
                </c:pt>
                <c:pt idx="233">
                  <c:v>588.90410526317055</c:v>
                </c:pt>
                <c:pt idx="234">
                  <c:v>591.42078947369703</c:v>
                </c:pt>
                <c:pt idx="235">
                  <c:v>593.93747368422339</c:v>
                </c:pt>
                <c:pt idx="236">
                  <c:v>596.45415789474976</c:v>
                </c:pt>
                <c:pt idx="237">
                  <c:v>598.97084210527612</c:v>
                </c:pt>
                <c:pt idx="238">
                  <c:v>601.48752631580248</c:v>
                </c:pt>
                <c:pt idx="239">
                  <c:v>604.00421052632885</c:v>
                </c:pt>
                <c:pt idx="240">
                  <c:v>606.52089473685521</c:v>
                </c:pt>
                <c:pt idx="241">
                  <c:v>609.03757894738146</c:v>
                </c:pt>
                <c:pt idx="242">
                  <c:v>611.55426315790794</c:v>
                </c:pt>
                <c:pt idx="243">
                  <c:v>614.0709473684343</c:v>
                </c:pt>
                <c:pt idx="244">
                  <c:v>616.58763157896067</c:v>
                </c:pt>
                <c:pt idx="245">
                  <c:v>619.10431578948703</c:v>
                </c:pt>
                <c:pt idx="246">
                  <c:v>621.6210000000134</c:v>
                </c:pt>
                <c:pt idx="247">
                  <c:v>624.13768421053976</c:v>
                </c:pt>
                <c:pt idx="248">
                  <c:v>626.65436842106612</c:v>
                </c:pt>
                <c:pt idx="249">
                  <c:v>629.17105263159249</c:v>
                </c:pt>
                <c:pt idx="250">
                  <c:v>631.68773684211885</c:v>
                </c:pt>
                <c:pt idx="251">
                  <c:v>634.20442105264522</c:v>
                </c:pt>
                <c:pt idx="252">
                  <c:v>636.72110526317158</c:v>
                </c:pt>
                <c:pt idx="253">
                  <c:v>639.23778947369794</c:v>
                </c:pt>
                <c:pt idx="254">
                  <c:v>641.75447368422431</c:v>
                </c:pt>
                <c:pt idx="255">
                  <c:v>644.27115789475067</c:v>
                </c:pt>
                <c:pt idx="256">
                  <c:v>646.78784210527704</c:v>
                </c:pt>
                <c:pt idx="257">
                  <c:v>649.3045263158034</c:v>
                </c:pt>
                <c:pt idx="258">
                  <c:v>651.82121052632976</c:v>
                </c:pt>
                <c:pt idx="259">
                  <c:v>654.33789473685613</c:v>
                </c:pt>
                <c:pt idx="260">
                  <c:v>656.85457894738249</c:v>
                </c:pt>
                <c:pt idx="261">
                  <c:v>659.37126315790886</c:v>
                </c:pt>
                <c:pt idx="262">
                  <c:v>661.88794736843522</c:v>
                </c:pt>
                <c:pt idx="263">
                  <c:v>664.4046315789617</c:v>
                </c:pt>
                <c:pt idx="264">
                  <c:v>666.92131578948806</c:v>
                </c:pt>
                <c:pt idx="265">
                  <c:v>669.43800000001431</c:v>
                </c:pt>
                <c:pt idx="266">
                  <c:v>671.95468421054079</c:v>
                </c:pt>
                <c:pt idx="267">
                  <c:v>674.47136842106715</c:v>
                </c:pt>
                <c:pt idx="268">
                  <c:v>676.98805263159352</c:v>
                </c:pt>
                <c:pt idx="269">
                  <c:v>679.50473684211988</c:v>
                </c:pt>
                <c:pt idx="270">
                  <c:v>682.02142105264625</c:v>
                </c:pt>
                <c:pt idx="271">
                  <c:v>684.53810526317261</c:v>
                </c:pt>
                <c:pt idx="272">
                  <c:v>687.05478947369897</c:v>
                </c:pt>
                <c:pt idx="273">
                  <c:v>689.57147368422534</c:v>
                </c:pt>
                <c:pt idx="274">
                  <c:v>692.0881578947517</c:v>
                </c:pt>
                <c:pt idx="275">
                  <c:v>694.60484210527807</c:v>
                </c:pt>
                <c:pt idx="276">
                  <c:v>697.12152631580443</c:v>
                </c:pt>
                <c:pt idx="277">
                  <c:v>699.63821052633091</c:v>
                </c:pt>
                <c:pt idx="278">
                  <c:v>702.15489473685716</c:v>
                </c:pt>
                <c:pt idx="279">
                  <c:v>704.67157894738364</c:v>
                </c:pt>
                <c:pt idx="280">
                  <c:v>707.18826315790989</c:v>
                </c:pt>
                <c:pt idx="281">
                  <c:v>709.70494736843625</c:v>
                </c:pt>
                <c:pt idx="282">
                  <c:v>712.22163157896273</c:v>
                </c:pt>
                <c:pt idx="283">
                  <c:v>714.73831578948898</c:v>
                </c:pt>
                <c:pt idx="284">
                  <c:v>717.25500000001557</c:v>
                </c:pt>
                <c:pt idx="285">
                  <c:v>719.77168421054182</c:v>
                </c:pt>
                <c:pt idx="286">
                  <c:v>722.2883684210683</c:v>
                </c:pt>
                <c:pt idx="287">
                  <c:v>724.80505263159455</c:v>
                </c:pt>
                <c:pt idx="288">
                  <c:v>727.3217368421208</c:v>
                </c:pt>
                <c:pt idx="289">
                  <c:v>729.83842105264728</c:v>
                </c:pt>
                <c:pt idx="290">
                  <c:v>732.35510526317353</c:v>
                </c:pt>
                <c:pt idx="291">
                  <c:v>734.87178947370001</c:v>
                </c:pt>
                <c:pt idx="292">
                  <c:v>737.38847368422637</c:v>
                </c:pt>
                <c:pt idx="293">
                  <c:v>739.90515789475285</c:v>
                </c:pt>
                <c:pt idx="294">
                  <c:v>742.4218421052791</c:v>
                </c:pt>
                <c:pt idx="295">
                  <c:v>744.93852631580546</c:v>
                </c:pt>
                <c:pt idx="296">
                  <c:v>747.45521052633183</c:v>
                </c:pt>
                <c:pt idx="297">
                  <c:v>749.97189473685842</c:v>
                </c:pt>
                <c:pt idx="298">
                  <c:v>752.48857894738467</c:v>
                </c:pt>
                <c:pt idx="299">
                  <c:v>755.00526315791103</c:v>
                </c:pt>
              </c:numCache>
            </c:numRef>
          </c:cat>
          <c:val>
            <c:numRef>
              <c:f>'TV curves - Working'!$S$3:$S$302</c:f>
              <c:numCache>
                <c:formatCode>General</c:formatCode>
                <c:ptCount val="300"/>
                <c:pt idx="99">
                  <c:v>25181.722565925724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04-47CD-A046-1CF48FB8008C}"/>
            </c:ext>
          </c:extLst>
        </c:ser>
        <c:ser>
          <c:idx val="4"/>
          <c:order val="3"/>
          <c:tx>
            <c:strRef>
              <c:f>'TV curves - Working'!$T$2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Pt>
            <c:idx val="118"/>
            <c:marker>
              <c:symbol val="circle"/>
              <c:size val="5"/>
              <c:spPr>
                <a:solidFill>
                  <a:srgbClr val="C0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C04-47CD-A046-1CF48FB8008C}"/>
              </c:ext>
            </c:extLst>
          </c:dPt>
          <c:cat>
            <c:numRef>
              <c:f>'TV curves - Working'!$Q$3:$Q$302</c:f>
              <c:numCache>
                <c:formatCode>General</c:formatCode>
                <c:ptCount val="300"/>
                <c:pt idx="0">
                  <c:v>2.5166842105263698</c:v>
                </c:pt>
                <c:pt idx="1">
                  <c:v>5.0333684210527396</c:v>
                </c:pt>
                <c:pt idx="2">
                  <c:v>7.5500526315791099</c:v>
                </c:pt>
                <c:pt idx="3">
                  <c:v>10.066736842105479</c:v>
                </c:pt>
                <c:pt idx="4">
                  <c:v>12.58342105263185</c:v>
                </c:pt>
                <c:pt idx="5">
                  <c:v>15.10010526315822</c:v>
                </c:pt>
                <c:pt idx="6">
                  <c:v>17.616789473684591</c:v>
                </c:pt>
                <c:pt idx="7">
                  <c:v>20.133473684210959</c:v>
                </c:pt>
                <c:pt idx="8">
                  <c:v>22.65015789473733</c:v>
                </c:pt>
                <c:pt idx="9">
                  <c:v>25.166842105263701</c:v>
                </c:pt>
                <c:pt idx="10">
                  <c:v>27.683526315790072</c:v>
                </c:pt>
                <c:pt idx="11">
                  <c:v>30.20021052631644</c:v>
                </c:pt>
                <c:pt idx="12">
                  <c:v>32.716894736842804</c:v>
                </c:pt>
                <c:pt idx="13">
                  <c:v>35.233578947369182</c:v>
                </c:pt>
                <c:pt idx="14">
                  <c:v>37.750263157895553</c:v>
                </c:pt>
                <c:pt idx="15">
                  <c:v>40.266947368421917</c:v>
                </c:pt>
                <c:pt idx="16">
                  <c:v>42.783631578948288</c:v>
                </c:pt>
                <c:pt idx="17">
                  <c:v>45.300315789474659</c:v>
                </c:pt>
                <c:pt idx="18">
                  <c:v>47.817000000001023</c:v>
                </c:pt>
                <c:pt idx="19">
                  <c:v>50.333684210527402</c:v>
                </c:pt>
                <c:pt idx="20">
                  <c:v>52.850368421053773</c:v>
                </c:pt>
                <c:pt idx="21">
                  <c:v>55.367052631580144</c:v>
                </c:pt>
                <c:pt idx="22">
                  <c:v>57.883736842106508</c:v>
                </c:pt>
                <c:pt idx="23">
                  <c:v>60.400421052632879</c:v>
                </c:pt>
                <c:pt idx="24">
                  <c:v>62.917105263159257</c:v>
                </c:pt>
                <c:pt idx="25">
                  <c:v>65.433789473685607</c:v>
                </c:pt>
                <c:pt idx="26">
                  <c:v>67.950473684212</c:v>
                </c:pt>
                <c:pt idx="27">
                  <c:v>70.467157894738364</c:v>
                </c:pt>
                <c:pt idx="28">
                  <c:v>72.983842105264728</c:v>
                </c:pt>
                <c:pt idx="29">
                  <c:v>75.500526315791106</c:v>
                </c:pt>
                <c:pt idx="30">
                  <c:v>78.01721052631747</c:v>
                </c:pt>
                <c:pt idx="31">
                  <c:v>80.533894736843834</c:v>
                </c:pt>
                <c:pt idx="32">
                  <c:v>83.050578947370212</c:v>
                </c:pt>
                <c:pt idx="33">
                  <c:v>85.567263157896576</c:v>
                </c:pt>
                <c:pt idx="34">
                  <c:v>88.083947368422955</c:v>
                </c:pt>
                <c:pt idx="35">
                  <c:v>90.600631578949319</c:v>
                </c:pt>
                <c:pt idx="36">
                  <c:v>93.117315789475683</c:v>
                </c:pt>
                <c:pt idx="37">
                  <c:v>95.634000000002047</c:v>
                </c:pt>
                <c:pt idx="38">
                  <c:v>98.150684210528439</c:v>
                </c:pt>
                <c:pt idx="39">
                  <c:v>100.6673684210548</c:v>
                </c:pt>
                <c:pt idx="40">
                  <c:v>103.18405263158117</c:v>
                </c:pt>
                <c:pt idx="41">
                  <c:v>105.70073684210755</c:v>
                </c:pt>
                <c:pt idx="42">
                  <c:v>108.2174210526339</c:v>
                </c:pt>
                <c:pt idx="43">
                  <c:v>110.73410526316029</c:v>
                </c:pt>
                <c:pt idx="44">
                  <c:v>113.25078947368665</c:v>
                </c:pt>
                <c:pt idx="45">
                  <c:v>115.76747368421302</c:v>
                </c:pt>
                <c:pt idx="46">
                  <c:v>118.28415789473939</c:v>
                </c:pt>
                <c:pt idx="47">
                  <c:v>120.80084210526576</c:v>
                </c:pt>
                <c:pt idx="48">
                  <c:v>123.31752631579215</c:v>
                </c:pt>
                <c:pt idx="49">
                  <c:v>125.83421052631851</c:v>
                </c:pt>
                <c:pt idx="50">
                  <c:v>128.35089473684488</c:v>
                </c:pt>
                <c:pt idx="51">
                  <c:v>130.86757894737121</c:v>
                </c:pt>
                <c:pt idx="52">
                  <c:v>133.38426315789758</c:v>
                </c:pt>
                <c:pt idx="53">
                  <c:v>135.900947368424</c:v>
                </c:pt>
                <c:pt idx="54">
                  <c:v>138.41763157895036</c:v>
                </c:pt>
                <c:pt idx="55">
                  <c:v>140.93431578947673</c:v>
                </c:pt>
                <c:pt idx="56">
                  <c:v>143.45100000000309</c:v>
                </c:pt>
                <c:pt idx="57">
                  <c:v>145.96768421052946</c:v>
                </c:pt>
                <c:pt idx="58">
                  <c:v>148.48436842105585</c:v>
                </c:pt>
                <c:pt idx="59">
                  <c:v>151.00105263158221</c:v>
                </c:pt>
                <c:pt idx="60">
                  <c:v>153.51773684210858</c:v>
                </c:pt>
                <c:pt idx="61">
                  <c:v>156.03442105263494</c:v>
                </c:pt>
                <c:pt idx="62">
                  <c:v>158.5511052631613</c:v>
                </c:pt>
                <c:pt idx="63">
                  <c:v>161.06778947368767</c:v>
                </c:pt>
                <c:pt idx="64">
                  <c:v>163.58447368421403</c:v>
                </c:pt>
                <c:pt idx="65">
                  <c:v>166.10115789474042</c:v>
                </c:pt>
                <c:pt idx="66">
                  <c:v>168.61784210526679</c:v>
                </c:pt>
                <c:pt idx="67">
                  <c:v>171.13452631579315</c:v>
                </c:pt>
                <c:pt idx="68">
                  <c:v>173.65121052631952</c:v>
                </c:pt>
                <c:pt idx="69">
                  <c:v>176.16789473684591</c:v>
                </c:pt>
                <c:pt idx="70">
                  <c:v>178.68457894737224</c:v>
                </c:pt>
                <c:pt idx="71">
                  <c:v>181.20126315789864</c:v>
                </c:pt>
                <c:pt idx="72">
                  <c:v>183.717947368425</c:v>
                </c:pt>
                <c:pt idx="73">
                  <c:v>186.23463157895137</c:v>
                </c:pt>
                <c:pt idx="74">
                  <c:v>188.75131578947776</c:v>
                </c:pt>
                <c:pt idx="75">
                  <c:v>191.26800000000409</c:v>
                </c:pt>
                <c:pt idx="76">
                  <c:v>193.78468421053049</c:v>
                </c:pt>
                <c:pt idx="77">
                  <c:v>196.30136842105688</c:v>
                </c:pt>
                <c:pt idx="78">
                  <c:v>198.81805263158324</c:v>
                </c:pt>
                <c:pt idx="79">
                  <c:v>201.33473684210961</c:v>
                </c:pt>
                <c:pt idx="80">
                  <c:v>203.85142105263597</c:v>
                </c:pt>
                <c:pt idx="81">
                  <c:v>206.36810526316233</c:v>
                </c:pt>
                <c:pt idx="82">
                  <c:v>208.88478947368876</c:v>
                </c:pt>
                <c:pt idx="83">
                  <c:v>211.40147368421509</c:v>
                </c:pt>
                <c:pt idx="84">
                  <c:v>213.91815789474146</c:v>
                </c:pt>
                <c:pt idx="85">
                  <c:v>216.43484210526779</c:v>
                </c:pt>
                <c:pt idx="86">
                  <c:v>218.95152631579421</c:v>
                </c:pt>
                <c:pt idx="87">
                  <c:v>221.46821052632058</c:v>
                </c:pt>
                <c:pt idx="88">
                  <c:v>223.98489473684694</c:v>
                </c:pt>
                <c:pt idx="89">
                  <c:v>226.5015789473733</c:v>
                </c:pt>
                <c:pt idx="90">
                  <c:v>229.01826315789967</c:v>
                </c:pt>
                <c:pt idx="91">
                  <c:v>231.53494736842603</c:v>
                </c:pt>
                <c:pt idx="92">
                  <c:v>234.05163157895242</c:v>
                </c:pt>
                <c:pt idx="93">
                  <c:v>236.56831578947879</c:v>
                </c:pt>
                <c:pt idx="94">
                  <c:v>239.08500000000512</c:v>
                </c:pt>
                <c:pt idx="95">
                  <c:v>241.60168421053152</c:v>
                </c:pt>
                <c:pt idx="96">
                  <c:v>244.11836842105785</c:v>
                </c:pt>
                <c:pt idx="97">
                  <c:v>246.6350526315843</c:v>
                </c:pt>
                <c:pt idx="98">
                  <c:v>249.15173684211061</c:v>
                </c:pt>
                <c:pt idx="99">
                  <c:v>251.66842105263703</c:v>
                </c:pt>
                <c:pt idx="100">
                  <c:v>254.18510526316339</c:v>
                </c:pt>
                <c:pt idx="101">
                  <c:v>256.70178947368976</c:v>
                </c:pt>
                <c:pt idx="102">
                  <c:v>259.21847368421606</c:v>
                </c:pt>
                <c:pt idx="103">
                  <c:v>261.73515789474243</c:v>
                </c:pt>
                <c:pt idx="104">
                  <c:v>264.25184210526885</c:v>
                </c:pt>
                <c:pt idx="105">
                  <c:v>266.76852631579516</c:v>
                </c:pt>
                <c:pt idx="106">
                  <c:v>269.28521052632158</c:v>
                </c:pt>
                <c:pt idx="107">
                  <c:v>271.801894736848</c:v>
                </c:pt>
                <c:pt idx="108">
                  <c:v>274.31857894737436</c:v>
                </c:pt>
                <c:pt idx="109">
                  <c:v>276.83526315790073</c:v>
                </c:pt>
                <c:pt idx="110">
                  <c:v>279.35194736842709</c:v>
                </c:pt>
                <c:pt idx="111">
                  <c:v>281.86863157895345</c:v>
                </c:pt>
                <c:pt idx="112">
                  <c:v>284.38531578947982</c:v>
                </c:pt>
                <c:pt idx="113">
                  <c:v>286.90200000000618</c:v>
                </c:pt>
                <c:pt idx="114">
                  <c:v>289.41868421053255</c:v>
                </c:pt>
                <c:pt idx="115">
                  <c:v>291.93536842105891</c:v>
                </c:pt>
                <c:pt idx="116">
                  <c:v>294.45205263158527</c:v>
                </c:pt>
                <c:pt idx="117">
                  <c:v>296.9687368421117</c:v>
                </c:pt>
                <c:pt idx="118">
                  <c:v>299.48542105263806</c:v>
                </c:pt>
                <c:pt idx="119">
                  <c:v>302.00210526316442</c:v>
                </c:pt>
                <c:pt idx="120">
                  <c:v>304.51878947369073</c:v>
                </c:pt>
                <c:pt idx="121">
                  <c:v>307.03547368421715</c:v>
                </c:pt>
                <c:pt idx="122">
                  <c:v>309.55215789474352</c:v>
                </c:pt>
                <c:pt idx="123">
                  <c:v>312.06884210526988</c:v>
                </c:pt>
                <c:pt idx="124">
                  <c:v>314.58552631579624</c:v>
                </c:pt>
                <c:pt idx="125">
                  <c:v>317.10221052632261</c:v>
                </c:pt>
                <c:pt idx="126">
                  <c:v>319.61889473684897</c:v>
                </c:pt>
                <c:pt idx="127">
                  <c:v>322.13557894737534</c:v>
                </c:pt>
                <c:pt idx="128">
                  <c:v>324.6522631579017</c:v>
                </c:pt>
                <c:pt idx="129">
                  <c:v>327.16894736842806</c:v>
                </c:pt>
                <c:pt idx="130">
                  <c:v>329.68563157895443</c:v>
                </c:pt>
                <c:pt idx="131">
                  <c:v>332.20231578948085</c:v>
                </c:pt>
                <c:pt idx="132">
                  <c:v>334.71900000000716</c:v>
                </c:pt>
                <c:pt idx="133">
                  <c:v>337.23568421053358</c:v>
                </c:pt>
                <c:pt idx="134">
                  <c:v>339.75236842105994</c:v>
                </c:pt>
                <c:pt idx="135">
                  <c:v>342.26905263158631</c:v>
                </c:pt>
                <c:pt idx="136">
                  <c:v>344.78573684211267</c:v>
                </c:pt>
                <c:pt idx="137">
                  <c:v>347.30242105263903</c:v>
                </c:pt>
                <c:pt idx="138">
                  <c:v>349.81910526316545</c:v>
                </c:pt>
                <c:pt idx="139">
                  <c:v>352.33578947369182</c:v>
                </c:pt>
                <c:pt idx="140">
                  <c:v>354.85247368421813</c:v>
                </c:pt>
                <c:pt idx="141">
                  <c:v>357.36915789474449</c:v>
                </c:pt>
                <c:pt idx="142">
                  <c:v>359.88584210527091</c:v>
                </c:pt>
                <c:pt idx="143">
                  <c:v>362.40252631579727</c:v>
                </c:pt>
                <c:pt idx="144">
                  <c:v>364.91921052632364</c:v>
                </c:pt>
                <c:pt idx="145">
                  <c:v>367.43589473685</c:v>
                </c:pt>
                <c:pt idx="146">
                  <c:v>369.95257894737642</c:v>
                </c:pt>
                <c:pt idx="147">
                  <c:v>372.46926315790273</c:v>
                </c:pt>
                <c:pt idx="148">
                  <c:v>374.98594736842921</c:v>
                </c:pt>
                <c:pt idx="149">
                  <c:v>377.50263157895552</c:v>
                </c:pt>
                <c:pt idx="150">
                  <c:v>380.01931578948182</c:v>
                </c:pt>
                <c:pt idx="151">
                  <c:v>382.53600000000819</c:v>
                </c:pt>
                <c:pt idx="152">
                  <c:v>385.05268421053461</c:v>
                </c:pt>
                <c:pt idx="153">
                  <c:v>387.56936842106097</c:v>
                </c:pt>
                <c:pt idx="154">
                  <c:v>390.08605263158739</c:v>
                </c:pt>
                <c:pt idx="155">
                  <c:v>392.60273684211376</c:v>
                </c:pt>
                <c:pt idx="156">
                  <c:v>395.11942105264012</c:v>
                </c:pt>
                <c:pt idx="157">
                  <c:v>397.63610526316648</c:v>
                </c:pt>
                <c:pt idx="158">
                  <c:v>400.15278947369279</c:v>
                </c:pt>
                <c:pt idx="159">
                  <c:v>402.66947368421921</c:v>
                </c:pt>
                <c:pt idx="160">
                  <c:v>405.18615789474558</c:v>
                </c:pt>
                <c:pt idx="161">
                  <c:v>407.70284210527194</c:v>
                </c:pt>
                <c:pt idx="162">
                  <c:v>410.2195263157983</c:v>
                </c:pt>
                <c:pt idx="163">
                  <c:v>412.73621052632467</c:v>
                </c:pt>
                <c:pt idx="164">
                  <c:v>415.25289473685109</c:v>
                </c:pt>
                <c:pt idx="165">
                  <c:v>417.76957894737751</c:v>
                </c:pt>
                <c:pt idx="166">
                  <c:v>420.28626315790376</c:v>
                </c:pt>
                <c:pt idx="167">
                  <c:v>422.80294736843018</c:v>
                </c:pt>
                <c:pt idx="168">
                  <c:v>425.31963157895649</c:v>
                </c:pt>
                <c:pt idx="169">
                  <c:v>427.83631578948291</c:v>
                </c:pt>
                <c:pt idx="170">
                  <c:v>430.35300000000927</c:v>
                </c:pt>
                <c:pt idx="171">
                  <c:v>432.86968421053558</c:v>
                </c:pt>
                <c:pt idx="172">
                  <c:v>435.38636842106206</c:v>
                </c:pt>
                <c:pt idx="173">
                  <c:v>437.90305263158842</c:v>
                </c:pt>
                <c:pt idx="174">
                  <c:v>440.41973684211479</c:v>
                </c:pt>
                <c:pt idx="175">
                  <c:v>442.93642105264115</c:v>
                </c:pt>
                <c:pt idx="176">
                  <c:v>445.45310526316752</c:v>
                </c:pt>
                <c:pt idx="177">
                  <c:v>447.96978947369388</c:v>
                </c:pt>
                <c:pt idx="178">
                  <c:v>450.48647368422024</c:v>
                </c:pt>
                <c:pt idx="179">
                  <c:v>453.00315789474661</c:v>
                </c:pt>
                <c:pt idx="180">
                  <c:v>455.51984210527297</c:v>
                </c:pt>
                <c:pt idx="181">
                  <c:v>458.03652631579934</c:v>
                </c:pt>
                <c:pt idx="182">
                  <c:v>460.5532105263257</c:v>
                </c:pt>
                <c:pt idx="183">
                  <c:v>463.06989473685206</c:v>
                </c:pt>
                <c:pt idx="184">
                  <c:v>465.58657894737843</c:v>
                </c:pt>
                <c:pt idx="185">
                  <c:v>468.10326315790485</c:v>
                </c:pt>
                <c:pt idx="186">
                  <c:v>470.61994736843121</c:v>
                </c:pt>
                <c:pt idx="187">
                  <c:v>473.13663157895758</c:v>
                </c:pt>
                <c:pt idx="188">
                  <c:v>475.65331578948388</c:v>
                </c:pt>
                <c:pt idx="189">
                  <c:v>478.17000000001025</c:v>
                </c:pt>
                <c:pt idx="190">
                  <c:v>480.68668421053667</c:v>
                </c:pt>
                <c:pt idx="191">
                  <c:v>483.20336842106303</c:v>
                </c:pt>
                <c:pt idx="192">
                  <c:v>485.7200526315894</c:v>
                </c:pt>
                <c:pt idx="193">
                  <c:v>488.2367368421157</c:v>
                </c:pt>
                <c:pt idx="194">
                  <c:v>490.75342105264212</c:v>
                </c:pt>
                <c:pt idx="195">
                  <c:v>493.2701052631686</c:v>
                </c:pt>
                <c:pt idx="196">
                  <c:v>495.78678947369497</c:v>
                </c:pt>
                <c:pt idx="197">
                  <c:v>498.30347368422122</c:v>
                </c:pt>
                <c:pt idx="198">
                  <c:v>500.82015789474758</c:v>
                </c:pt>
                <c:pt idx="199">
                  <c:v>503.33684210527406</c:v>
                </c:pt>
                <c:pt idx="200">
                  <c:v>505.85352631580031</c:v>
                </c:pt>
                <c:pt idx="201">
                  <c:v>508.37021052632679</c:v>
                </c:pt>
                <c:pt idx="202">
                  <c:v>510.88689473685315</c:v>
                </c:pt>
                <c:pt idx="203">
                  <c:v>513.40357894737951</c:v>
                </c:pt>
                <c:pt idx="204">
                  <c:v>515.92026315790577</c:v>
                </c:pt>
                <c:pt idx="205">
                  <c:v>518.43694736843213</c:v>
                </c:pt>
                <c:pt idx="206">
                  <c:v>520.95363157895861</c:v>
                </c:pt>
                <c:pt idx="207">
                  <c:v>523.47031578948486</c:v>
                </c:pt>
                <c:pt idx="208">
                  <c:v>525.98700000001134</c:v>
                </c:pt>
                <c:pt idx="209">
                  <c:v>528.5036842105377</c:v>
                </c:pt>
                <c:pt idx="210">
                  <c:v>531.02036842106406</c:v>
                </c:pt>
                <c:pt idx="211">
                  <c:v>533.53705263159031</c:v>
                </c:pt>
                <c:pt idx="212">
                  <c:v>536.0537368421169</c:v>
                </c:pt>
                <c:pt idx="213">
                  <c:v>538.57042105264316</c:v>
                </c:pt>
                <c:pt idx="214">
                  <c:v>541.08710526316952</c:v>
                </c:pt>
                <c:pt idx="215">
                  <c:v>543.603789473696</c:v>
                </c:pt>
                <c:pt idx="216">
                  <c:v>546.12047368422225</c:v>
                </c:pt>
                <c:pt idx="217">
                  <c:v>548.63715789474873</c:v>
                </c:pt>
                <c:pt idx="218">
                  <c:v>551.15384210527509</c:v>
                </c:pt>
                <c:pt idx="219">
                  <c:v>553.67052631580145</c:v>
                </c:pt>
                <c:pt idx="220">
                  <c:v>556.1872105263277</c:v>
                </c:pt>
                <c:pt idx="221">
                  <c:v>558.70389473685418</c:v>
                </c:pt>
                <c:pt idx="222">
                  <c:v>561.22057894738055</c:v>
                </c:pt>
                <c:pt idx="223">
                  <c:v>563.73726315790691</c:v>
                </c:pt>
                <c:pt idx="224">
                  <c:v>566.25394736843327</c:v>
                </c:pt>
                <c:pt idx="225">
                  <c:v>568.77063157895964</c:v>
                </c:pt>
                <c:pt idx="226">
                  <c:v>571.287315789486</c:v>
                </c:pt>
                <c:pt idx="227">
                  <c:v>573.80400000001237</c:v>
                </c:pt>
                <c:pt idx="228">
                  <c:v>576.32068421053884</c:v>
                </c:pt>
                <c:pt idx="229">
                  <c:v>578.83736842106509</c:v>
                </c:pt>
                <c:pt idx="230">
                  <c:v>581.35405263159146</c:v>
                </c:pt>
                <c:pt idx="231">
                  <c:v>583.87073684211782</c:v>
                </c:pt>
                <c:pt idx="232">
                  <c:v>586.3874210526443</c:v>
                </c:pt>
                <c:pt idx="233">
                  <c:v>588.90410526317055</c:v>
                </c:pt>
                <c:pt idx="234">
                  <c:v>591.42078947369703</c:v>
                </c:pt>
                <c:pt idx="235">
                  <c:v>593.93747368422339</c:v>
                </c:pt>
                <c:pt idx="236">
                  <c:v>596.45415789474976</c:v>
                </c:pt>
                <c:pt idx="237">
                  <c:v>598.97084210527612</c:v>
                </c:pt>
                <c:pt idx="238">
                  <c:v>601.48752631580248</c:v>
                </c:pt>
                <c:pt idx="239">
                  <c:v>604.00421052632885</c:v>
                </c:pt>
                <c:pt idx="240">
                  <c:v>606.52089473685521</c:v>
                </c:pt>
                <c:pt idx="241">
                  <c:v>609.03757894738146</c:v>
                </c:pt>
                <c:pt idx="242">
                  <c:v>611.55426315790794</c:v>
                </c:pt>
                <c:pt idx="243">
                  <c:v>614.0709473684343</c:v>
                </c:pt>
                <c:pt idx="244">
                  <c:v>616.58763157896067</c:v>
                </c:pt>
                <c:pt idx="245">
                  <c:v>619.10431578948703</c:v>
                </c:pt>
                <c:pt idx="246">
                  <c:v>621.6210000000134</c:v>
                </c:pt>
                <c:pt idx="247">
                  <c:v>624.13768421053976</c:v>
                </c:pt>
                <c:pt idx="248">
                  <c:v>626.65436842106612</c:v>
                </c:pt>
                <c:pt idx="249">
                  <c:v>629.17105263159249</c:v>
                </c:pt>
                <c:pt idx="250">
                  <c:v>631.68773684211885</c:v>
                </c:pt>
                <c:pt idx="251">
                  <c:v>634.20442105264522</c:v>
                </c:pt>
                <c:pt idx="252">
                  <c:v>636.72110526317158</c:v>
                </c:pt>
                <c:pt idx="253">
                  <c:v>639.23778947369794</c:v>
                </c:pt>
                <c:pt idx="254">
                  <c:v>641.75447368422431</c:v>
                </c:pt>
                <c:pt idx="255">
                  <c:v>644.27115789475067</c:v>
                </c:pt>
                <c:pt idx="256">
                  <c:v>646.78784210527704</c:v>
                </c:pt>
                <c:pt idx="257">
                  <c:v>649.3045263158034</c:v>
                </c:pt>
                <c:pt idx="258">
                  <c:v>651.82121052632976</c:v>
                </c:pt>
                <c:pt idx="259">
                  <c:v>654.33789473685613</c:v>
                </c:pt>
                <c:pt idx="260">
                  <c:v>656.85457894738249</c:v>
                </c:pt>
                <c:pt idx="261">
                  <c:v>659.37126315790886</c:v>
                </c:pt>
                <c:pt idx="262">
                  <c:v>661.88794736843522</c:v>
                </c:pt>
                <c:pt idx="263">
                  <c:v>664.4046315789617</c:v>
                </c:pt>
                <c:pt idx="264">
                  <c:v>666.92131578948806</c:v>
                </c:pt>
                <c:pt idx="265">
                  <c:v>669.43800000001431</c:v>
                </c:pt>
                <c:pt idx="266">
                  <c:v>671.95468421054079</c:v>
                </c:pt>
                <c:pt idx="267">
                  <c:v>674.47136842106715</c:v>
                </c:pt>
                <c:pt idx="268">
                  <c:v>676.98805263159352</c:v>
                </c:pt>
                <c:pt idx="269">
                  <c:v>679.50473684211988</c:v>
                </c:pt>
                <c:pt idx="270">
                  <c:v>682.02142105264625</c:v>
                </c:pt>
                <c:pt idx="271">
                  <c:v>684.53810526317261</c:v>
                </c:pt>
                <c:pt idx="272">
                  <c:v>687.05478947369897</c:v>
                </c:pt>
                <c:pt idx="273">
                  <c:v>689.57147368422534</c:v>
                </c:pt>
                <c:pt idx="274">
                  <c:v>692.0881578947517</c:v>
                </c:pt>
                <c:pt idx="275">
                  <c:v>694.60484210527807</c:v>
                </c:pt>
                <c:pt idx="276">
                  <c:v>697.12152631580443</c:v>
                </c:pt>
                <c:pt idx="277">
                  <c:v>699.63821052633091</c:v>
                </c:pt>
                <c:pt idx="278">
                  <c:v>702.15489473685716</c:v>
                </c:pt>
                <c:pt idx="279">
                  <c:v>704.67157894738364</c:v>
                </c:pt>
                <c:pt idx="280">
                  <c:v>707.18826315790989</c:v>
                </c:pt>
                <c:pt idx="281">
                  <c:v>709.70494736843625</c:v>
                </c:pt>
                <c:pt idx="282">
                  <c:v>712.22163157896273</c:v>
                </c:pt>
                <c:pt idx="283">
                  <c:v>714.73831578948898</c:v>
                </c:pt>
                <c:pt idx="284">
                  <c:v>717.25500000001557</c:v>
                </c:pt>
                <c:pt idx="285">
                  <c:v>719.77168421054182</c:v>
                </c:pt>
                <c:pt idx="286">
                  <c:v>722.2883684210683</c:v>
                </c:pt>
                <c:pt idx="287">
                  <c:v>724.80505263159455</c:v>
                </c:pt>
                <c:pt idx="288">
                  <c:v>727.3217368421208</c:v>
                </c:pt>
                <c:pt idx="289">
                  <c:v>729.83842105264728</c:v>
                </c:pt>
                <c:pt idx="290">
                  <c:v>732.35510526317353</c:v>
                </c:pt>
                <c:pt idx="291">
                  <c:v>734.87178947370001</c:v>
                </c:pt>
                <c:pt idx="292">
                  <c:v>737.38847368422637</c:v>
                </c:pt>
                <c:pt idx="293">
                  <c:v>739.90515789475285</c:v>
                </c:pt>
                <c:pt idx="294">
                  <c:v>742.4218421052791</c:v>
                </c:pt>
                <c:pt idx="295">
                  <c:v>744.93852631580546</c:v>
                </c:pt>
                <c:pt idx="296">
                  <c:v>747.45521052633183</c:v>
                </c:pt>
                <c:pt idx="297">
                  <c:v>749.97189473685842</c:v>
                </c:pt>
                <c:pt idx="298">
                  <c:v>752.48857894738467</c:v>
                </c:pt>
                <c:pt idx="299">
                  <c:v>755.00526315791103</c:v>
                </c:pt>
              </c:numCache>
            </c:numRef>
          </c:cat>
          <c:val>
            <c:numRef>
              <c:f>'TV curves - Working'!$T$3:$T$302</c:f>
              <c:numCache>
                <c:formatCode>General</c:formatCode>
                <c:ptCount val="300"/>
                <c:pt idx="177">
                  <c:v>50480.199067053683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04-47CD-A046-1CF48FB80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677023"/>
        <c:axId val="1974668703"/>
      </c:lineChart>
      <c:catAx>
        <c:axId val="1974677023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68703"/>
        <c:crosses val="autoZero"/>
        <c:auto val="1"/>
        <c:lblAlgn val="ctr"/>
        <c:lblOffset val="100"/>
        <c:noMultiLvlLbl val="0"/>
      </c:catAx>
      <c:valAx>
        <c:axId val="1974668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7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1666666666666664E-2"/>
          <c:y val="0.88020778652668419"/>
          <c:w val="0.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443B407B-1FE9-4BBD-B5F5-BFDF2F3D7896}" type="doc">
      <dgm:prSet loTypeId="urn:microsoft.com/office/officeart/2005/8/layout/default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IN"/>
        </a:p>
      </dgm:t>
    </dgm:pt>
    <dgm:pt modelId="{C0DBDDA7-D810-423F-8B28-63B5A968D271}">
      <dgm:prSet phldrT="[Text]" custT="1"/>
      <dgm:spPr/>
      <dgm:t>
        <a:bodyPr/>
        <a:lstStyle/>
        <a:p>
          <a:pPr algn="l"/>
          <a:r>
            <a:rPr lang="en-IN" sz="900" b="1"/>
            <a:t>Milka Distribution</a:t>
          </a:r>
        </a:p>
      </dgm:t>
    </dgm:pt>
    <dgm:pt modelId="{E829D372-6CE4-403C-89E3-9C34FACDE3EC}" type="parTrans" cxnId="{C4AD4C05-5472-414D-BF0A-F22995A73482}">
      <dgm:prSet/>
      <dgm:spPr/>
      <dgm:t>
        <a:bodyPr/>
        <a:lstStyle/>
        <a:p>
          <a:endParaRPr lang="en-IN" b="1"/>
        </a:p>
      </dgm:t>
    </dgm:pt>
    <dgm:pt modelId="{C1740A5F-0911-49AF-BF0A-3A03E7CA2749}" type="sibTrans" cxnId="{C4AD4C05-5472-414D-BF0A-F22995A73482}">
      <dgm:prSet/>
      <dgm:spPr/>
      <dgm:t>
        <a:bodyPr/>
        <a:lstStyle/>
        <a:p>
          <a:endParaRPr lang="en-IN" b="1"/>
        </a:p>
      </dgm:t>
    </dgm:pt>
    <dgm:pt modelId="{7B6AB8FA-3DE8-4E96-BAB7-8ACFF6451921}">
      <dgm:prSet phldrT="[Text]" custT="1"/>
      <dgm:spPr/>
      <dgm:t>
        <a:bodyPr/>
        <a:lstStyle/>
        <a:p>
          <a:r>
            <a:rPr lang="en-IN" sz="900" b="1"/>
            <a:t>COVID Impact</a:t>
          </a:r>
        </a:p>
      </dgm:t>
    </dgm:pt>
    <dgm:pt modelId="{A5B4E028-231F-43AF-B5E4-FEEEEB935542}" type="parTrans" cxnId="{311886A5-6812-4257-BBF0-9A00C977F3DE}">
      <dgm:prSet/>
      <dgm:spPr/>
      <dgm:t>
        <a:bodyPr/>
        <a:lstStyle/>
        <a:p>
          <a:endParaRPr lang="en-IN" b="1"/>
        </a:p>
      </dgm:t>
    </dgm:pt>
    <dgm:pt modelId="{99CAB6FE-CC82-4019-BBAB-765A855F08A7}" type="sibTrans" cxnId="{311886A5-6812-4257-BBF0-9A00C977F3DE}">
      <dgm:prSet/>
      <dgm:spPr/>
      <dgm:t>
        <a:bodyPr/>
        <a:lstStyle/>
        <a:p>
          <a:endParaRPr lang="en-IN" b="1"/>
        </a:p>
      </dgm:t>
    </dgm:pt>
    <dgm:pt modelId="{BF731F5A-7665-4ECD-9CF8-E2AEAF5D0413}">
      <dgm:prSet phldrT="[Text]" custT="1"/>
      <dgm:spPr/>
      <dgm:t>
        <a:bodyPr/>
        <a:lstStyle/>
        <a:p>
          <a:r>
            <a:rPr lang="en-IN" sz="900" b="1"/>
            <a:t>Assortment Reduction</a:t>
          </a:r>
        </a:p>
      </dgm:t>
    </dgm:pt>
    <dgm:pt modelId="{8BECC483-6321-43A4-9263-504C784854D6}" type="parTrans" cxnId="{7B12EF43-6AA8-483B-B44C-AB93AE65ADD0}">
      <dgm:prSet/>
      <dgm:spPr/>
      <dgm:t>
        <a:bodyPr/>
        <a:lstStyle/>
        <a:p>
          <a:endParaRPr lang="en-IN" b="1"/>
        </a:p>
      </dgm:t>
    </dgm:pt>
    <dgm:pt modelId="{54AAEC37-5088-4305-B573-0E28ED56F66A}" type="sibTrans" cxnId="{7B12EF43-6AA8-483B-B44C-AB93AE65ADD0}">
      <dgm:prSet/>
      <dgm:spPr/>
      <dgm:t>
        <a:bodyPr/>
        <a:lstStyle/>
        <a:p>
          <a:endParaRPr lang="en-IN" b="1"/>
        </a:p>
      </dgm:t>
    </dgm:pt>
    <dgm:pt modelId="{E5E165E2-11DD-4B6D-9772-A1EC5435F402}">
      <dgm:prSet phldrT="[Text]" custT="1"/>
      <dgm:spPr/>
      <dgm:t>
        <a:bodyPr/>
        <a:lstStyle/>
        <a:p>
          <a:r>
            <a:rPr lang="en-IN" sz="900" b="1"/>
            <a:t>Price Increases</a:t>
          </a:r>
        </a:p>
      </dgm:t>
    </dgm:pt>
    <dgm:pt modelId="{9EAF83DE-E825-449E-9170-11D11269B9FD}" type="parTrans" cxnId="{DCE12247-5F46-44A7-BA42-CF893B1A3832}">
      <dgm:prSet/>
      <dgm:spPr/>
      <dgm:t>
        <a:bodyPr/>
        <a:lstStyle/>
        <a:p>
          <a:endParaRPr lang="en-IN" b="1"/>
        </a:p>
      </dgm:t>
    </dgm:pt>
    <dgm:pt modelId="{8154D196-A746-447E-B2F2-D777CE69E43B}" type="sibTrans" cxnId="{DCE12247-5F46-44A7-BA42-CF893B1A3832}">
      <dgm:prSet/>
      <dgm:spPr/>
      <dgm:t>
        <a:bodyPr/>
        <a:lstStyle/>
        <a:p>
          <a:endParaRPr lang="en-IN" b="1"/>
        </a:p>
      </dgm:t>
    </dgm:pt>
    <dgm:pt modelId="{0F901D41-0F55-4603-9EBF-1A8CF9E6679A}">
      <dgm:prSet phldrT="[Text]" custT="1"/>
      <dgm:spPr/>
      <dgm:t>
        <a:bodyPr/>
        <a:lstStyle/>
        <a:p>
          <a:r>
            <a:rPr lang="en-IN" sz="900" b="1"/>
            <a:t>Category Momentum</a:t>
          </a:r>
        </a:p>
      </dgm:t>
    </dgm:pt>
    <dgm:pt modelId="{04AE2AEA-A840-46A9-9BB3-3E2ECFD0D95F}" type="parTrans" cxnId="{940E1631-516D-4433-A82B-821431E57946}">
      <dgm:prSet/>
      <dgm:spPr/>
      <dgm:t>
        <a:bodyPr/>
        <a:lstStyle/>
        <a:p>
          <a:endParaRPr lang="en-IN" b="1"/>
        </a:p>
      </dgm:t>
    </dgm:pt>
    <dgm:pt modelId="{A447C6CF-5519-46DF-AAAC-F530BE159383}" type="sibTrans" cxnId="{940E1631-516D-4433-A82B-821431E57946}">
      <dgm:prSet/>
      <dgm:spPr/>
      <dgm:t>
        <a:bodyPr/>
        <a:lstStyle/>
        <a:p>
          <a:endParaRPr lang="en-IN" b="1"/>
        </a:p>
      </dgm:t>
    </dgm:pt>
    <dgm:pt modelId="{DC372EDD-2484-4414-921C-B22E8D4237DB}">
      <dgm:prSet phldrT="[Text]" custT="1"/>
      <dgm:spPr/>
      <dgm:t>
        <a:bodyPr/>
        <a:lstStyle/>
        <a:p>
          <a:r>
            <a:rPr lang="en-IN" sz="900" b="1"/>
            <a:t>Media </a:t>
          </a:r>
        </a:p>
      </dgm:t>
    </dgm:pt>
    <dgm:pt modelId="{C75C58BC-FA09-4963-B80D-DA42791FCB95}" type="parTrans" cxnId="{3797A63C-34FC-45AD-83C0-7D1EBD13F0DD}">
      <dgm:prSet/>
      <dgm:spPr/>
      <dgm:t>
        <a:bodyPr/>
        <a:lstStyle/>
        <a:p>
          <a:endParaRPr lang="en-IN" b="1"/>
        </a:p>
      </dgm:t>
    </dgm:pt>
    <dgm:pt modelId="{6AFB5B3F-6636-4048-953F-19965381C26A}" type="sibTrans" cxnId="{3797A63C-34FC-45AD-83C0-7D1EBD13F0DD}">
      <dgm:prSet/>
      <dgm:spPr/>
      <dgm:t>
        <a:bodyPr/>
        <a:lstStyle/>
        <a:p>
          <a:endParaRPr lang="en-IN" b="1"/>
        </a:p>
      </dgm:t>
    </dgm:pt>
    <dgm:pt modelId="{89370EC7-BADF-4A97-B2A2-C3A4EF59A1E1}" type="pres">
      <dgm:prSet presAssocID="{443B407B-1FE9-4BBD-B5F5-BFDF2F3D7896}" presName="diagram" presStyleCnt="0">
        <dgm:presLayoutVars>
          <dgm:dir/>
          <dgm:resizeHandles val="exact"/>
        </dgm:presLayoutVars>
      </dgm:prSet>
      <dgm:spPr/>
    </dgm:pt>
    <dgm:pt modelId="{D0725950-9711-436A-AFCA-A6EFC4ACB546}" type="pres">
      <dgm:prSet presAssocID="{C0DBDDA7-D810-423F-8B28-63B5A968D271}" presName="node" presStyleLbl="node1" presStyleIdx="0" presStyleCnt="6">
        <dgm:presLayoutVars>
          <dgm:bulletEnabled val="1"/>
        </dgm:presLayoutVars>
      </dgm:prSet>
      <dgm:spPr/>
    </dgm:pt>
    <dgm:pt modelId="{3D0A2360-46D3-444D-A9EA-DBD5BD6995D0}" type="pres">
      <dgm:prSet presAssocID="{C1740A5F-0911-49AF-BF0A-3A03E7CA2749}" presName="sibTrans" presStyleCnt="0"/>
      <dgm:spPr/>
    </dgm:pt>
    <dgm:pt modelId="{55288E72-C2F4-4634-9E58-CD5ACE2041F9}" type="pres">
      <dgm:prSet presAssocID="{7B6AB8FA-3DE8-4E96-BAB7-8ACFF6451921}" presName="node" presStyleLbl="node1" presStyleIdx="1" presStyleCnt="6">
        <dgm:presLayoutVars>
          <dgm:bulletEnabled val="1"/>
        </dgm:presLayoutVars>
      </dgm:prSet>
      <dgm:spPr/>
    </dgm:pt>
    <dgm:pt modelId="{AAC321BD-54A7-4DC4-A4E3-38667D34A2CE}" type="pres">
      <dgm:prSet presAssocID="{99CAB6FE-CC82-4019-BBAB-765A855F08A7}" presName="sibTrans" presStyleCnt="0"/>
      <dgm:spPr/>
    </dgm:pt>
    <dgm:pt modelId="{1D0EB617-D9C1-4863-873F-13DC75CDE8B0}" type="pres">
      <dgm:prSet presAssocID="{BF731F5A-7665-4ECD-9CF8-E2AEAF5D0413}" presName="node" presStyleLbl="node1" presStyleIdx="2" presStyleCnt="6">
        <dgm:presLayoutVars>
          <dgm:bulletEnabled val="1"/>
        </dgm:presLayoutVars>
      </dgm:prSet>
      <dgm:spPr/>
    </dgm:pt>
    <dgm:pt modelId="{0B524C80-8E6D-4B6F-8F3C-C525CE184438}" type="pres">
      <dgm:prSet presAssocID="{54AAEC37-5088-4305-B573-0E28ED56F66A}" presName="sibTrans" presStyleCnt="0"/>
      <dgm:spPr/>
    </dgm:pt>
    <dgm:pt modelId="{95FDB18F-6242-498C-9BD2-947330E43CCC}" type="pres">
      <dgm:prSet presAssocID="{E5E165E2-11DD-4B6D-9772-A1EC5435F402}" presName="node" presStyleLbl="node1" presStyleIdx="3" presStyleCnt="6" custLinFactNeighborX="-207" custLinFactNeighborY="1674">
        <dgm:presLayoutVars>
          <dgm:bulletEnabled val="1"/>
        </dgm:presLayoutVars>
      </dgm:prSet>
      <dgm:spPr/>
    </dgm:pt>
    <dgm:pt modelId="{CF4D48E3-A886-4041-BB89-FA5818333B4A}" type="pres">
      <dgm:prSet presAssocID="{8154D196-A746-447E-B2F2-D777CE69E43B}" presName="sibTrans" presStyleCnt="0"/>
      <dgm:spPr/>
    </dgm:pt>
    <dgm:pt modelId="{4518C951-1D40-4FAD-9B97-2FB6995B7BA4}" type="pres">
      <dgm:prSet presAssocID="{0F901D41-0F55-4603-9EBF-1A8CF9E6679A}" presName="node" presStyleLbl="node1" presStyleIdx="4" presStyleCnt="6" custLinFactNeighborX="2009">
        <dgm:presLayoutVars>
          <dgm:bulletEnabled val="1"/>
        </dgm:presLayoutVars>
      </dgm:prSet>
      <dgm:spPr/>
    </dgm:pt>
    <dgm:pt modelId="{897035D6-79C0-4524-A2B4-E3E7832F3A48}" type="pres">
      <dgm:prSet presAssocID="{A447C6CF-5519-46DF-AAAC-F530BE159383}" presName="sibTrans" presStyleCnt="0"/>
      <dgm:spPr/>
    </dgm:pt>
    <dgm:pt modelId="{602670CB-A480-4BD6-9DD0-2C5615971B28}" type="pres">
      <dgm:prSet presAssocID="{DC372EDD-2484-4414-921C-B22E8D4237DB}" presName="node" presStyleLbl="node1" presStyleIdx="5" presStyleCnt="6" custLinFactNeighborX="1004" custLinFactNeighborY="1674">
        <dgm:presLayoutVars>
          <dgm:bulletEnabled val="1"/>
        </dgm:presLayoutVars>
      </dgm:prSet>
      <dgm:spPr/>
    </dgm:pt>
  </dgm:ptLst>
  <dgm:cxnLst>
    <dgm:cxn modelId="{C4AD4C05-5472-414D-BF0A-F22995A73482}" srcId="{443B407B-1FE9-4BBD-B5F5-BFDF2F3D7896}" destId="{C0DBDDA7-D810-423F-8B28-63B5A968D271}" srcOrd="0" destOrd="0" parTransId="{E829D372-6CE4-403C-89E3-9C34FACDE3EC}" sibTransId="{C1740A5F-0911-49AF-BF0A-3A03E7CA2749}"/>
    <dgm:cxn modelId="{B045110E-CE0E-4F6F-BCEC-08EDE6CE98F7}" type="presOf" srcId="{E5E165E2-11DD-4B6D-9772-A1EC5435F402}" destId="{95FDB18F-6242-498C-9BD2-947330E43CCC}" srcOrd="0" destOrd="0" presId="urn:microsoft.com/office/officeart/2005/8/layout/default"/>
    <dgm:cxn modelId="{56B03E12-3703-4EA0-842A-427BD967D872}" type="presOf" srcId="{443B407B-1FE9-4BBD-B5F5-BFDF2F3D7896}" destId="{89370EC7-BADF-4A97-B2A2-C3A4EF59A1E1}" srcOrd="0" destOrd="0" presId="urn:microsoft.com/office/officeart/2005/8/layout/default"/>
    <dgm:cxn modelId="{940E1631-516D-4433-A82B-821431E57946}" srcId="{443B407B-1FE9-4BBD-B5F5-BFDF2F3D7896}" destId="{0F901D41-0F55-4603-9EBF-1A8CF9E6679A}" srcOrd="4" destOrd="0" parTransId="{04AE2AEA-A840-46A9-9BB3-3E2ECFD0D95F}" sibTransId="{A447C6CF-5519-46DF-AAAC-F530BE159383}"/>
    <dgm:cxn modelId="{3797A63C-34FC-45AD-83C0-7D1EBD13F0DD}" srcId="{443B407B-1FE9-4BBD-B5F5-BFDF2F3D7896}" destId="{DC372EDD-2484-4414-921C-B22E8D4237DB}" srcOrd="5" destOrd="0" parTransId="{C75C58BC-FA09-4963-B80D-DA42791FCB95}" sibTransId="{6AFB5B3F-6636-4048-953F-19965381C26A}"/>
    <dgm:cxn modelId="{7B12EF43-6AA8-483B-B44C-AB93AE65ADD0}" srcId="{443B407B-1FE9-4BBD-B5F5-BFDF2F3D7896}" destId="{BF731F5A-7665-4ECD-9CF8-E2AEAF5D0413}" srcOrd="2" destOrd="0" parTransId="{8BECC483-6321-43A4-9263-504C784854D6}" sibTransId="{54AAEC37-5088-4305-B573-0E28ED56F66A}"/>
    <dgm:cxn modelId="{223B9644-7827-4647-87E7-A72ADDE26A9C}" type="presOf" srcId="{DC372EDD-2484-4414-921C-B22E8D4237DB}" destId="{602670CB-A480-4BD6-9DD0-2C5615971B28}" srcOrd="0" destOrd="0" presId="urn:microsoft.com/office/officeart/2005/8/layout/default"/>
    <dgm:cxn modelId="{DCE12247-5F46-44A7-BA42-CF893B1A3832}" srcId="{443B407B-1FE9-4BBD-B5F5-BFDF2F3D7896}" destId="{E5E165E2-11DD-4B6D-9772-A1EC5435F402}" srcOrd="3" destOrd="0" parTransId="{9EAF83DE-E825-449E-9170-11D11269B9FD}" sibTransId="{8154D196-A746-447E-B2F2-D777CE69E43B}"/>
    <dgm:cxn modelId="{BB2DC88E-5D1C-4CB6-BAB0-47D0B81EA5CC}" type="presOf" srcId="{0F901D41-0F55-4603-9EBF-1A8CF9E6679A}" destId="{4518C951-1D40-4FAD-9B97-2FB6995B7BA4}" srcOrd="0" destOrd="0" presId="urn:microsoft.com/office/officeart/2005/8/layout/default"/>
    <dgm:cxn modelId="{0A7A7B91-75A1-4CFF-8D56-C6675668E5F5}" type="presOf" srcId="{BF731F5A-7665-4ECD-9CF8-E2AEAF5D0413}" destId="{1D0EB617-D9C1-4863-873F-13DC75CDE8B0}" srcOrd="0" destOrd="0" presId="urn:microsoft.com/office/officeart/2005/8/layout/default"/>
    <dgm:cxn modelId="{311886A5-6812-4257-BBF0-9A00C977F3DE}" srcId="{443B407B-1FE9-4BBD-B5F5-BFDF2F3D7896}" destId="{7B6AB8FA-3DE8-4E96-BAB7-8ACFF6451921}" srcOrd="1" destOrd="0" parTransId="{A5B4E028-231F-43AF-B5E4-FEEEEB935542}" sibTransId="{99CAB6FE-CC82-4019-BBAB-765A855F08A7}"/>
    <dgm:cxn modelId="{CABEBAD1-A000-40ED-B0FA-AE74ACC09A51}" type="presOf" srcId="{7B6AB8FA-3DE8-4E96-BAB7-8ACFF6451921}" destId="{55288E72-C2F4-4634-9E58-CD5ACE2041F9}" srcOrd="0" destOrd="0" presId="urn:microsoft.com/office/officeart/2005/8/layout/default"/>
    <dgm:cxn modelId="{E875C1F2-05DE-4FB7-A163-CAE15E9ABE49}" type="presOf" srcId="{C0DBDDA7-D810-423F-8B28-63B5A968D271}" destId="{D0725950-9711-436A-AFCA-A6EFC4ACB546}" srcOrd="0" destOrd="0" presId="urn:microsoft.com/office/officeart/2005/8/layout/default"/>
    <dgm:cxn modelId="{04D2EFFE-F63E-42F1-AD1B-8E780AEF72C6}" type="presParOf" srcId="{89370EC7-BADF-4A97-B2A2-C3A4EF59A1E1}" destId="{D0725950-9711-436A-AFCA-A6EFC4ACB546}" srcOrd="0" destOrd="0" presId="urn:microsoft.com/office/officeart/2005/8/layout/default"/>
    <dgm:cxn modelId="{35401C03-5115-4950-82E3-C6CE1A6FF811}" type="presParOf" srcId="{89370EC7-BADF-4A97-B2A2-C3A4EF59A1E1}" destId="{3D0A2360-46D3-444D-A9EA-DBD5BD6995D0}" srcOrd="1" destOrd="0" presId="urn:microsoft.com/office/officeart/2005/8/layout/default"/>
    <dgm:cxn modelId="{9A184810-0C61-44E4-819B-7EFC499A7E92}" type="presParOf" srcId="{89370EC7-BADF-4A97-B2A2-C3A4EF59A1E1}" destId="{55288E72-C2F4-4634-9E58-CD5ACE2041F9}" srcOrd="2" destOrd="0" presId="urn:microsoft.com/office/officeart/2005/8/layout/default"/>
    <dgm:cxn modelId="{C1B62E85-FFDC-4024-9B3C-7BB2B2CDBFC7}" type="presParOf" srcId="{89370EC7-BADF-4A97-B2A2-C3A4EF59A1E1}" destId="{AAC321BD-54A7-4DC4-A4E3-38667D34A2CE}" srcOrd="3" destOrd="0" presId="urn:microsoft.com/office/officeart/2005/8/layout/default"/>
    <dgm:cxn modelId="{A03004B2-0C88-4939-B889-770015E16C2D}" type="presParOf" srcId="{89370EC7-BADF-4A97-B2A2-C3A4EF59A1E1}" destId="{1D0EB617-D9C1-4863-873F-13DC75CDE8B0}" srcOrd="4" destOrd="0" presId="urn:microsoft.com/office/officeart/2005/8/layout/default"/>
    <dgm:cxn modelId="{11DB13A6-3A2F-4D92-A2E1-1B3406173F42}" type="presParOf" srcId="{89370EC7-BADF-4A97-B2A2-C3A4EF59A1E1}" destId="{0B524C80-8E6D-4B6F-8F3C-C525CE184438}" srcOrd="5" destOrd="0" presId="urn:microsoft.com/office/officeart/2005/8/layout/default"/>
    <dgm:cxn modelId="{3A0405E3-B5D9-480A-B04A-A53EFEA814D5}" type="presParOf" srcId="{89370EC7-BADF-4A97-B2A2-C3A4EF59A1E1}" destId="{95FDB18F-6242-498C-9BD2-947330E43CCC}" srcOrd="6" destOrd="0" presId="urn:microsoft.com/office/officeart/2005/8/layout/default"/>
    <dgm:cxn modelId="{123DA995-A15B-4587-9DE4-173FB6EA4711}" type="presParOf" srcId="{89370EC7-BADF-4A97-B2A2-C3A4EF59A1E1}" destId="{CF4D48E3-A886-4041-BB89-FA5818333B4A}" srcOrd="7" destOrd="0" presId="urn:microsoft.com/office/officeart/2005/8/layout/default"/>
    <dgm:cxn modelId="{E0B9877C-E9D7-484F-9DBD-D836388D1585}" type="presParOf" srcId="{89370EC7-BADF-4A97-B2A2-C3A4EF59A1E1}" destId="{4518C951-1D40-4FAD-9B97-2FB6995B7BA4}" srcOrd="8" destOrd="0" presId="urn:microsoft.com/office/officeart/2005/8/layout/default"/>
    <dgm:cxn modelId="{7ADD87F8-ABE3-4A56-ACA9-6165722D313C}" type="presParOf" srcId="{89370EC7-BADF-4A97-B2A2-C3A4EF59A1E1}" destId="{897035D6-79C0-4524-A2B4-E3E7832F3A48}" srcOrd="9" destOrd="0" presId="urn:microsoft.com/office/officeart/2005/8/layout/default"/>
    <dgm:cxn modelId="{10BCFF3F-E3C2-406D-A1B1-699A7ED3A3A5}" type="presParOf" srcId="{89370EC7-BADF-4A97-B2A2-C3A4EF59A1E1}" destId="{602670CB-A480-4BD6-9DD0-2C5615971B28}" srcOrd="10" destOrd="0" presId="urn:microsoft.com/office/officeart/2005/8/layout/defaul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443B407B-1FE9-4BBD-B5F5-BFDF2F3D7896}" type="doc">
      <dgm:prSet loTypeId="urn:microsoft.com/office/officeart/2005/8/layout/default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IN"/>
        </a:p>
      </dgm:t>
    </dgm:pt>
    <dgm:pt modelId="{C0DBDDA7-D810-423F-8B28-63B5A968D271}">
      <dgm:prSet phldrT="[Text]" custT="1"/>
      <dgm:spPr/>
      <dgm:t>
        <a:bodyPr/>
        <a:lstStyle/>
        <a:p>
          <a:pPr algn="ctr"/>
          <a:r>
            <a:rPr lang="en-IN" sz="900" b="1"/>
            <a:t>New Product (Oreo)</a:t>
          </a:r>
        </a:p>
      </dgm:t>
    </dgm:pt>
    <dgm:pt modelId="{E829D372-6CE4-403C-89E3-9C34FACDE3EC}" type="parTrans" cxnId="{C4AD4C05-5472-414D-BF0A-F22995A73482}">
      <dgm:prSet/>
      <dgm:spPr/>
      <dgm:t>
        <a:bodyPr/>
        <a:lstStyle/>
        <a:p>
          <a:endParaRPr lang="en-IN" b="1"/>
        </a:p>
      </dgm:t>
    </dgm:pt>
    <dgm:pt modelId="{C1740A5F-0911-49AF-BF0A-3A03E7CA2749}" type="sibTrans" cxnId="{C4AD4C05-5472-414D-BF0A-F22995A73482}">
      <dgm:prSet/>
      <dgm:spPr/>
      <dgm:t>
        <a:bodyPr/>
        <a:lstStyle/>
        <a:p>
          <a:endParaRPr lang="en-IN" b="1"/>
        </a:p>
      </dgm:t>
    </dgm:pt>
    <dgm:pt modelId="{7B6AB8FA-3DE8-4E96-BAB7-8ACFF6451921}">
      <dgm:prSet phldrT="[Text]" custT="1"/>
      <dgm:spPr/>
      <dgm:t>
        <a:bodyPr/>
        <a:lstStyle/>
        <a:p>
          <a:r>
            <a:rPr lang="en-IN" sz="900" b="1"/>
            <a:t>Competitive Distrubution</a:t>
          </a:r>
        </a:p>
      </dgm:t>
    </dgm:pt>
    <dgm:pt modelId="{A5B4E028-231F-43AF-B5E4-FEEEEB935542}" type="parTrans" cxnId="{311886A5-6812-4257-BBF0-9A00C977F3DE}">
      <dgm:prSet/>
      <dgm:spPr/>
      <dgm:t>
        <a:bodyPr/>
        <a:lstStyle/>
        <a:p>
          <a:endParaRPr lang="en-IN" b="1"/>
        </a:p>
      </dgm:t>
    </dgm:pt>
    <dgm:pt modelId="{99CAB6FE-CC82-4019-BBAB-765A855F08A7}" type="sibTrans" cxnId="{311886A5-6812-4257-BBF0-9A00C977F3DE}">
      <dgm:prSet/>
      <dgm:spPr/>
      <dgm:t>
        <a:bodyPr/>
        <a:lstStyle/>
        <a:p>
          <a:endParaRPr lang="en-IN" b="1"/>
        </a:p>
      </dgm:t>
    </dgm:pt>
    <dgm:pt modelId="{0F901D41-0F55-4603-9EBF-1A8CF9E6679A}">
      <dgm:prSet phldrT="[Text]" custT="1"/>
      <dgm:spPr/>
      <dgm:t>
        <a:bodyPr/>
        <a:lstStyle/>
        <a:p>
          <a:r>
            <a:rPr lang="en-IN" sz="900" b="1"/>
            <a:t>Trade Promotions</a:t>
          </a:r>
        </a:p>
      </dgm:t>
    </dgm:pt>
    <dgm:pt modelId="{04AE2AEA-A840-46A9-9BB3-3E2ECFD0D95F}" type="parTrans" cxnId="{940E1631-516D-4433-A82B-821431E57946}">
      <dgm:prSet/>
      <dgm:spPr/>
      <dgm:t>
        <a:bodyPr/>
        <a:lstStyle/>
        <a:p>
          <a:endParaRPr lang="en-IN" b="1"/>
        </a:p>
      </dgm:t>
    </dgm:pt>
    <dgm:pt modelId="{A447C6CF-5519-46DF-AAAC-F530BE159383}" type="sibTrans" cxnId="{940E1631-516D-4433-A82B-821431E57946}">
      <dgm:prSet/>
      <dgm:spPr/>
      <dgm:t>
        <a:bodyPr/>
        <a:lstStyle/>
        <a:p>
          <a:endParaRPr lang="en-IN" b="1"/>
        </a:p>
      </dgm:t>
    </dgm:pt>
    <dgm:pt modelId="{F8509F6F-B254-40A1-BBA9-70B556B8A9CB}">
      <dgm:prSet phldrT="[Text]" custT="1"/>
      <dgm:spPr/>
      <dgm:t>
        <a:bodyPr/>
        <a:lstStyle/>
        <a:p>
          <a:r>
            <a:rPr lang="en-IN" sz="900" b="1"/>
            <a:t>Competitive Media</a:t>
          </a:r>
        </a:p>
      </dgm:t>
    </dgm:pt>
    <dgm:pt modelId="{C8519D2E-6110-456D-AC13-AA2C16B9D473}" type="parTrans" cxnId="{5FCF1D2D-A098-4107-BE14-ED1C6272E326}">
      <dgm:prSet/>
      <dgm:spPr/>
      <dgm:t>
        <a:bodyPr/>
        <a:lstStyle/>
        <a:p>
          <a:endParaRPr lang="en-IN" b="1"/>
        </a:p>
      </dgm:t>
    </dgm:pt>
    <dgm:pt modelId="{75D835E6-FF4E-4108-8D95-71A220243CB2}" type="sibTrans" cxnId="{5FCF1D2D-A098-4107-BE14-ED1C6272E326}">
      <dgm:prSet/>
      <dgm:spPr/>
      <dgm:t>
        <a:bodyPr/>
        <a:lstStyle/>
        <a:p>
          <a:endParaRPr lang="en-IN" b="1"/>
        </a:p>
      </dgm:t>
    </dgm:pt>
    <dgm:pt modelId="{89370EC7-BADF-4A97-B2A2-C3A4EF59A1E1}" type="pres">
      <dgm:prSet presAssocID="{443B407B-1FE9-4BBD-B5F5-BFDF2F3D7896}" presName="diagram" presStyleCnt="0">
        <dgm:presLayoutVars>
          <dgm:dir/>
          <dgm:resizeHandles val="exact"/>
        </dgm:presLayoutVars>
      </dgm:prSet>
      <dgm:spPr/>
    </dgm:pt>
    <dgm:pt modelId="{D0725950-9711-436A-AFCA-A6EFC4ACB546}" type="pres">
      <dgm:prSet presAssocID="{C0DBDDA7-D810-423F-8B28-63B5A968D271}" presName="node" presStyleLbl="node1" presStyleIdx="0" presStyleCnt="4" custLinFactNeighborX="46405" custLinFactNeighborY="-64451">
        <dgm:presLayoutVars>
          <dgm:bulletEnabled val="1"/>
        </dgm:presLayoutVars>
      </dgm:prSet>
      <dgm:spPr/>
    </dgm:pt>
    <dgm:pt modelId="{3D0A2360-46D3-444D-A9EA-DBD5BD6995D0}" type="pres">
      <dgm:prSet presAssocID="{C1740A5F-0911-49AF-BF0A-3A03E7CA2749}" presName="sibTrans" presStyleCnt="0"/>
      <dgm:spPr/>
    </dgm:pt>
    <dgm:pt modelId="{55288E72-C2F4-4634-9E58-CD5ACE2041F9}" type="pres">
      <dgm:prSet presAssocID="{7B6AB8FA-3DE8-4E96-BAB7-8ACFF6451921}" presName="node" presStyleLbl="node1" presStyleIdx="1" presStyleCnt="4" custLinFactNeighborX="60695" custLinFactNeighborY="-53172">
        <dgm:presLayoutVars>
          <dgm:bulletEnabled val="1"/>
        </dgm:presLayoutVars>
      </dgm:prSet>
      <dgm:spPr/>
    </dgm:pt>
    <dgm:pt modelId="{AAC321BD-54A7-4DC4-A4E3-38667D34A2CE}" type="pres">
      <dgm:prSet presAssocID="{99CAB6FE-CC82-4019-BBAB-765A855F08A7}" presName="sibTrans" presStyleCnt="0"/>
      <dgm:spPr/>
    </dgm:pt>
    <dgm:pt modelId="{4518C951-1D40-4FAD-9B97-2FB6995B7BA4}" type="pres">
      <dgm:prSet presAssocID="{0F901D41-0F55-4603-9EBF-1A8CF9E6679A}" presName="node" presStyleLbl="node1" presStyleIdx="2" presStyleCnt="4" custLinFactX="-73089" custLinFactY="14408" custLinFactNeighborX="-100000" custLinFactNeighborY="100000">
        <dgm:presLayoutVars>
          <dgm:bulletEnabled val="1"/>
        </dgm:presLayoutVars>
      </dgm:prSet>
      <dgm:spPr/>
    </dgm:pt>
    <dgm:pt modelId="{74568C70-97B7-4D81-978E-5D68D8A045F1}" type="pres">
      <dgm:prSet presAssocID="{A447C6CF-5519-46DF-AAAC-F530BE159383}" presName="sibTrans" presStyleCnt="0"/>
      <dgm:spPr/>
    </dgm:pt>
    <dgm:pt modelId="{1BC8E69C-E0F3-4720-81DF-AF85A8FAEB36}" type="pres">
      <dgm:prSet presAssocID="{F8509F6F-B254-40A1-BBA9-70B556B8A9CB}" presName="node" presStyleLbl="node1" presStyleIdx="3" presStyleCnt="4" custLinFactNeighborX="59542" custLinFactNeighborY="-3286">
        <dgm:presLayoutVars>
          <dgm:bulletEnabled val="1"/>
        </dgm:presLayoutVars>
      </dgm:prSet>
      <dgm:spPr/>
    </dgm:pt>
  </dgm:ptLst>
  <dgm:cxnLst>
    <dgm:cxn modelId="{C4AD4C05-5472-414D-BF0A-F22995A73482}" srcId="{443B407B-1FE9-4BBD-B5F5-BFDF2F3D7896}" destId="{C0DBDDA7-D810-423F-8B28-63B5A968D271}" srcOrd="0" destOrd="0" parTransId="{E829D372-6CE4-403C-89E3-9C34FACDE3EC}" sibTransId="{C1740A5F-0911-49AF-BF0A-3A03E7CA2749}"/>
    <dgm:cxn modelId="{56B03E12-3703-4EA0-842A-427BD967D872}" type="presOf" srcId="{443B407B-1FE9-4BBD-B5F5-BFDF2F3D7896}" destId="{89370EC7-BADF-4A97-B2A2-C3A4EF59A1E1}" srcOrd="0" destOrd="0" presId="urn:microsoft.com/office/officeart/2005/8/layout/default"/>
    <dgm:cxn modelId="{4470A01A-84E7-4CE7-B326-D1E7866C9A0F}" type="presOf" srcId="{F8509F6F-B254-40A1-BBA9-70B556B8A9CB}" destId="{1BC8E69C-E0F3-4720-81DF-AF85A8FAEB36}" srcOrd="0" destOrd="0" presId="urn:microsoft.com/office/officeart/2005/8/layout/default"/>
    <dgm:cxn modelId="{5FCF1D2D-A098-4107-BE14-ED1C6272E326}" srcId="{443B407B-1FE9-4BBD-B5F5-BFDF2F3D7896}" destId="{F8509F6F-B254-40A1-BBA9-70B556B8A9CB}" srcOrd="3" destOrd="0" parTransId="{C8519D2E-6110-456D-AC13-AA2C16B9D473}" sibTransId="{75D835E6-FF4E-4108-8D95-71A220243CB2}"/>
    <dgm:cxn modelId="{940E1631-516D-4433-A82B-821431E57946}" srcId="{443B407B-1FE9-4BBD-B5F5-BFDF2F3D7896}" destId="{0F901D41-0F55-4603-9EBF-1A8CF9E6679A}" srcOrd="2" destOrd="0" parTransId="{04AE2AEA-A840-46A9-9BB3-3E2ECFD0D95F}" sibTransId="{A447C6CF-5519-46DF-AAAC-F530BE159383}"/>
    <dgm:cxn modelId="{BB2DC88E-5D1C-4CB6-BAB0-47D0B81EA5CC}" type="presOf" srcId="{0F901D41-0F55-4603-9EBF-1A8CF9E6679A}" destId="{4518C951-1D40-4FAD-9B97-2FB6995B7BA4}" srcOrd="0" destOrd="0" presId="urn:microsoft.com/office/officeart/2005/8/layout/default"/>
    <dgm:cxn modelId="{311886A5-6812-4257-BBF0-9A00C977F3DE}" srcId="{443B407B-1FE9-4BBD-B5F5-BFDF2F3D7896}" destId="{7B6AB8FA-3DE8-4E96-BAB7-8ACFF6451921}" srcOrd="1" destOrd="0" parTransId="{A5B4E028-231F-43AF-B5E4-FEEEEB935542}" sibTransId="{99CAB6FE-CC82-4019-BBAB-765A855F08A7}"/>
    <dgm:cxn modelId="{CABEBAD1-A000-40ED-B0FA-AE74ACC09A51}" type="presOf" srcId="{7B6AB8FA-3DE8-4E96-BAB7-8ACFF6451921}" destId="{55288E72-C2F4-4634-9E58-CD5ACE2041F9}" srcOrd="0" destOrd="0" presId="urn:microsoft.com/office/officeart/2005/8/layout/default"/>
    <dgm:cxn modelId="{E875C1F2-05DE-4FB7-A163-CAE15E9ABE49}" type="presOf" srcId="{C0DBDDA7-D810-423F-8B28-63B5A968D271}" destId="{D0725950-9711-436A-AFCA-A6EFC4ACB546}" srcOrd="0" destOrd="0" presId="urn:microsoft.com/office/officeart/2005/8/layout/default"/>
    <dgm:cxn modelId="{04D2EFFE-F63E-42F1-AD1B-8E780AEF72C6}" type="presParOf" srcId="{89370EC7-BADF-4A97-B2A2-C3A4EF59A1E1}" destId="{D0725950-9711-436A-AFCA-A6EFC4ACB546}" srcOrd="0" destOrd="0" presId="urn:microsoft.com/office/officeart/2005/8/layout/default"/>
    <dgm:cxn modelId="{35401C03-5115-4950-82E3-C6CE1A6FF811}" type="presParOf" srcId="{89370EC7-BADF-4A97-B2A2-C3A4EF59A1E1}" destId="{3D0A2360-46D3-444D-A9EA-DBD5BD6995D0}" srcOrd="1" destOrd="0" presId="urn:microsoft.com/office/officeart/2005/8/layout/default"/>
    <dgm:cxn modelId="{9A184810-0C61-44E4-819B-7EFC499A7E92}" type="presParOf" srcId="{89370EC7-BADF-4A97-B2A2-C3A4EF59A1E1}" destId="{55288E72-C2F4-4634-9E58-CD5ACE2041F9}" srcOrd="2" destOrd="0" presId="urn:microsoft.com/office/officeart/2005/8/layout/default"/>
    <dgm:cxn modelId="{C1B62E85-FFDC-4024-9B3C-7BB2B2CDBFC7}" type="presParOf" srcId="{89370EC7-BADF-4A97-B2A2-C3A4EF59A1E1}" destId="{AAC321BD-54A7-4DC4-A4E3-38667D34A2CE}" srcOrd="3" destOrd="0" presId="urn:microsoft.com/office/officeart/2005/8/layout/default"/>
    <dgm:cxn modelId="{E0B9877C-E9D7-484F-9DBD-D836388D1585}" type="presParOf" srcId="{89370EC7-BADF-4A97-B2A2-C3A4EF59A1E1}" destId="{4518C951-1D40-4FAD-9B97-2FB6995B7BA4}" srcOrd="4" destOrd="0" presId="urn:microsoft.com/office/officeart/2005/8/layout/default"/>
    <dgm:cxn modelId="{9F86CAEE-8450-4F40-8F2D-AC0CB0FADC0E}" type="presParOf" srcId="{89370EC7-BADF-4A97-B2A2-C3A4EF59A1E1}" destId="{74568C70-97B7-4D81-978E-5D68D8A045F1}" srcOrd="5" destOrd="0" presId="urn:microsoft.com/office/officeart/2005/8/layout/default"/>
    <dgm:cxn modelId="{3D9E139D-E30A-44D2-991A-C09D12425052}" type="presParOf" srcId="{89370EC7-BADF-4A97-B2A2-C3A4EF59A1E1}" destId="{1BC8E69C-E0F3-4720-81DF-AF85A8FAEB36}" srcOrd="6" destOrd="0" presId="urn:microsoft.com/office/officeart/2005/8/layout/default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0725950-9711-436A-AFCA-A6EFC4ACB546}">
      <dsp:nvSpPr>
        <dsp:cNvPr id="0" name=""/>
        <dsp:cNvSpPr/>
      </dsp:nvSpPr>
      <dsp:spPr>
        <a:xfrm>
          <a:off x="59114" y="351"/>
          <a:ext cx="948295" cy="568977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l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900" b="1" kern="1200"/>
            <a:t>Milka Distribution</a:t>
          </a:r>
        </a:p>
      </dsp:txBody>
      <dsp:txXfrm>
        <a:off x="59114" y="351"/>
        <a:ext cx="948295" cy="568977"/>
      </dsp:txXfrm>
    </dsp:sp>
    <dsp:sp modelId="{55288E72-C2F4-4634-9E58-CD5ACE2041F9}">
      <dsp:nvSpPr>
        <dsp:cNvPr id="0" name=""/>
        <dsp:cNvSpPr/>
      </dsp:nvSpPr>
      <dsp:spPr>
        <a:xfrm>
          <a:off x="1102240" y="351"/>
          <a:ext cx="948295" cy="568977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900" b="1" kern="1200"/>
            <a:t>COVID Impact</a:t>
          </a:r>
        </a:p>
      </dsp:txBody>
      <dsp:txXfrm>
        <a:off x="1102240" y="351"/>
        <a:ext cx="948295" cy="568977"/>
      </dsp:txXfrm>
    </dsp:sp>
    <dsp:sp modelId="{1D0EB617-D9C1-4863-873F-13DC75CDE8B0}">
      <dsp:nvSpPr>
        <dsp:cNvPr id="0" name=""/>
        <dsp:cNvSpPr/>
      </dsp:nvSpPr>
      <dsp:spPr>
        <a:xfrm>
          <a:off x="2145365" y="351"/>
          <a:ext cx="948295" cy="568977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900" b="1" kern="1200"/>
            <a:t>Assortment Reduction</a:t>
          </a:r>
        </a:p>
      </dsp:txBody>
      <dsp:txXfrm>
        <a:off x="2145365" y="351"/>
        <a:ext cx="948295" cy="568977"/>
      </dsp:txXfrm>
    </dsp:sp>
    <dsp:sp modelId="{95FDB18F-6242-498C-9BD2-947330E43CCC}">
      <dsp:nvSpPr>
        <dsp:cNvPr id="0" name=""/>
        <dsp:cNvSpPr/>
      </dsp:nvSpPr>
      <dsp:spPr>
        <a:xfrm>
          <a:off x="57151" y="664510"/>
          <a:ext cx="948295" cy="568977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900" b="1" kern="1200"/>
            <a:t>Price Increases</a:t>
          </a:r>
        </a:p>
      </dsp:txBody>
      <dsp:txXfrm>
        <a:off x="57151" y="664510"/>
        <a:ext cx="948295" cy="568977"/>
      </dsp:txXfrm>
    </dsp:sp>
    <dsp:sp modelId="{4518C951-1D40-4FAD-9B97-2FB6995B7BA4}">
      <dsp:nvSpPr>
        <dsp:cNvPr id="0" name=""/>
        <dsp:cNvSpPr/>
      </dsp:nvSpPr>
      <dsp:spPr>
        <a:xfrm>
          <a:off x="1121291" y="664158"/>
          <a:ext cx="948295" cy="568977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900" b="1" kern="1200"/>
            <a:t>Category Momentum</a:t>
          </a:r>
        </a:p>
      </dsp:txBody>
      <dsp:txXfrm>
        <a:off x="1121291" y="664158"/>
        <a:ext cx="948295" cy="568977"/>
      </dsp:txXfrm>
    </dsp:sp>
    <dsp:sp modelId="{602670CB-A480-4BD6-9DD0-2C5615971B28}">
      <dsp:nvSpPr>
        <dsp:cNvPr id="0" name=""/>
        <dsp:cNvSpPr/>
      </dsp:nvSpPr>
      <dsp:spPr>
        <a:xfrm>
          <a:off x="2154886" y="664510"/>
          <a:ext cx="948295" cy="568977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900" b="1" kern="1200"/>
            <a:t>Media </a:t>
          </a:r>
        </a:p>
      </dsp:txBody>
      <dsp:txXfrm>
        <a:off x="2154886" y="664510"/>
        <a:ext cx="948295" cy="568977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0725950-9711-436A-AFCA-A6EFC4ACB546}">
      <dsp:nvSpPr>
        <dsp:cNvPr id="0" name=""/>
        <dsp:cNvSpPr/>
      </dsp:nvSpPr>
      <dsp:spPr>
        <a:xfrm>
          <a:off x="499171" y="0"/>
          <a:ext cx="948295" cy="568977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900" b="1" kern="1200"/>
            <a:t>New Product (Oreo)</a:t>
          </a:r>
        </a:p>
      </dsp:txBody>
      <dsp:txXfrm>
        <a:off x="499171" y="0"/>
        <a:ext cx="948295" cy="568977"/>
      </dsp:txXfrm>
    </dsp:sp>
    <dsp:sp modelId="{55288E72-C2F4-4634-9E58-CD5ACE2041F9}">
      <dsp:nvSpPr>
        <dsp:cNvPr id="0" name=""/>
        <dsp:cNvSpPr/>
      </dsp:nvSpPr>
      <dsp:spPr>
        <a:xfrm>
          <a:off x="1677808" y="0"/>
          <a:ext cx="948295" cy="568977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900" b="1" kern="1200"/>
            <a:t>Competitive Distrubution</a:t>
          </a:r>
        </a:p>
      </dsp:txBody>
      <dsp:txXfrm>
        <a:off x="1677808" y="0"/>
        <a:ext cx="948295" cy="568977"/>
      </dsp:txXfrm>
    </dsp:sp>
    <dsp:sp modelId="{4518C951-1D40-4FAD-9B97-2FB6995B7BA4}">
      <dsp:nvSpPr>
        <dsp:cNvPr id="0" name=""/>
        <dsp:cNvSpPr/>
      </dsp:nvSpPr>
      <dsp:spPr>
        <a:xfrm>
          <a:off x="503969" y="651307"/>
          <a:ext cx="948295" cy="568977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900" b="1" kern="1200"/>
            <a:t>Trade Promotions</a:t>
          </a:r>
        </a:p>
      </dsp:txBody>
      <dsp:txXfrm>
        <a:off x="503969" y="651307"/>
        <a:ext cx="948295" cy="568977"/>
      </dsp:txXfrm>
    </dsp:sp>
    <dsp:sp modelId="{1BC8E69C-E0F3-4720-81DF-AF85A8FAEB36}">
      <dsp:nvSpPr>
        <dsp:cNvPr id="0" name=""/>
        <dsp:cNvSpPr/>
      </dsp:nvSpPr>
      <dsp:spPr>
        <a:xfrm>
          <a:off x="1666874" y="645462"/>
          <a:ext cx="948295" cy="568977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900" b="1" kern="1200"/>
            <a:t>Competitive Media</a:t>
          </a:r>
        </a:p>
      </dsp:txBody>
      <dsp:txXfrm>
        <a:off x="1666874" y="645462"/>
        <a:ext cx="948295" cy="56897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default">
  <dgm:title val=""/>
  <dgm:desc val=""/>
  <dgm:catLst>
    <dgm:cat type="list" pri="4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func="var" arg="dir" op="equ" val="norm">
        <dgm:alg type="snake">
          <dgm:param type="grDir" val="tL"/>
          <dgm:param type="flowDir" val="row"/>
          <dgm:param type="contDir" val="sameDir"/>
          <dgm:param type="off" val="ctr"/>
        </dgm:alg>
      </dgm:if>
      <dgm:else name="Name2">
        <dgm:alg type="snake">
          <dgm:param type="grDir" val="tR"/>
          <dgm:param type="flowDir" val="row"/>
          <dgm:param type="contDir" val="sameDir"/>
          <dgm:param type="off" val="ct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node" refType="w"/>
      <dgm:constr type="h" for="ch" forName="node" refType="w" refFor="ch" refForName="node" fact="0.6"/>
      <dgm:constr type="w" for="ch" forName="sibTrans" refType="w" refFor="ch" refForName="node" fact="0.1"/>
      <dgm:constr type="sp" refType="w" refFor="ch" refForName="sibTrans"/>
      <dgm:constr type="primFontSz" for="ch" forName="node" op="equ" val="65"/>
    </dgm:constrLst>
    <dgm:ruleLst/>
    <dgm:forEach name="Name3" axis="ch" ptType="node">
      <dgm:layoutNode name="node">
        <dgm:varLst>
          <dgm:bulletEnabled val="1"/>
        </dgm:varLst>
        <dgm:alg type="tx"/>
        <dgm:shape xmlns:r="http://schemas.openxmlformats.org/officeDocument/2006/relationships" type="rect" r:blip="">
          <dgm:adjLst/>
        </dgm:shape>
        <dgm:presOf axis="desOr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forEach name="Name4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default">
  <dgm:title val=""/>
  <dgm:desc val=""/>
  <dgm:catLst>
    <dgm:cat type="list" pri="4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func="var" arg="dir" op="equ" val="norm">
        <dgm:alg type="snake">
          <dgm:param type="grDir" val="tL"/>
          <dgm:param type="flowDir" val="row"/>
          <dgm:param type="contDir" val="sameDir"/>
          <dgm:param type="off" val="ctr"/>
        </dgm:alg>
      </dgm:if>
      <dgm:else name="Name2">
        <dgm:alg type="snake">
          <dgm:param type="grDir" val="tR"/>
          <dgm:param type="flowDir" val="row"/>
          <dgm:param type="contDir" val="sameDir"/>
          <dgm:param type="off" val="ct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node" refType="w"/>
      <dgm:constr type="h" for="ch" forName="node" refType="w" refFor="ch" refForName="node" fact="0.6"/>
      <dgm:constr type="w" for="ch" forName="sibTrans" refType="w" refFor="ch" refForName="node" fact="0.1"/>
      <dgm:constr type="sp" refType="w" refFor="ch" refForName="sibTrans"/>
      <dgm:constr type="primFontSz" for="ch" forName="node" op="equ" val="65"/>
    </dgm:constrLst>
    <dgm:ruleLst/>
    <dgm:forEach name="Name3" axis="ch" ptType="node">
      <dgm:layoutNode name="node">
        <dgm:varLst>
          <dgm:bulletEnabled val="1"/>
        </dgm:varLst>
        <dgm:alg type="tx"/>
        <dgm:shape xmlns:r="http://schemas.openxmlformats.org/officeDocument/2006/relationships" type="rect" r:blip="">
          <dgm:adjLst/>
        </dgm:shape>
        <dgm:presOf axis="desOr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forEach name="Name4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svg"/><Relationship Id="rId1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sv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13" Type="http://schemas.openxmlformats.org/officeDocument/2006/relationships/image" Target="../media/image6.png"/><Relationship Id="rId18" Type="http://schemas.openxmlformats.org/officeDocument/2006/relationships/image" Target="../media/image10.jpeg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12" Type="http://schemas.openxmlformats.org/officeDocument/2006/relationships/image" Target="../media/image3.png"/><Relationship Id="rId17" Type="http://schemas.openxmlformats.org/officeDocument/2006/relationships/image" Target="../media/image9.jpeg"/><Relationship Id="rId2" Type="http://schemas.openxmlformats.org/officeDocument/2006/relationships/diagramLayout" Target="../diagrams/layout1.xml"/><Relationship Id="rId16" Type="http://schemas.openxmlformats.org/officeDocument/2006/relationships/image" Target="../media/image8.jpeg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1" Type="http://schemas.openxmlformats.org/officeDocument/2006/relationships/image" Target="../media/image2.png"/><Relationship Id="rId5" Type="http://schemas.microsoft.com/office/2007/relationships/diagramDrawing" Target="../diagrams/drawing1.xml"/><Relationship Id="rId15" Type="http://schemas.openxmlformats.org/officeDocument/2006/relationships/image" Target="../media/image7.jpeg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Relationship Id="rId14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1026583</xdr:colOff>
      <xdr:row>0</xdr:row>
      <xdr:rowOff>105832</xdr:rowOff>
    </xdr:from>
    <xdr:to>
      <xdr:col>4</xdr:col>
      <xdr:colOff>243417</xdr:colOff>
      <xdr:row>1</xdr:row>
      <xdr:rowOff>370416</xdr:rowOff>
    </xdr:to>
    <xdr:pic>
      <xdr:nvPicPr>
        <xdr:cNvPr id="2" name="Picture 1" descr="Nuestras Marcas | Argentina | Mondelēz International, Inc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55" t="20848" r="14502" b="22029"/>
        <a:stretch/>
      </xdr:blipFill>
      <xdr:spPr bwMode="auto">
        <a:xfrm>
          <a:off x="2254250" y="105832"/>
          <a:ext cx="1809750" cy="603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4</xdr:row>
      <xdr:rowOff>14287</xdr:rowOff>
    </xdr:from>
    <xdr:to>
      <xdr:col>13</xdr:col>
      <xdr:colOff>485775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026618-933F-40C7-B21A-EABF52A78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371476</xdr:colOff>
      <xdr:row>4</xdr:row>
      <xdr:rowOff>133350</xdr:rowOff>
    </xdr:from>
    <xdr:to>
      <xdr:col>23</xdr:col>
      <xdr:colOff>361950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49FE17-B048-437A-B89F-43DCF160C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476250</xdr:colOff>
      <xdr:row>6</xdr:row>
      <xdr:rowOff>0</xdr:rowOff>
    </xdr:from>
    <xdr:to>
      <xdr:col>34</xdr:col>
      <xdr:colOff>171450</xdr:colOff>
      <xdr:row>20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7B7097-25A2-4A37-9127-A82187F41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605117</xdr:colOff>
      <xdr:row>4</xdr:row>
      <xdr:rowOff>-1</xdr:rowOff>
    </xdr:from>
    <xdr:to>
      <xdr:col>7</xdr:col>
      <xdr:colOff>784411</xdr:colOff>
      <xdr:row>22</xdr:row>
      <xdr:rowOff>33618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BB880A-3CBF-43EC-A08E-CA6FBEB2B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795617</xdr:colOff>
      <xdr:row>4</xdr:row>
      <xdr:rowOff>-1</xdr:rowOff>
    </xdr:from>
    <xdr:to>
      <xdr:col>17</xdr:col>
      <xdr:colOff>358588</xdr:colOff>
      <xdr:row>21</xdr:row>
      <xdr:rowOff>156882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A1B88F-3C86-4B22-8734-98A10D346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672353</xdr:colOff>
      <xdr:row>25</xdr:row>
      <xdr:rowOff>134470</xdr:rowOff>
    </xdr:from>
    <xdr:to>
      <xdr:col>18</xdr:col>
      <xdr:colOff>33616</xdr:colOff>
      <xdr:row>40</xdr:row>
      <xdr:rowOff>89646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C9DB90B-D20D-42C9-9390-5CDFED67D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25</xdr:row>
      <xdr:rowOff>145676</xdr:rowOff>
    </xdr:from>
    <xdr:to>
      <xdr:col>7</xdr:col>
      <xdr:colOff>616324</xdr:colOff>
      <xdr:row>40</xdr:row>
      <xdr:rowOff>123264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B72F665-06BB-4C72-924E-A98B4017F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43</xdr:row>
      <xdr:rowOff>0</xdr:rowOff>
    </xdr:from>
    <xdr:to>
      <xdr:col>17</xdr:col>
      <xdr:colOff>605117</xdr:colOff>
      <xdr:row>57</xdr:row>
      <xdr:rowOff>78442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E9AB10B-A40A-4562-B562-13A749AC9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22411</xdr:colOff>
      <xdr:row>43</xdr:row>
      <xdr:rowOff>33616</xdr:rowOff>
    </xdr:from>
    <xdr:to>
      <xdr:col>7</xdr:col>
      <xdr:colOff>638735</xdr:colOff>
      <xdr:row>57</xdr:row>
      <xdr:rowOff>22411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97A9A3E-D84E-4C50-AD92-BEA0BD7DD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4</xdr:row>
      <xdr:rowOff>14287</xdr:rowOff>
    </xdr:from>
    <xdr:to>
      <xdr:col>13</xdr:col>
      <xdr:colOff>485775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F23D3B-F3A3-400E-9C60-2436FAF5C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371476</xdr:colOff>
      <xdr:row>4</xdr:row>
      <xdr:rowOff>133350</xdr:rowOff>
    </xdr:from>
    <xdr:to>
      <xdr:col>23</xdr:col>
      <xdr:colOff>361950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BB273C-2AE3-43D5-8AC1-B6DFA3A61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190500</xdr:colOff>
      <xdr:row>4</xdr:row>
      <xdr:rowOff>152400</xdr:rowOff>
    </xdr:from>
    <xdr:to>
      <xdr:col>36</xdr:col>
      <xdr:colOff>495300</xdr:colOff>
      <xdr:row>19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8C9EF5-2E38-4C07-B5EF-FFF89344F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1</xdr:row>
      <xdr:rowOff>0</xdr:rowOff>
    </xdr:from>
    <xdr:to>
      <xdr:col>13</xdr:col>
      <xdr:colOff>542925</xdr:colOff>
      <xdr:row>23</xdr:row>
      <xdr:rowOff>95250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7053D7CF-4C5C-4748-B3E9-7CBE0D562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47725" y="190500"/>
          <a:ext cx="7620000" cy="4286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6</xdr:row>
      <xdr:rowOff>28575</xdr:rowOff>
    </xdr:from>
    <xdr:to>
      <xdr:col>0</xdr:col>
      <xdr:colOff>428625</xdr:colOff>
      <xdr:row>11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90500" y="1038225"/>
          <a:ext cx="238125" cy="1038225"/>
        </a:xfrm>
        <a:prstGeom prst="roundRect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IN" sz="1200" b="1">
              <a:solidFill>
                <a:schemeClr val="bg1"/>
              </a:solidFill>
            </a:rPr>
            <a:t>Base</a:t>
          </a:r>
        </a:p>
      </xdr:txBody>
    </xdr:sp>
    <xdr:clientData/>
  </xdr:twoCellAnchor>
  <xdr:twoCellAnchor>
    <xdr:from>
      <xdr:col>0</xdr:col>
      <xdr:colOff>200026</xdr:colOff>
      <xdr:row>12</xdr:row>
      <xdr:rowOff>104776</xdr:rowOff>
    </xdr:from>
    <xdr:to>
      <xdr:col>0</xdr:col>
      <xdr:colOff>409575</xdr:colOff>
      <xdr:row>15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00026" y="2257426"/>
          <a:ext cx="209549" cy="495299"/>
        </a:xfrm>
        <a:prstGeom prst="roundRect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IN" sz="1200" b="1">
              <a:solidFill>
                <a:schemeClr val="bg1"/>
              </a:solidFill>
            </a:rPr>
            <a:t>BTL</a:t>
          </a:r>
        </a:p>
      </xdr:txBody>
    </xdr:sp>
    <xdr:clientData/>
  </xdr:twoCellAnchor>
  <xdr:twoCellAnchor>
    <xdr:from>
      <xdr:col>0</xdr:col>
      <xdr:colOff>209549</xdr:colOff>
      <xdr:row>15</xdr:row>
      <xdr:rowOff>152400</xdr:rowOff>
    </xdr:from>
    <xdr:to>
      <xdr:col>0</xdr:col>
      <xdr:colOff>419100</xdr:colOff>
      <xdr:row>19</xdr:row>
      <xdr:rowOff>161925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209549" y="2876550"/>
          <a:ext cx="209551" cy="390525"/>
        </a:xfrm>
        <a:prstGeom prst="roundRect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IN" sz="1200" b="1">
              <a:solidFill>
                <a:schemeClr val="bg1"/>
              </a:solidFill>
            </a:rPr>
            <a:t>ATL</a:t>
          </a:r>
        </a:p>
      </xdr:txBody>
    </xdr:sp>
    <xdr:clientData/>
  </xdr:twoCellAnchor>
  <xdr:twoCellAnchor>
    <xdr:from>
      <xdr:col>1</xdr:col>
      <xdr:colOff>28575</xdr:colOff>
      <xdr:row>12</xdr:row>
      <xdr:rowOff>122705</xdr:rowOff>
    </xdr:from>
    <xdr:to>
      <xdr:col>4</xdr:col>
      <xdr:colOff>28575</xdr:colOff>
      <xdr:row>12</xdr:row>
      <xdr:rowOff>123825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638175" y="1846730"/>
          <a:ext cx="4838700" cy="1120"/>
        </a:xfrm>
        <a:prstGeom prst="line">
          <a:avLst/>
        </a:prstGeom>
        <a:ln w="19050"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15</xdr:row>
      <xdr:rowOff>95250</xdr:rowOff>
    </xdr:from>
    <xdr:to>
      <xdr:col>4</xdr:col>
      <xdr:colOff>19050</xdr:colOff>
      <xdr:row>15</xdr:row>
      <xdr:rowOff>113180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619125" y="2390775"/>
          <a:ext cx="4848225" cy="17930"/>
        </a:xfrm>
        <a:prstGeom prst="line">
          <a:avLst/>
        </a:prstGeom>
        <a:ln w="19050"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1438275</xdr:colOff>
      <xdr:row>29</xdr:row>
      <xdr:rowOff>180975</xdr:rowOff>
    </xdr:from>
    <xdr:to>
      <xdr:col>2</xdr:col>
      <xdr:colOff>1981200</xdr:colOff>
      <xdr:row>30</xdr:row>
      <xdr:rowOff>417971</xdr:rowOff>
    </xdr:to>
    <xdr:pic>
      <xdr:nvPicPr>
        <xdr:cNvPr id="2" name="Picture 1" descr="Resultado de imagen de tv">
          <a:extLst>
            <a:ext uri="{FF2B5EF4-FFF2-40B4-BE49-F238E27FC236}">
              <a16:creationId xmlns:a16="http://schemas.microsoft.com/office/drawing/2014/main" id="{F662F85E-01EA-4B27-AB18-85BD23988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srgbClr val="7030A0">
              <a:shade val="45000"/>
              <a:satMod val="135000"/>
            </a:srgb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7229475"/>
          <a:ext cx="542925" cy="427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1485900</xdr:colOff>
      <xdr:row>31</xdr:row>
      <xdr:rowOff>19050</xdr:rowOff>
    </xdr:from>
    <xdr:to>
      <xdr:col>2</xdr:col>
      <xdr:colOff>1966976</xdr:colOff>
      <xdr:row>31</xdr:row>
      <xdr:rowOff>404875</xdr:rowOff>
    </xdr:to>
    <xdr:pic>
      <xdr:nvPicPr>
        <xdr:cNvPr id="3" name="Picture 2" descr="Facebook - Log In or Sign Up">
          <a:extLst>
            <a:ext uri="{FF2B5EF4-FFF2-40B4-BE49-F238E27FC236}">
              <a16:creationId xmlns:a16="http://schemas.microsoft.com/office/drawing/2014/main" id="{207BDAD3-C58F-444E-946E-913604964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5225" y="7696200"/>
          <a:ext cx="481076" cy="3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533400</xdr:colOff>
      <xdr:row>5</xdr:row>
      <xdr:rowOff>161925</xdr:rowOff>
    </xdr:from>
    <xdr:to>
      <xdr:col>2</xdr:col>
      <xdr:colOff>1952626</xdr:colOff>
      <xdr:row>7</xdr:row>
      <xdr:rowOff>38100</xdr:rowOff>
    </xdr:to>
    <xdr:sp macro="" textlink="">
      <xdr:nvSpPr>
        <xdr:cNvPr id="13" name="Arrow: Right 12">
          <a:extLst>
            <a:ext uri="{FF2B5EF4-FFF2-40B4-BE49-F238E27FC236}">
              <a16:creationId xmlns:a16="http://schemas.microsoft.com/office/drawing/2014/main" id="{CE4257FD-385A-402B-9485-234860DE8A25}"/>
            </a:ext>
          </a:extLst>
        </xdr:cNvPr>
        <xdr:cNvSpPr/>
      </xdr:nvSpPr>
      <xdr:spPr>
        <a:xfrm>
          <a:off x="2752725" y="1152525"/>
          <a:ext cx="1419226" cy="2571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Traditional Trade</a:t>
          </a:r>
        </a:p>
      </xdr:txBody>
    </xdr:sp>
    <xdr:clientData/>
  </xdr:twoCellAnchor>
  <xdr:twoCellAnchor>
    <xdr:from>
      <xdr:col>2</xdr:col>
      <xdr:colOff>542925</xdr:colOff>
      <xdr:row>7</xdr:row>
      <xdr:rowOff>0</xdr:rowOff>
    </xdr:from>
    <xdr:to>
      <xdr:col>2</xdr:col>
      <xdr:colOff>1962151</xdr:colOff>
      <xdr:row>8</xdr:row>
      <xdr:rowOff>104775</xdr:rowOff>
    </xdr:to>
    <xdr:sp macro="" textlink="">
      <xdr:nvSpPr>
        <xdr:cNvPr id="14" name="Arrow: Right 13">
          <a:extLst>
            <a:ext uri="{FF2B5EF4-FFF2-40B4-BE49-F238E27FC236}">
              <a16:creationId xmlns:a16="http://schemas.microsoft.com/office/drawing/2014/main" id="{DD955992-22C8-414C-B0E9-30C13853C5C0}"/>
            </a:ext>
          </a:extLst>
        </xdr:cNvPr>
        <xdr:cNvSpPr/>
      </xdr:nvSpPr>
      <xdr:spPr>
        <a:xfrm>
          <a:off x="2762250" y="1371600"/>
          <a:ext cx="1419226" cy="295275"/>
        </a:xfrm>
        <a:prstGeom prst="rightArrow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Modern</a:t>
          </a:r>
          <a:r>
            <a:rPr lang="en-IN" sz="1100" baseline="0"/>
            <a:t> Trade</a:t>
          </a:r>
          <a:endParaRPr lang="en-IN" sz="1100"/>
        </a:p>
      </xdr:txBody>
    </xdr:sp>
    <xdr:clientData/>
  </xdr:twoCellAnchor>
  <xdr:twoCellAnchor editAs="oneCell">
    <xdr:from>
      <xdr:col>0</xdr:col>
      <xdr:colOff>152400</xdr:colOff>
      <xdr:row>1</xdr:row>
      <xdr:rowOff>66675</xdr:rowOff>
    </xdr:from>
    <xdr:to>
      <xdr:col>1</xdr:col>
      <xdr:colOff>1352550</xdr:colOff>
      <xdr:row>4</xdr:row>
      <xdr:rowOff>79376</xdr:rowOff>
    </xdr:to>
    <xdr:pic>
      <xdr:nvPicPr>
        <xdr:cNvPr id="16" name="Picture 15" descr="Nuestras Marcas | Argentina | Mondelēz International, Inc.">
          <a:extLst>
            <a:ext uri="{FF2B5EF4-FFF2-40B4-BE49-F238E27FC236}">
              <a16:creationId xmlns:a16="http://schemas.microsoft.com/office/drawing/2014/main" id="{FDDAE8F3-FF6A-4B00-A515-A035A69124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55" t="20848" r="14502" b="22029"/>
        <a:stretch/>
      </xdr:blipFill>
      <xdr:spPr bwMode="auto">
        <a:xfrm>
          <a:off x="152400" y="266700"/>
          <a:ext cx="1809750" cy="603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3</xdr:row>
      <xdr:rowOff>28574</xdr:rowOff>
    </xdr:from>
    <xdr:to>
      <xdr:col>16</xdr:col>
      <xdr:colOff>161925</xdr:colOff>
      <xdr:row>30</xdr:row>
      <xdr:rowOff>60721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14375" y="600074"/>
          <a:ext cx="9201150" cy="51756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2809874</xdr:colOff>
      <xdr:row>12</xdr:row>
      <xdr:rowOff>28575</xdr:rowOff>
    </xdr:from>
    <xdr:to>
      <xdr:col>0</xdr:col>
      <xdr:colOff>3531297</xdr:colOff>
      <xdr:row>12</xdr:row>
      <xdr:rowOff>495300</xdr:rowOff>
    </xdr:to>
    <xdr:pic>
      <xdr:nvPicPr>
        <xdr:cNvPr id="2" name="Picture 1" descr="Resultado de imagen de tv">
          <a:extLst>
            <a:ext uri="{FF2B5EF4-FFF2-40B4-BE49-F238E27FC236}">
              <a16:creationId xmlns:a16="http://schemas.microsoft.com/office/drawing/2014/main" id="{317997B2-85A2-45BA-86FA-2120D68FD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srgbClr val="7030A0">
              <a:shade val="45000"/>
              <a:satMod val="135000"/>
            </a:srgb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9874" y="5391150"/>
          <a:ext cx="721423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2857499</xdr:colOff>
      <xdr:row>13</xdr:row>
      <xdr:rowOff>47625</xdr:rowOff>
    </xdr:from>
    <xdr:to>
      <xdr:col>0</xdr:col>
      <xdr:colOff>3486149</xdr:colOff>
      <xdr:row>13</xdr:row>
      <xdr:rowOff>504825</xdr:rowOff>
    </xdr:to>
    <xdr:pic>
      <xdr:nvPicPr>
        <xdr:cNvPr id="3" name="Picture 2" descr="Facebook - Log In or Sign Up">
          <a:extLst>
            <a:ext uri="{FF2B5EF4-FFF2-40B4-BE49-F238E27FC236}">
              <a16:creationId xmlns:a16="http://schemas.microsoft.com/office/drawing/2014/main" id="{118ED901-E3F9-4326-A263-46B627E57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99" y="5972175"/>
          <a:ext cx="62865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1</xdr:row>
      <xdr:rowOff>104775</xdr:rowOff>
    </xdr:from>
    <xdr:to>
      <xdr:col>12</xdr:col>
      <xdr:colOff>123825</xdr:colOff>
      <xdr:row>3</xdr:row>
      <xdr:rowOff>133350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57275" y="295275"/>
          <a:ext cx="6381750" cy="409575"/>
        </a:xfrm>
        <a:prstGeom prst="rect">
          <a:avLst/>
        </a:prstGeom>
        <a:solidFill>
          <a:srgbClr val="FFF2D7">
            <a:alpha val="50196"/>
          </a:srgbClr>
        </a:solidFill>
        <a:ln w="1270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171450" indent="-171450" algn="ctr">
            <a:spcBef>
              <a:spcPts val="300"/>
            </a:spcBef>
            <a:buClr>
              <a:srgbClr val="00B050"/>
            </a:buClr>
            <a:buFont typeface="Wingdings" panose="05000000000000000000" pitchFamily="2" charset="2"/>
            <a:buChar char="ü"/>
          </a:pPr>
          <a:r>
            <a:rPr lang="en-US" sz="1200" b="1">
              <a:solidFill>
                <a:schemeClr val="tx1"/>
              </a:solidFill>
            </a:rPr>
            <a:t>Milka Volume sales declined by </a:t>
          </a:r>
          <a:r>
            <a:rPr lang="en-US" sz="1200" b="1">
              <a:solidFill>
                <a:srgbClr val="FF0000"/>
              </a:solidFill>
            </a:rPr>
            <a:t>~28%</a:t>
          </a:r>
          <a:r>
            <a:rPr lang="en-US" sz="1200" b="1" baseline="0">
              <a:solidFill>
                <a:srgbClr val="FF0000"/>
              </a:solidFill>
            </a:rPr>
            <a:t>        </a:t>
          </a:r>
          <a:r>
            <a:rPr lang="en-US" sz="1200" b="1" baseline="0">
              <a:solidFill>
                <a:schemeClr val="tx1"/>
              </a:solidFill>
            </a:rPr>
            <a:t>in 2020 vs 2019</a:t>
          </a:r>
          <a:endParaRPr lang="en-US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171450</xdr:colOff>
      <xdr:row>5</xdr:row>
      <xdr:rowOff>47625</xdr:rowOff>
    </xdr:from>
    <xdr:to>
      <xdr:col>5</xdr:col>
      <xdr:colOff>190499</xdr:colOff>
      <xdr:row>7</xdr:row>
      <xdr:rowOff>19050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1390650" y="1000125"/>
          <a:ext cx="1847849" cy="352425"/>
        </a:xfrm>
        <a:prstGeom prst="roundRect">
          <a:avLst/>
        </a:prstGeom>
        <a:solidFill>
          <a:srgbClr val="00B050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/>
            <a:t>Positive Drivers</a:t>
          </a:r>
        </a:p>
      </xdr:txBody>
    </xdr:sp>
    <xdr:clientData/>
  </xdr:twoCellAnchor>
  <xdr:twoCellAnchor>
    <xdr:from>
      <xdr:col>7</xdr:col>
      <xdr:colOff>409574</xdr:colOff>
      <xdr:row>5</xdr:row>
      <xdr:rowOff>9525</xdr:rowOff>
    </xdr:from>
    <xdr:to>
      <xdr:col>11</xdr:col>
      <xdr:colOff>95250</xdr:colOff>
      <xdr:row>6</xdr:row>
      <xdr:rowOff>161925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4676774" y="962025"/>
          <a:ext cx="2124076" cy="342900"/>
        </a:xfrm>
        <a:prstGeom prst="roundRect">
          <a:avLst/>
        </a:prstGeom>
        <a:solidFill>
          <a:srgbClr val="FF0000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/>
            <a:t>Negative Drivers</a:t>
          </a:r>
        </a:p>
      </xdr:txBody>
    </xdr:sp>
    <xdr:clientData/>
  </xdr:twoCellAnchor>
  <xdr:twoCellAnchor>
    <xdr:from>
      <xdr:col>6</xdr:col>
      <xdr:colOff>428625</xdr:colOff>
      <xdr:row>7</xdr:row>
      <xdr:rowOff>176212</xdr:rowOff>
    </xdr:from>
    <xdr:to>
      <xdr:col>11</xdr:col>
      <xdr:colOff>533401</xdr:colOff>
      <xdr:row>14</xdr:row>
      <xdr:rowOff>76200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</xdr:col>
      <xdr:colOff>200025</xdr:colOff>
      <xdr:row>8</xdr:row>
      <xdr:rowOff>14287</xdr:rowOff>
    </xdr:from>
    <xdr:to>
      <xdr:col>6</xdr:col>
      <xdr:colOff>304801</xdr:colOff>
      <xdr:row>14</xdr:row>
      <xdr:rowOff>104775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1</xdr:col>
      <xdr:colOff>600075</xdr:colOff>
      <xdr:row>15</xdr:row>
      <xdr:rowOff>180975</xdr:rowOff>
    </xdr:from>
    <xdr:to>
      <xdr:col>15</xdr:col>
      <xdr:colOff>409575</xdr:colOff>
      <xdr:row>17</xdr:row>
      <xdr:rowOff>152400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1209675" y="3038475"/>
          <a:ext cx="8343900" cy="352425"/>
        </a:xfrm>
        <a:prstGeom prst="roundRect">
          <a:avLst/>
        </a:prstGeom>
        <a:solidFill>
          <a:srgbClr val="7030A0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/>
            <a:t>Media Summary</a:t>
          </a:r>
        </a:p>
      </xdr:txBody>
    </xdr:sp>
    <xdr:clientData/>
  </xdr:twoCellAnchor>
  <xdr:twoCellAnchor>
    <xdr:from>
      <xdr:col>2</xdr:col>
      <xdr:colOff>361950</xdr:colOff>
      <xdr:row>18</xdr:row>
      <xdr:rowOff>152400</xdr:rowOff>
    </xdr:from>
    <xdr:to>
      <xdr:col>4</xdr:col>
      <xdr:colOff>466726</xdr:colOff>
      <xdr:row>21</xdr:row>
      <xdr:rowOff>65532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1581150" y="3581400"/>
          <a:ext cx="1323976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Effectiveness</a:t>
          </a:r>
        </a:p>
      </xdr:txBody>
    </xdr:sp>
    <xdr:clientData/>
  </xdr:twoCellAnchor>
  <xdr:twoCellAnchor editAs="oneCell">
    <xdr:from>
      <xdr:col>0</xdr:col>
      <xdr:colOff>142875</xdr:colOff>
      <xdr:row>18</xdr:row>
      <xdr:rowOff>142875</xdr:rowOff>
    </xdr:from>
    <xdr:to>
      <xdr:col>1</xdr:col>
      <xdr:colOff>435673</xdr:colOff>
      <xdr:row>23</xdr:row>
      <xdr:rowOff>75071</xdr:rowOff>
    </xdr:to>
    <xdr:pic>
      <xdr:nvPicPr>
        <xdr:cNvPr id="12" name="Picture 11" descr="Resultado de imagen de tv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duotone>
            <a:srgbClr val="7030A0">
              <a:shade val="45000"/>
              <a:satMod val="135000"/>
            </a:srgb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571875"/>
          <a:ext cx="902398" cy="884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371475</xdr:colOff>
      <xdr:row>22</xdr:row>
      <xdr:rowOff>38100</xdr:rowOff>
    </xdr:from>
    <xdr:to>
      <xdr:col>4</xdr:col>
      <xdr:colOff>476251</xdr:colOff>
      <xdr:row>24</xdr:row>
      <xdr:rowOff>141732</xdr:rowOff>
    </xdr:to>
    <xdr:sp macro="" textlink="">
      <xdr:nvSpPr>
        <xdr:cNvPr id="13" name="Arrow: Right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590675" y="4229100"/>
          <a:ext cx="1323976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ROI</a:t>
          </a:r>
        </a:p>
      </xdr:txBody>
    </xdr:sp>
    <xdr:clientData/>
  </xdr:twoCellAnchor>
  <xdr:twoCellAnchor editAs="oneCell">
    <xdr:from>
      <xdr:col>0</xdr:col>
      <xdr:colOff>161925</xdr:colOff>
      <xdr:row>27</xdr:row>
      <xdr:rowOff>123825</xdr:rowOff>
    </xdr:from>
    <xdr:to>
      <xdr:col>1</xdr:col>
      <xdr:colOff>180975</xdr:colOff>
      <xdr:row>30</xdr:row>
      <xdr:rowOff>9525</xdr:rowOff>
    </xdr:to>
    <xdr:pic>
      <xdr:nvPicPr>
        <xdr:cNvPr id="14" name="Picture 13" descr="Facebook - Log In or Sign Up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267325"/>
          <a:ext cx="62865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228600</xdr:colOff>
      <xdr:row>27</xdr:row>
      <xdr:rowOff>142875</xdr:rowOff>
    </xdr:from>
    <xdr:to>
      <xdr:col>2</xdr:col>
      <xdr:colOff>200025</xdr:colOff>
      <xdr:row>30</xdr:row>
      <xdr:rowOff>1</xdr:rowOff>
    </xdr:to>
    <xdr:pic>
      <xdr:nvPicPr>
        <xdr:cNvPr id="15" name="Picture 14" descr="YouTube Logo | The most famous brands and company logos in the world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5286375"/>
          <a:ext cx="581025" cy="428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400050</xdr:colOff>
      <xdr:row>27</xdr:row>
      <xdr:rowOff>85725</xdr:rowOff>
    </xdr:from>
    <xdr:to>
      <xdr:col>4</xdr:col>
      <xdr:colOff>504826</xdr:colOff>
      <xdr:row>29</xdr:row>
      <xdr:rowOff>189357</xdr:rowOff>
    </xdr:to>
    <xdr:sp macro="" textlink="">
      <xdr:nvSpPr>
        <xdr:cNvPr id="16" name="Arrow: Right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1619250" y="5229225"/>
          <a:ext cx="1323976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Effectiveness</a:t>
          </a:r>
        </a:p>
      </xdr:txBody>
    </xdr:sp>
    <xdr:clientData/>
  </xdr:twoCellAnchor>
  <xdr:twoCellAnchor>
    <xdr:from>
      <xdr:col>2</xdr:col>
      <xdr:colOff>400050</xdr:colOff>
      <xdr:row>30</xdr:row>
      <xdr:rowOff>123825</xdr:rowOff>
    </xdr:from>
    <xdr:to>
      <xdr:col>4</xdr:col>
      <xdr:colOff>504826</xdr:colOff>
      <xdr:row>33</xdr:row>
      <xdr:rowOff>36957</xdr:rowOff>
    </xdr:to>
    <xdr:sp macro="" textlink="">
      <xdr:nvSpPr>
        <xdr:cNvPr id="17" name="Arrow: Right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/>
      </xdr:nvSpPr>
      <xdr:spPr>
        <a:xfrm>
          <a:off x="1619250" y="5838825"/>
          <a:ext cx="1323976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900"/>
            <a:t>Gross</a:t>
          </a:r>
          <a:r>
            <a:rPr lang="en-IN" sz="900" baseline="0"/>
            <a:t> Margins </a:t>
          </a:r>
          <a:r>
            <a:rPr lang="en-IN" sz="900"/>
            <a:t>ROI</a:t>
          </a:r>
        </a:p>
      </xdr:txBody>
    </xdr:sp>
    <xdr:clientData/>
  </xdr:twoCellAnchor>
  <xdr:twoCellAnchor editAs="oneCell">
    <xdr:from>
      <xdr:col>0</xdr:col>
      <xdr:colOff>0</xdr:colOff>
      <xdr:row>1</xdr:row>
      <xdr:rowOff>142876</xdr:rowOff>
    </xdr:from>
    <xdr:to>
      <xdr:col>1</xdr:col>
      <xdr:colOff>361950</xdr:colOff>
      <xdr:row>4</xdr:row>
      <xdr:rowOff>28576</xdr:rowOff>
    </xdr:to>
    <xdr:pic>
      <xdr:nvPicPr>
        <xdr:cNvPr id="18" name="Picture 17" descr="Nuestras Marcas | Argentina | Mondelēz International, Inc.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55" t="20848" r="14502" b="22029"/>
        <a:stretch/>
      </xdr:blipFill>
      <xdr:spPr bwMode="auto">
        <a:xfrm>
          <a:off x="0" y="333376"/>
          <a:ext cx="97155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514350</xdr:colOff>
      <xdr:row>34</xdr:row>
      <xdr:rowOff>66675</xdr:rowOff>
    </xdr:from>
    <xdr:to>
      <xdr:col>16</xdr:col>
      <xdr:colOff>47625</xdr:colOff>
      <xdr:row>36</xdr:row>
      <xdr:rowOff>38100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1E654782-6BB3-4795-B25A-455532522221}"/>
            </a:ext>
          </a:extLst>
        </xdr:cNvPr>
        <xdr:cNvSpPr/>
      </xdr:nvSpPr>
      <xdr:spPr>
        <a:xfrm>
          <a:off x="1123950" y="6543675"/>
          <a:ext cx="8677275" cy="352425"/>
        </a:xfrm>
        <a:prstGeom prst="roundRect">
          <a:avLst/>
        </a:prstGeom>
        <a:solidFill>
          <a:srgbClr val="7030A0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/>
            <a:t>Impact from Competition</a:t>
          </a:r>
        </a:p>
      </xdr:txBody>
    </xdr:sp>
    <xdr:clientData/>
  </xdr:twoCellAnchor>
  <xdr:twoCellAnchor>
    <xdr:from>
      <xdr:col>2</xdr:col>
      <xdr:colOff>9525</xdr:colOff>
      <xdr:row>38</xdr:row>
      <xdr:rowOff>38100</xdr:rowOff>
    </xdr:from>
    <xdr:to>
      <xdr:col>4</xdr:col>
      <xdr:colOff>438149</xdr:colOff>
      <xdr:row>41</xdr:row>
      <xdr:rowOff>76200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41920654-2894-450C-95EA-D30603286D16}"/>
            </a:ext>
          </a:extLst>
        </xdr:cNvPr>
        <xdr:cNvSpPr/>
      </xdr:nvSpPr>
      <xdr:spPr>
        <a:xfrm>
          <a:off x="1228725" y="7277100"/>
          <a:ext cx="1647824" cy="60960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Compeitive Distribution</a:t>
          </a:r>
        </a:p>
      </xdr:txBody>
    </xdr:sp>
    <xdr:clientData/>
  </xdr:twoCellAnchor>
  <xdr:twoCellAnchor editAs="oneCell">
    <xdr:from>
      <xdr:col>5</xdr:col>
      <xdr:colOff>119076</xdr:colOff>
      <xdr:row>37</xdr:row>
      <xdr:rowOff>152847</xdr:rowOff>
    </xdr:from>
    <xdr:to>
      <xdr:col>7</xdr:col>
      <xdr:colOff>565208</xdr:colOff>
      <xdr:row>41</xdr:row>
      <xdr:rowOff>152847</xdr:rowOff>
    </xdr:to>
    <xdr:pic>
      <xdr:nvPicPr>
        <xdr:cNvPr id="21" name="Picture 20" descr="Cofler Packaging - Arcor Argentina on Behance">
          <a:extLst>
            <a:ext uri="{FF2B5EF4-FFF2-40B4-BE49-F238E27FC236}">
              <a16:creationId xmlns:a16="http://schemas.microsoft.com/office/drawing/2014/main" id="{1BA1C852-ABB7-498A-A1DB-63103ABE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0752386">
          <a:off x="3167076" y="7201347"/>
          <a:ext cx="1665332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47626</xdr:colOff>
      <xdr:row>36</xdr:row>
      <xdr:rowOff>171450</xdr:rowOff>
    </xdr:from>
    <xdr:to>
      <xdr:col>10</xdr:col>
      <xdr:colOff>104776</xdr:colOff>
      <xdr:row>41</xdr:row>
      <xdr:rowOff>85725</xdr:rowOff>
    </xdr:to>
    <xdr:pic>
      <xdr:nvPicPr>
        <xdr:cNvPr id="22" name="Picture 21" descr="NESTLÉ KITKAT - Crisp wafer fingers covered with chocolayer | Nestlé">
          <a:extLst>
            <a:ext uri="{FF2B5EF4-FFF2-40B4-BE49-F238E27FC236}">
              <a16:creationId xmlns:a16="http://schemas.microsoft.com/office/drawing/2014/main" id="{7321EB14-19AB-4406-9681-EC9C44C4F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6" y="7029450"/>
          <a:ext cx="1276350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209551</xdr:colOff>
      <xdr:row>36</xdr:row>
      <xdr:rowOff>123825</xdr:rowOff>
    </xdr:from>
    <xdr:to>
      <xdr:col>13</xdr:col>
      <xdr:colOff>133351</xdr:colOff>
      <xdr:row>42</xdr:row>
      <xdr:rowOff>171450</xdr:rowOff>
    </xdr:to>
    <xdr:pic>
      <xdr:nvPicPr>
        <xdr:cNvPr id="23" name="Picture 22" descr="Bon o Bon Oblea Snack Chocolate Filled With Peanut Butter from Box of 20  bars, 600 g / 21.2 oz (family box) - Pampa Direct">
          <a:extLst>
            <a:ext uri="{FF2B5EF4-FFF2-40B4-BE49-F238E27FC236}">
              <a16:creationId xmlns:a16="http://schemas.microsoft.com/office/drawing/2014/main" id="{28D6AD13-23DB-41B3-8BAA-6EFB59E34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5551" y="6981825"/>
          <a:ext cx="1752600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209550</xdr:colOff>
      <xdr:row>36</xdr:row>
      <xdr:rowOff>161925</xdr:rowOff>
    </xdr:from>
    <xdr:to>
      <xdr:col>16</xdr:col>
      <xdr:colOff>400050</xdr:colOff>
      <xdr:row>43</xdr:row>
      <xdr:rowOff>142876</xdr:rowOff>
    </xdr:to>
    <xdr:pic>
      <xdr:nvPicPr>
        <xdr:cNvPr id="24" name="Picture 23" descr="Gallo Snacks Choco-Bar Milk Chocolate Coated Rice Bar Filled with Peanut  Cream - Low Sodium &amp; Gluten Free, 480 g / 16.9 oz (box of 24 bars) - Pampa  Direct">
          <a:extLst>
            <a:ext uri="{FF2B5EF4-FFF2-40B4-BE49-F238E27FC236}">
              <a16:creationId xmlns:a16="http://schemas.microsoft.com/office/drawing/2014/main" id="{052E430A-99AE-48A1-9A94-31BAD42817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34350" y="7019925"/>
          <a:ext cx="2019300" cy="1314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19050</xdr:colOff>
      <xdr:row>44</xdr:row>
      <xdr:rowOff>57150</xdr:rowOff>
    </xdr:from>
    <xdr:to>
      <xdr:col>5</xdr:col>
      <xdr:colOff>503682</xdr:colOff>
      <xdr:row>47</xdr:row>
      <xdr:rowOff>9525</xdr:rowOff>
    </xdr:to>
    <xdr:sp macro="" textlink="">
      <xdr:nvSpPr>
        <xdr:cNvPr id="25" name="Arrow: Down 24">
          <a:extLst>
            <a:ext uri="{FF2B5EF4-FFF2-40B4-BE49-F238E27FC236}">
              <a16:creationId xmlns:a16="http://schemas.microsoft.com/office/drawing/2014/main" id="{5DCA72A1-238F-473F-88BA-68298ACD448B}"/>
            </a:ext>
          </a:extLst>
        </xdr:cNvPr>
        <xdr:cNvSpPr/>
      </xdr:nvSpPr>
      <xdr:spPr>
        <a:xfrm>
          <a:off x="3067050" y="8439150"/>
          <a:ext cx="484632" cy="542925"/>
        </a:xfrm>
        <a:prstGeom prst="down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38101</xdr:colOff>
      <xdr:row>1</xdr:row>
      <xdr:rowOff>180975</xdr:rowOff>
    </xdr:from>
    <xdr:to>
      <xdr:col>8</xdr:col>
      <xdr:colOff>228601</xdr:colOff>
      <xdr:row>3</xdr:row>
      <xdr:rowOff>95250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4E6A856B-A77A-49B6-929C-73A72B1591E9}"/>
            </a:ext>
          </a:extLst>
        </xdr:cNvPr>
        <xdr:cNvSpPr/>
      </xdr:nvSpPr>
      <xdr:spPr>
        <a:xfrm>
          <a:off x="4914901" y="371475"/>
          <a:ext cx="190500" cy="2952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0</xdr:colOff>
      <xdr:row>48</xdr:row>
      <xdr:rowOff>0</xdr:rowOff>
    </xdr:from>
    <xdr:to>
      <xdr:col>4</xdr:col>
      <xdr:colOff>428624</xdr:colOff>
      <xdr:row>51</xdr:row>
      <xdr:rowOff>38100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8C6EEDC1-BD37-48BD-8436-F74DEF428DA9}"/>
            </a:ext>
          </a:extLst>
        </xdr:cNvPr>
        <xdr:cNvSpPr/>
      </xdr:nvSpPr>
      <xdr:spPr>
        <a:xfrm>
          <a:off x="1219200" y="9163050"/>
          <a:ext cx="1647824" cy="60960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Compeitive TV</a:t>
          </a:r>
        </a:p>
      </xdr:txBody>
    </xdr:sp>
    <xdr:clientData/>
  </xdr:twoCellAnchor>
  <xdr:twoCellAnchor editAs="oneCell">
    <xdr:from>
      <xdr:col>5</xdr:col>
      <xdr:colOff>590550</xdr:colOff>
      <xdr:row>48</xdr:row>
      <xdr:rowOff>57150</xdr:rowOff>
    </xdr:from>
    <xdr:to>
      <xdr:col>8</xdr:col>
      <xdr:colOff>427082</xdr:colOff>
      <xdr:row>52</xdr:row>
      <xdr:rowOff>57150</xdr:rowOff>
    </xdr:to>
    <xdr:pic>
      <xdr:nvPicPr>
        <xdr:cNvPr id="27" name="Picture 26" descr="Cofler Packaging - Arcor Argentina on Behance">
          <a:extLst>
            <a:ext uri="{FF2B5EF4-FFF2-40B4-BE49-F238E27FC236}">
              <a16:creationId xmlns:a16="http://schemas.microsoft.com/office/drawing/2014/main" id="{13C1944D-AF77-437B-846C-C08D61CD3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0752386">
          <a:off x="3638550" y="9220200"/>
          <a:ext cx="1665332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48</xdr:row>
      <xdr:rowOff>0</xdr:rowOff>
    </xdr:from>
    <xdr:to>
      <xdr:col>11</xdr:col>
      <xdr:colOff>57150</xdr:colOff>
      <xdr:row>52</xdr:row>
      <xdr:rowOff>104775</xdr:rowOff>
    </xdr:to>
    <xdr:pic>
      <xdr:nvPicPr>
        <xdr:cNvPr id="28" name="Picture 27" descr="NESTLÉ KITKAT - Crisp wafer fingers covered with chocolayer | Nestlé">
          <a:extLst>
            <a:ext uri="{FF2B5EF4-FFF2-40B4-BE49-F238E27FC236}">
              <a16:creationId xmlns:a16="http://schemas.microsoft.com/office/drawing/2014/main" id="{6D312576-37D4-4078-8080-23F074F92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9163050"/>
          <a:ext cx="1276350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57150</xdr:colOff>
      <xdr:row>52</xdr:row>
      <xdr:rowOff>123825</xdr:rowOff>
    </xdr:from>
    <xdr:to>
      <xdr:col>5</xdr:col>
      <xdr:colOff>541782</xdr:colOff>
      <xdr:row>55</xdr:row>
      <xdr:rowOff>76200</xdr:rowOff>
    </xdr:to>
    <xdr:sp macro="" textlink="">
      <xdr:nvSpPr>
        <xdr:cNvPr id="29" name="Arrow: Down 28">
          <a:extLst>
            <a:ext uri="{FF2B5EF4-FFF2-40B4-BE49-F238E27FC236}">
              <a16:creationId xmlns:a16="http://schemas.microsoft.com/office/drawing/2014/main" id="{A0AB36E4-DADF-432D-81F8-77AD1526C25F}"/>
            </a:ext>
          </a:extLst>
        </xdr:cNvPr>
        <xdr:cNvSpPr/>
      </xdr:nvSpPr>
      <xdr:spPr>
        <a:xfrm>
          <a:off x="3105150" y="10048875"/>
          <a:ext cx="484632" cy="542925"/>
        </a:xfrm>
        <a:prstGeom prst="down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577103</xdr:colOff>
      <xdr:row>10</xdr:row>
      <xdr:rowOff>107576</xdr:rowOff>
    </xdr:from>
    <xdr:to>
      <xdr:col>17</xdr:col>
      <xdr:colOff>582707</xdr:colOff>
      <xdr:row>27</xdr:row>
      <xdr:rowOff>168088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5</xdr:row>
      <xdr:rowOff>85724</xdr:rowOff>
    </xdr:from>
    <xdr:to>
      <xdr:col>0</xdr:col>
      <xdr:colOff>514349</xdr:colOff>
      <xdr:row>12</xdr:row>
      <xdr:rowOff>19050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47650" y="1009649"/>
          <a:ext cx="266699" cy="1285876"/>
        </a:xfrm>
        <a:prstGeom prst="roundRect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IN" sz="1200" b="1">
              <a:solidFill>
                <a:schemeClr val="bg1"/>
              </a:solidFill>
            </a:rPr>
            <a:t>Base</a:t>
          </a:r>
        </a:p>
      </xdr:txBody>
    </xdr:sp>
    <xdr:clientData/>
  </xdr:twoCellAnchor>
  <xdr:twoCellAnchor>
    <xdr:from>
      <xdr:col>0</xdr:col>
      <xdr:colOff>238126</xdr:colOff>
      <xdr:row>13</xdr:row>
      <xdr:rowOff>142876</xdr:rowOff>
    </xdr:from>
    <xdr:to>
      <xdr:col>0</xdr:col>
      <xdr:colOff>495300</xdr:colOff>
      <xdr:row>16</xdr:row>
      <xdr:rowOff>66675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238126" y="2609851"/>
          <a:ext cx="257174" cy="495299"/>
        </a:xfrm>
        <a:prstGeom prst="roundRect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IN" sz="1200" b="1">
              <a:solidFill>
                <a:schemeClr val="bg1"/>
              </a:solidFill>
            </a:rPr>
            <a:t>BTL</a:t>
          </a:r>
        </a:p>
      </xdr:txBody>
    </xdr:sp>
    <xdr:clientData/>
  </xdr:twoCellAnchor>
  <xdr:twoCellAnchor>
    <xdr:from>
      <xdr:col>0</xdr:col>
      <xdr:colOff>238124</xdr:colOff>
      <xdr:row>17</xdr:row>
      <xdr:rowOff>9526</xdr:rowOff>
    </xdr:from>
    <xdr:to>
      <xdr:col>0</xdr:col>
      <xdr:colOff>495300</xdr:colOff>
      <xdr:row>20</xdr:row>
      <xdr:rowOff>123826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238124" y="3238501"/>
          <a:ext cx="257176" cy="685800"/>
        </a:xfrm>
        <a:prstGeom prst="roundRect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IN" sz="1200" b="1">
              <a:solidFill>
                <a:schemeClr val="bg1"/>
              </a:solidFill>
            </a:rPr>
            <a:t>ATL</a:t>
          </a:r>
        </a:p>
      </xdr:txBody>
    </xdr:sp>
    <xdr:clientData/>
  </xdr:twoCellAnchor>
  <xdr:twoCellAnchor>
    <xdr:from>
      <xdr:col>1</xdr:col>
      <xdr:colOff>9525</xdr:colOff>
      <xdr:row>16</xdr:row>
      <xdr:rowOff>95250</xdr:rowOff>
    </xdr:from>
    <xdr:to>
      <xdr:col>4</xdr:col>
      <xdr:colOff>19050</xdr:colOff>
      <xdr:row>16</xdr:row>
      <xdr:rowOff>113180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CxnSpPr/>
      </xdr:nvCxnSpPr>
      <xdr:spPr>
        <a:xfrm flipV="1">
          <a:off x="619125" y="2924175"/>
          <a:ext cx="4991100" cy="17930"/>
        </a:xfrm>
        <a:prstGeom prst="line">
          <a:avLst/>
        </a:prstGeom>
        <a:ln w="19050"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13</xdr:row>
      <xdr:rowOff>142875</xdr:rowOff>
    </xdr:from>
    <xdr:to>
      <xdr:col>4</xdr:col>
      <xdr:colOff>19050</xdr:colOff>
      <xdr:row>13</xdr:row>
      <xdr:rowOff>160806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 flipV="1">
          <a:off x="600075" y="2705100"/>
          <a:ext cx="5353050" cy="17931"/>
        </a:xfrm>
        <a:prstGeom prst="line">
          <a:avLst/>
        </a:prstGeom>
        <a:ln w="19050"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16</xdr:row>
      <xdr:rowOff>104775</xdr:rowOff>
    </xdr:from>
    <xdr:to>
      <xdr:col>4</xdr:col>
      <xdr:colOff>9525</xdr:colOff>
      <xdr:row>16</xdr:row>
      <xdr:rowOff>113180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CxnSpPr/>
      </xdr:nvCxnSpPr>
      <xdr:spPr>
        <a:xfrm flipV="1">
          <a:off x="619125" y="3238500"/>
          <a:ext cx="5324475" cy="8405"/>
        </a:xfrm>
        <a:prstGeom prst="line">
          <a:avLst/>
        </a:prstGeom>
        <a:ln w="19050"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609599</xdr:colOff>
      <xdr:row>1</xdr:row>
      <xdr:rowOff>9526</xdr:rowOff>
    </xdr:from>
    <xdr:to>
      <xdr:col>1</xdr:col>
      <xdr:colOff>1702556</xdr:colOff>
      <xdr:row>3</xdr:row>
      <xdr:rowOff>38101</xdr:rowOff>
    </xdr:to>
    <xdr:pic>
      <xdr:nvPicPr>
        <xdr:cNvPr id="9" name="Picture 8" descr="Nuestras Marcas | Argentina | Mondelēz International, Inc.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55" t="20848" r="14502" b="22029"/>
        <a:stretch/>
      </xdr:blipFill>
      <xdr:spPr bwMode="auto">
        <a:xfrm>
          <a:off x="1219199" y="200026"/>
          <a:ext cx="1092957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605117</xdr:colOff>
      <xdr:row>0</xdr:row>
      <xdr:rowOff>190499</xdr:rowOff>
    </xdr:from>
    <xdr:to>
      <xdr:col>8</xdr:col>
      <xdr:colOff>761999</xdr:colOff>
      <xdr:row>17</xdr:row>
      <xdr:rowOff>134470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0DEB4E-752A-4188-BF17-2E88DEBF3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190499</xdr:rowOff>
    </xdr:from>
    <xdr:to>
      <xdr:col>18</xdr:col>
      <xdr:colOff>392205</xdr:colOff>
      <xdr:row>17</xdr:row>
      <xdr:rowOff>123264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276726-3521-436E-8656-0F7D6F46E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8</xdr:col>
      <xdr:colOff>784412</xdr:colOff>
      <xdr:row>38</xdr:row>
      <xdr:rowOff>89647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B2F789-29FD-459F-A878-0D1D6E031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18</xdr:col>
      <xdr:colOff>403411</xdr:colOff>
      <xdr:row>38</xdr:row>
      <xdr:rowOff>44823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7C07C60-5019-4EEC-9DD2-BFCEA427D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42</xdr:row>
      <xdr:rowOff>190499</xdr:rowOff>
    </xdr:from>
    <xdr:to>
      <xdr:col>8</xdr:col>
      <xdr:colOff>717177</xdr:colOff>
      <xdr:row>58</xdr:row>
      <xdr:rowOff>100852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8BCA83E-769F-4A62-8DAF-8B18B1F6E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43</xdr:row>
      <xdr:rowOff>0</xdr:rowOff>
    </xdr:from>
    <xdr:to>
      <xdr:col>18</xdr:col>
      <xdr:colOff>403411</xdr:colOff>
      <xdr:row>58</xdr:row>
      <xdr:rowOff>78442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A5B76EB-2C8A-487D-92DE-2F321697F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chagulwani\Desktop\clightmodel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ynologyDrive/Mondelez%20POC%20Data/03%20Country%20Folders/Argentina/Summary%20sheets/Technical%20Review%20_MondelezArgentina_Oreo_10sep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ynologyDrive/Mondelez%20Argentina%20MMM%202021/Modelling%20Data/Tang%20Model/Technical%20Review%20_MondelezArgentina_Tang_0306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meshS\AppData\Local\Microsoft\Windows\INetCache\Content.Outlook\K25HIDLT\Coke%20Regular%20Model%20Summary%20-%20SAF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ynologyDrive/Mondelez%20India%202021/4.%20Summary%20sheets/Technical%20Review%20_MondelezIndia_CDMCore_2903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SynologyDrive/Mondelez%20Argentina%20MMM%202021/Modelling%20Data/Oreo%20Model/Oreo_SummarySheet_2606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SynologyDrive/Mondelez%20Argentina%20MMM%202021/Response%20curves/Flighting%20data%205%20brand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mishakapoor\Downloads\Digital%20flighting%20la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 validations"/>
      <sheetName val="Project Summary"/>
      <sheetName val="Business Questions Answers"/>
      <sheetName val="Due-to Summary"/>
      <sheetName val="Due to Summary (2019 vs 2018)"/>
      <sheetName val="Business Questions"/>
      <sheetName val="Brand Background Summary"/>
      <sheetName val="Model Results Summary"/>
      <sheetName val="Model Fit "/>
      <sheetName val="Due to Summary"/>
      <sheetName val="Output summary"/>
      <sheetName val="Mapping &amp; Support sheet"/>
      <sheetName val="Marketing Summary"/>
      <sheetName val="TV Breakdown"/>
      <sheetName val="Roll back - TV"/>
      <sheetName val="Digital Breakdown"/>
      <sheetName val="Elasticities"/>
      <sheetName val="Decomps rolled back"/>
      <sheetName val="Decomp Pivot"/>
      <sheetName val="Model Contributions"/>
      <sheetName val="Model Details"/>
      <sheetName val="Transform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ficients"/>
      <sheetName val="Transformation"/>
      <sheetName val="Project Summary"/>
      <sheetName val="Business Questions Answers"/>
      <sheetName val="Due-to Summary"/>
      <sheetName val="Due to Summary (2019 vs 2018)"/>
      <sheetName val="Due-To &amp; Contribution Atomic"/>
      <sheetName val="Decomp Pivot"/>
      <sheetName val="Marketing Summary"/>
      <sheetName val="TV Breakdown"/>
      <sheetName val="Digital Breakdown"/>
      <sheetName val="Media Summary Atomic_All"/>
      <sheetName val="Elasticities"/>
      <sheetName val="Support"/>
      <sheetName val="Model Contribu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 validations"/>
      <sheetName val="Project Summary"/>
      <sheetName val="Business Questions Answers"/>
      <sheetName val="Due-to Summary"/>
      <sheetName val="Due to Summary (2019 vs 2018)"/>
      <sheetName val="Model Fit "/>
      <sheetName val="Due to Summary"/>
      <sheetName val="Output summary"/>
      <sheetName val="Mapping &amp; Support sheet"/>
      <sheetName val="Marketing Summary"/>
      <sheetName val="TV Breakdown"/>
      <sheetName val="Roll back - TV"/>
      <sheetName val="Digital Breakdown"/>
      <sheetName val="Elasticities"/>
      <sheetName val="Decomps rolled back"/>
      <sheetName val="Decomp Pivot"/>
      <sheetName val="Model Contributions"/>
      <sheetName val="Model Details"/>
      <sheetName val="Transform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Model Fit"/>
      <sheetName val="Model Summary"/>
      <sheetName val="New Model Validation"/>
      <sheetName val="Due to Main "/>
      <sheetName val="Due to data"/>
      <sheetName val="Spend summary"/>
      <sheetName val="Data Classification"/>
      <sheetName val="Decomp (2)"/>
      <sheetName val="Decomp (3)"/>
      <sheetName val="Decomp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ficients"/>
      <sheetName val="Project Summary"/>
      <sheetName val="Business Questions Answers"/>
      <sheetName val="Measure Transformation"/>
      <sheetName val="NOTES"/>
      <sheetName val="OVERVIEW"/>
      <sheetName val="Model Fit "/>
      <sheetName val="Due-to Analysis"/>
      <sheetName val="Marketing Summary"/>
      <sheetName val="TV Campaign Analysis by Year"/>
      <sheetName val="Digital Breakdown"/>
      <sheetName val="Trade Breakdown (2)"/>
      <sheetName val="Elasticities"/>
      <sheetName val="Output summary"/>
      <sheetName val="Classification"/>
      <sheetName val="Support sheet"/>
      <sheetName val="Decomp Pivot"/>
      <sheetName val="Model Contribution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 xml:space="preserve"> CDM_CORE_TV_CAMP_GRPs_Baarat_Tag_On</v>
          </cell>
        </row>
      </sheetData>
      <sheetData sheetId="16"/>
      <sheetData sheetId="17"/>
      <sheetData sheetId="1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questions &amp; Answers"/>
      <sheetName val="Project Summary"/>
      <sheetName val="Business Questions Answers"/>
      <sheetName val="Due-to Summary"/>
      <sheetName val="Due to Summary (2019 vs 2018)"/>
      <sheetName val="Snapshot of Oreo"/>
      <sheetName val="Business Questions"/>
      <sheetName val="Model Results Summary"/>
      <sheetName val="Model Fit "/>
      <sheetName val="Due-To Analysis"/>
      <sheetName val="Competitor sales"/>
      <sheetName val="Mapping &amp; Support sheet"/>
      <sheetName val="Decomps rolled back"/>
      <sheetName val="ROLL BACK DATA"/>
      <sheetName val="Base vs Incremental Cont."/>
      <sheetName val="Overall Marketing Summary"/>
      <sheetName val="Marketing Summary"/>
      <sheetName val="Sheet1"/>
      <sheetName val="TV Breakdown"/>
      <sheetName val="Saturation Curves"/>
      <sheetName val="TV curves - Working"/>
      <sheetName val="Digital Breakdown"/>
      <sheetName val="Elasticities"/>
      <sheetName val="Decomp Pivot"/>
      <sheetName val="FMCG Benchmarks"/>
      <sheetName val="TV Flighting"/>
      <sheetName val="Model Details"/>
      <sheetName val="Model Contributions"/>
      <sheetName val="Output summary"/>
      <sheetName val="Transform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C2" t="str">
            <v>Incremental Volume</v>
          </cell>
          <cell r="D2" t="str">
            <v>Marginal Peak</v>
          </cell>
          <cell r="E2" t="str">
            <v>Current</v>
          </cell>
          <cell r="F2" t="str">
            <v>Optimal</v>
          </cell>
          <cell r="P2" t="str">
            <v>ProjectedYearlySales</v>
          </cell>
          <cell r="R2" t="str">
            <v>Marginal Peak</v>
          </cell>
          <cell r="S2" t="str">
            <v>Current</v>
          </cell>
          <cell r="T2" t="str">
            <v>Optimal</v>
          </cell>
          <cell r="Y2" t="str">
            <v>Incremental Volume</v>
          </cell>
        </row>
        <row r="3">
          <cell r="B3">
            <v>1.7697273076923083</v>
          </cell>
          <cell r="C3">
            <v>1.801998330104457E-4</v>
          </cell>
          <cell r="P3">
            <v>0.85362219067407463</v>
          </cell>
          <cell r="Q3">
            <v>1.8265772727272898</v>
          </cell>
          <cell r="Y3">
            <v>1.6197893686407243</v>
          </cell>
          <cell r="Z3">
            <v>2.3261300000000009</v>
          </cell>
        </row>
        <row r="4">
          <cell r="B4">
            <v>3.5394546153846167</v>
          </cell>
          <cell r="C4">
            <v>5.5694175309143812E-3</v>
          </cell>
          <cell r="P4">
            <v>5.466485505204326</v>
          </cell>
          <cell r="Q4">
            <v>3.6531545454545795</v>
          </cell>
          <cell r="Y4">
            <v>7.8679954155307357</v>
          </cell>
          <cell r="Z4">
            <v>4.6522600000000018</v>
          </cell>
        </row>
        <row r="5">
          <cell r="B5">
            <v>5.3091819230769257</v>
          </cell>
          <cell r="C5">
            <v>4.0850066643965094E-2</v>
          </cell>
          <cell r="P5">
            <v>16.100017820290084</v>
          </cell>
          <cell r="Q5">
            <v>5.4797318181818682</v>
          </cell>
          <cell r="Y5">
            <v>19.720682303122331</v>
          </cell>
          <cell r="Z5">
            <v>6.9783900000000045</v>
          </cell>
        </row>
        <row r="6">
          <cell r="B6">
            <v>7.0789092307692334</v>
          </cell>
          <cell r="C6">
            <v>0.16627790741906467</v>
          </cell>
          <cell r="P6">
            <v>34.501895807183431</v>
          </cell>
          <cell r="Q6">
            <v>7.306309090909159</v>
          </cell>
          <cell r="Y6">
            <v>37.699914596622769</v>
          </cell>
          <cell r="Z6">
            <v>9.3045200000000037</v>
          </cell>
        </row>
        <row r="7">
          <cell r="B7">
            <v>8.8486365384615429</v>
          </cell>
          <cell r="C7">
            <v>0.49017847308993823</v>
          </cell>
          <cell r="P7">
            <v>62.11439827475057</v>
          </cell>
          <cell r="Q7">
            <v>9.1328863636364481</v>
          </cell>
          <cell r="Y7">
            <v>62.130398368630992</v>
          </cell>
          <cell r="Z7">
            <v>11.630650000000006</v>
          </cell>
        </row>
        <row r="8">
          <cell r="B8">
            <v>10.618363846153851</v>
          </cell>
          <cell r="C8">
            <v>1.178288735585252</v>
          </cell>
          <cell r="P8">
            <v>100.15767296916542</v>
          </cell>
          <cell r="Q8">
            <v>10.959463636363736</v>
          </cell>
          <cell r="Y8">
            <v>93.21872662301756</v>
          </cell>
          <cell r="Z8">
            <v>13.956780000000009</v>
          </cell>
        </row>
        <row r="9">
          <cell r="B9">
            <v>12.38809115384616</v>
          </cell>
          <cell r="C9">
            <v>2.4603602240190976</v>
          </cell>
          <cell r="P9">
            <v>149.67643974477821</v>
          </cell>
          <cell r="Q9">
            <v>12.786040909091026</v>
          </cell>
          <cell r="Y9">
            <v>131.09145314349033</v>
          </cell>
          <cell r="Z9">
            <v>16.282910000000008</v>
          </cell>
        </row>
        <row r="10">
          <cell r="B10">
            <v>14.157818461538467</v>
          </cell>
          <cell r="C10">
            <v>4.6343981130522787</v>
          </cell>
          <cell r="P10">
            <v>211.57040229033962</v>
          </cell>
          <cell r="Q10">
            <v>14.612618181818318</v>
          </cell>
          <cell r="Y10">
            <v>175.81701301143434</v>
          </cell>
          <cell r="Z10">
            <v>18.609040000000007</v>
          </cell>
        </row>
        <row r="11">
          <cell r="B11">
            <v>15.927545769230774</v>
          </cell>
          <cell r="C11">
            <v>8.0688726622015423</v>
          </cell>
          <cell r="P11">
            <v>286.61589622401476</v>
          </cell>
          <cell r="Q11">
            <v>16.439195454545604</v>
          </cell>
          <cell r="Y11">
            <v>227.4197617380272</v>
          </cell>
          <cell r="Z11">
            <v>20.93517000000001</v>
          </cell>
        </row>
        <row r="12">
          <cell r="B12">
            <v>17.697273076923086</v>
          </cell>
          <cell r="C12">
            <v>13.203204537981803</v>
          </cell>
          <cell r="P12">
            <v>375.48224467708428</v>
          </cell>
          <cell r="Q12">
            <v>18.265772727272896</v>
          </cell>
          <cell r="Y12">
            <v>285.8896292897042</v>
          </cell>
          <cell r="Z12">
            <v>23.261300000000013</v>
          </cell>
        </row>
        <row r="13">
          <cell r="B13">
            <v>19.467000384615393</v>
          </cell>
          <cell r="C13">
            <v>20.546793734415605</v>
          </cell>
          <cell r="P13">
            <v>478.74465172464454</v>
          </cell>
          <cell r="Q13">
            <v>20.092350000000184</v>
          </cell>
          <cell r="Y13">
            <v>351.18910538335615</v>
          </cell>
          <cell r="Z13">
            <v>25.587430000000012</v>
          </cell>
        </row>
        <row r="14">
          <cell r="B14">
            <v>21.236727692307703</v>
          </cell>
          <cell r="C14">
            <v>30.676832788115171</v>
          </cell>
          <cell r="P14">
            <v>596.89469333335751</v>
          </cell>
          <cell r="Q14">
            <v>21.918927272727473</v>
          </cell>
          <cell r="Y14">
            <v>423.25849034717947</v>
          </cell>
          <cell r="Z14">
            <v>27.913560000000018</v>
          </cell>
        </row>
        <row r="15">
          <cell r="B15">
            <v>23.00645500000001</v>
          </cell>
          <cell r="C15">
            <v>44.235118542950858</v>
          </cell>
          <cell r="P15">
            <v>730.34906347868014</v>
          </cell>
          <cell r="Q15">
            <v>23.745504545454764</v>
          </cell>
          <cell r="Y15">
            <v>502.01996050660836</v>
          </cell>
          <cell r="Z15">
            <v>30.239690000000014</v>
          </cell>
        </row>
        <row r="16">
          <cell r="B16">
            <v>24.77618230769232</v>
          </cell>
          <cell r="C16">
            <v>61.924052653167578</v>
          </cell>
          <cell r="P16">
            <v>879.45700626539087</v>
          </cell>
          <cell r="Q16">
            <v>25.572081818182053</v>
          </cell>
          <cell r="Y16">
            <v>587.38079029614323</v>
          </cell>
          <cell r="Z16">
            <v>32.565820000000016</v>
          </cell>
        </row>
        <row r="17">
          <cell r="B17">
            <v>26.545909615384627</v>
          </cell>
          <cell r="C17">
            <v>84.501999134319291</v>
          </cell>
          <cell r="P17">
            <v>1044.5067288268797</v>
          </cell>
          <cell r="Q17">
            <v>27.398659090909344</v>
          </cell>
          <cell r="Y17">
            <v>679.23595474275294</v>
          </cell>
          <cell r="Z17">
            <v>34.891950000000016</v>
          </cell>
        </row>
        <row r="18">
          <cell r="B18">
            <v>28.315636923076934</v>
          </cell>
          <cell r="C18">
            <v>112.77814740389293</v>
          </cell>
          <cell r="P18">
            <v>1225.7310040315485</v>
          </cell>
          <cell r="Q18">
            <v>29.225236363636636</v>
          </cell>
          <cell r="Y18">
            <v>777.47026426129537</v>
          </cell>
          <cell r="Z18">
            <v>37.218080000000015</v>
          </cell>
        </row>
        <row r="19">
          <cell r="B19">
            <v>30.085364230769244</v>
          </cell>
          <cell r="C19">
            <v>147.60701123609999</v>
          </cell>
          <cell r="P19">
            <v>1423.3121157368414</v>
          </cell>
          <cell r="Q19">
            <v>31.051813636363921</v>
          </cell>
          <cell r="Y19">
            <v>881.96013838543661</v>
          </cell>
          <cell r="Z19">
            <v>39.544210000000014</v>
          </cell>
        </row>
        <row r="20">
          <cell r="B20">
            <v>31.855091538461547</v>
          </cell>
          <cell r="C20">
            <v>189.88267773803122</v>
          </cell>
          <cell r="P20">
            <v>1637.3862610933079</v>
          </cell>
          <cell r="Q20">
            <v>32.878390909091209</v>
          </cell>
          <cell r="Y20">
            <v>992.57509534222322</v>
          </cell>
          <cell r="Z20">
            <v>41.87034000000002</v>
          </cell>
        </row>
        <row r="21">
          <cell r="B21">
            <v>33.624818846153865</v>
          </cell>
          <cell r="C21">
            <v>240.53290569830637</v>
          </cell>
          <cell r="P21">
            <v>1868.0474976530168</v>
          </cell>
          <cell r="Q21">
            <v>34.704968181818501</v>
          </cell>
          <cell r="Y21">
            <v>1109.1790142716652</v>
          </cell>
          <cell r="Z21">
            <v>44.196470000000019</v>
          </cell>
        </row>
        <row r="22">
          <cell r="B22">
            <v>35.394546153846171</v>
          </cell>
          <cell r="C22">
            <v>300.51315933588722</v>
          </cell>
          <cell r="P22">
            <v>2115.3513038460515</v>
          </cell>
          <cell r="Q22">
            <v>36.531545454545792</v>
          </cell>
          <cell r="Y22">
            <v>1231.6312129135333</v>
          </cell>
          <cell r="Z22">
            <v>46.522600000000025</v>
          </cell>
        </row>
        <row r="23">
          <cell r="B23">
            <v>37.164273461538478</v>
          </cell>
          <cell r="C23">
            <v>370.80065146690259</v>
          </cell>
          <cell r="P23">
            <v>2379.3178073119725</v>
          </cell>
          <cell r="Q23">
            <v>38.358122727273084</v>
          </cell>
          <cell r="Y23">
            <v>1359.7873736319773</v>
          </cell>
          <cell r="Z23">
            <v>48.848730000000025</v>
          </cell>
        </row>
        <row r="24">
          <cell r="B24">
            <v>38.934000769230785</v>
          </cell>
          <cell r="C24">
            <v>452.38845930106777</v>
          </cell>
          <cell r="P24">
            <v>2659.9347250435094</v>
          </cell>
          <cell r="Q24">
            <v>40.184700000000369</v>
          </cell>
          <cell r="Y24">
            <v>1493.5003434150087</v>
          </cell>
          <cell r="Z24">
            <v>51.174860000000024</v>
          </cell>
        </row>
        <row r="25">
          <cell r="B25">
            <v>40.703728076923092</v>
          </cell>
          <cell r="C25">
            <v>546.27976637484096</v>
          </cell>
          <cell r="P25">
            <v>2957.1600512850855</v>
          </cell>
          <cell r="Q25">
            <v>42.011277272727661</v>
          </cell>
          <cell r="Y25">
            <v>1632.6208281298709</v>
          </cell>
          <cell r="Z25">
            <v>53.500990000000023</v>
          </cell>
        </row>
        <row r="26">
          <cell r="B26">
            <v>42.473455384615406</v>
          </cell>
          <cell r="C26">
            <v>653.48227543181952</v>
          </cell>
          <cell r="P26">
            <v>3270.9245229325074</v>
          </cell>
          <cell r="Q26">
            <v>43.837854545454945</v>
          </cell>
          <cell r="Y26">
            <v>1776.9979972833423</v>
          </cell>
          <cell r="Z26">
            <v>55.827120000000036</v>
          </cell>
        </row>
        <row r="27">
          <cell r="B27">
            <v>44.243182692307705</v>
          </cell>
          <cell r="C27">
            <v>775.00282928516322</v>
          </cell>
          <cell r="P27">
            <v>3601.1338873217728</v>
          </cell>
          <cell r="Q27">
            <v>45.664431818182237</v>
          </cell>
          <cell r="Y27">
            <v>1926.4800124553976</v>
          </cell>
          <cell r="Z27">
            <v>58.153250000000035</v>
          </cell>
        </row>
        <row r="28">
          <cell r="B28">
            <v>46.012910000000019</v>
          </cell>
          <cell r="C28">
            <v>911.84226976196146</v>
          </cell>
          <cell r="P28">
            <v>3947.6709934366136</v>
          </cell>
          <cell r="Q28">
            <v>47.491009090909529</v>
          </cell>
          <cell r="Y28">
            <v>2080.9144901889254</v>
          </cell>
          <cell r="Z28">
            <v>60.479380000000027</v>
          </cell>
        </row>
        <row r="29">
          <cell r="B29">
            <v>47.782637307692326</v>
          </cell>
          <cell r="C29">
            <v>1064.9905586613108</v>
          </cell>
          <cell r="P29">
            <v>4310.3977244643456</v>
          </cell>
          <cell r="Q29">
            <v>49.317586363636813</v>
          </cell>
          <cell r="Y29">
            <v>2240.1489082479711</v>
          </cell>
          <cell r="Z29">
            <v>62.805510000000027</v>
          </cell>
        </row>
        <row r="30">
          <cell r="B30">
            <v>49.55236461538464</v>
          </cell>
          <cell r="C30">
            <v>1235.4221791884449</v>
          </cell>
          <cell r="P30">
            <v>4689.1567871121324</v>
          </cell>
          <cell r="Q30">
            <v>51.144163636364105</v>
          </cell>
          <cell r="Y30">
            <v>2404.0309626744006</v>
          </cell>
          <cell r="Z30">
            <v>65.131640000000033</v>
          </cell>
        </row>
        <row r="31">
          <cell r="B31">
            <v>51.32209192307694</v>
          </cell>
          <cell r="C31">
            <v>1424.0918314934493</v>
          </cell>
          <cell r="P31">
            <v>5083.7733710312305</v>
          </cell>
          <cell r="Q31">
            <v>52.97074090909139</v>
          </cell>
          <cell r="Y31">
            <v>2572.4088818854716</v>
          </cell>
          <cell r="Z31">
            <v>67.457770000000025</v>
          </cell>
        </row>
        <row r="32">
          <cell r="B32">
            <v>53.091819230769254</v>
          </cell>
          <cell r="C32">
            <v>1631.9304316872251</v>
          </cell>
          <cell r="P32">
            <v>5494.0566899883679</v>
          </cell>
          <cell r="Q32">
            <v>54.797318181818689</v>
          </cell>
          <cell r="Y32">
            <v>2745.1317030948699</v>
          </cell>
          <cell r="Z32">
            <v>69.783900000000031</v>
          </cell>
        </row>
        <row r="33">
          <cell r="B33">
            <v>54.861546538461567</v>
          </cell>
          <cell r="C33">
            <v>1859.8414199759331</v>
          </cell>
          <cell r="P33">
            <v>5919.8014149975797</v>
          </cell>
          <cell r="Q33">
            <v>56.62389545454598</v>
          </cell>
          <cell r="Y33">
            <v>2922.0495155569361</v>
          </cell>
          <cell r="Z33">
            <v>72.110030000000023</v>
          </cell>
        </row>
        <row r="34">
          <cell r="B34">
            <v>56.631273846153867</v>
          </cell>
          <cell r="C34">
            <v>2108.6973802993152</v>
          </cell>
          <cell r="P34">
            <v>6360.7890084269256</v>
          </cell>
          <cell r="Q34">
            <v>58.450472727273272</v>
          </cell>
          <cell r="Y34">
            <v>3103.0136744902393</v>
          </cell>
          <cell r="Z34">
            <v>74.436160000000029</v>
          </cell>
        </row>
        <row r="35">
          <cell r="B35">
            <v>58.401001153846174</v>
          </cell>
          <cell r="C35">
            <v>2379.3369710327529</v>
          </cell>
          <cell r="P35">
            <v>6816.7889670787063</v>
          </cell>
          <cell r="Q35">
            <v>60.27705000000055</v>
          </cell>
          <cell r="Y35">
            <v>3287.8769890036751</v>
          </cell>
          <cell r="Z35">
            <v>76.762290000000036</v>
          </cell>
        </row>
        <row r="36">
          <cell r="B36">
            <v>60.170728461538488</v>
          </cell>
          <cell r="C36">
            <v>2672.5621638764828</v>
          </cell>
          <cell r="P36">
            <v>7287.559981375518</v>
          </cell>
          <cell r="Q36">
            <v>62.103627272727842</v>
          </cell>
          <cell r="Y36">
            <v>3476.4938869037305</v>
          </cell>
          <cell r="Z36">
            <v>79.088420000000028</v>
          </cell>
        </row>
        <row r="37">
          <cell r="B37">
            <v>61.940455769230802</v>
          </cell>
          <cell r="C37">
            <v>2989.1357859699024</v>
          </cell>
          <cell r="P37">
            <v>7772.8510170411073</v>
          </cell>
          <cell r="Q37">
            <v>63.930204545455133</v>
          </cell>
          <cell r="Y37">
            <v>3668.7205588884281</v>
          </cell>
          <cell r="Z37">
            <v>81.414550000000048</v>
          </cell>
        </row>
        <row r="38">
          <cell r="B38">
            <v>63.710183076923094</v>
          </cell>
          <cell r="C38">
            <v>3329.7793584994338</v>
          </cell>
          <cell r="P38">
            <v>8272.4023250229802</v>
          </cell>
          <cell r="Q38">
            <v>65.756781818182418</v>
          </cell>
          <cell r="Y38">
            <v>3864.4150843183652</v>
          </cell>
          <cell r="Z38">
            <v>83.74068000000004</v>
          </cell>
        </row>
        <row r="39">
          <cell r="B39">
            <v>65.479910384615408</v>
          </cell>
          <cell r="C39">
            <v>3695.171223583337</v>
          </cell>
          <cell r="P39">
            <v>8785.9463848466621</v>
          </cell>
          <cell r="Q39">
            <v>67.58335909090971</v>
          </cell>
          <cell r="Y39">
            <v>4063.4375404876782</v>
          </cell>
          <cell r="Z39">
            <v>86.066810000000032</v>
          </cell>
        </row>
        <row r="40">
          <cell r="B40">
            <v>67.249637692307729</v>
          </cell>
          <cell r="C40">
            <v>4085.944949986193</v>
          </cell>
          <cell r="P40">
            <v>9313.2087861050841</v>
          </cell>
          <cell r="Q40">
            <v>69.409936363637001</v>
          </cell>
          <cell r="Y40">
            <v>4265.6500970892939</v>
          </cell>
          <cell r="Z40">
            <v>88.392940000000038</v>
          </cell>
        </row>
        <row r="41">
          <cell r="B41">
            <v>69.019365000000022</v>
          </cell>
          <cell r="C41">
            <v>4502.6880072138447</v>
          </cell>
          <cell r="P41">
            <v>9853.9090523602335</v>
          </cell>
          <cell r="Q41">
            <v>71.236513636364293</v>
          </cell>
          <cell r="Y41">
            <v>4470.9170973727714</v>
          </cell>
          <cell r="Z41">
            <v>90.719070000000045</v>
          </cell>
        </row>
        <row r="42">
          <cell r="B42">
            <v>70.789092307692343</v>
          </cell>
          <cell r="C42">
            <v>4945.9406967404857</v>
          </cell>
          <cell r="P42">
            <v>10407.761411358562</v>
          </cell>
          <cell r="Q42">
            <v>73.063090909091585</v>
          </cell>
          <cell r="Y42">
            <v>4679.1051273241128</v>
          </cell>
          <cell r="Z42">
            <v>93.045200000000051</v>
          </cell>
        </row>
        <row r="43">
          <cell r="B43">
            <v>72.55881961538465</v>
          </cell>
          <cell r="C43">
            <v>5416.1953285024474</v>
          </cell>
          <cell r="P43">
            <v>10974.47551512913</v>
          </cell>
          <cell r="Q43">
            <v>74.889668181818863</v>
          </cell>
          <cell r="Y43">
            <v>4890.0830740505689</v>
          </cell>
          <cell r="Z43">
            <v>95.371330000000043</v>
          </cell>
        </row>
        <row r="44">
          <cell r="B44">
            <v>74.328546923076956</v>
          </cell>
          <cell r="C44">
            <v>5913.8956303362866</v>
          </cell>
          <cell r="P44">
            <v>11553.757113238265</v>
          </cell>
          <cell r="Q44">
            <v>76.716245454546169</v>
          </cell>
          <cell r="Y44">
            <v>5103.7221744263015</v>
          </cell>
          <cell r="Z44">
            <v>97.697460000000049</v>
          </cell>
        </row>
        <row r="45">
          <cell r="B45">
            <v>76.098274230769263</v>
          </cell>
          <cell r="C45">
            <v>6439.4363777246481</v>
          </cell>
          <cell r="P45">
            <v>12145.308682211082</v>
          </cell>
          <cell r="Q45">
            <v>78.542822727273446</v>
          </cell>
          <cell r="Y45">
            <v>5319.896054943687</v>
          </cell>
          <cell r="Z45">
            <v>100.02359000000004</v>
          </cell>
        </row>
        <row r="46">
          <cell r="B46">
            <v>77.86800153846157</v>
          </cell>
          <cell r="C46">
            <v>6993.1632310239975</v>
          </cell>
          <cell r="P46">
            <v>12748.830013894429</v>
          </cell>
          <cell r="Q46">
            <v>80.369400000000738</v>
          </cell>
          <cell r="Y46">
            <v>5538.4807636178821</v>
          </cell>
          <cell r="Z46">
            <v>102.34972000000005</v>
          </cell>
        </row>
        <row r="47">
          <cell r="B47">
            <v>79.637728846153877</v>
          </cell>
          <cell r="C47">
            <v>7575.3727672693494</v>
          </cell>
          <cell r="P47">
            <v>13364.018765324079</v>
          </cell>
          <cell r="Q47">
            <v>82.19597727272803</v>
          </cell>
          <cell r="Y47">
            <v>5759.3547947066418</v>
          </cell>
          <cell r="Z47">
            <v>104.67585000000004</v>
          </cell>
        </row>
        <row r="48">
          <cell r="B48">
            <v>81.407456153846184</v>
          </cell>
          <cell r="C48">
            <v>8186.3126936678163</v>
          </cell>
          <cell r="P48">
            <v>13990.570972468175</v>
          </cell>
          <cell r="Q48">
            <v>84.022554545455321</v>
          </cell>
          <cell r="Y48">
            <v>5982.399106932121</v>
          </cell>
          <cell r="Z48">
            <v>107.00198000000005</v>
          </cell>
        </row>
        <row r="49">
          <cell r="B49">
            <v>83.17718346153849</v>
          </cell>
          <cell r="C49">
            <v>8826.1822299928353</v>
          </cell>
          <cell r="P49">
            <v>14628.18153004632</v>
          </cell>
          <cell r="Q49">
            <v>85.849131818182613</v>
          </cell>
          <cell r="Y49">
            <v>6207.4971358245384</v>
          </cell>
          <cell r="Z49">
            <v>109.32811000000004</v>
          </cell>
        </row>
        <row r="50">
          <cell r="B50">
            <v>84.946910769230811</v>
          </cell>
          <cell r="C50">
            <v>9495.132647262988</v>
          </cell>
          <cell r="P50">
            <v>15276.544639467567</v>
          </cell>
          <cell r="Q50">
            <v>87.675709090909891</v>
          </cell>
          <cell r="Y50">
            <v>6434.5348007484836</v>
          </cell>
          <cell r="Z50">
            <v>111.65424000000007</v>
          </cell>
        </row>
        <row r="51">
          <cell r="B51">
            <v>86.716638076923118</v>
          </cell>
          <cell r="C51">
            <v>10193.267950322555</v>
          </cell>
          <cell r="P51">
            <v>15935.354226788004</v>
          </cell>
          <cell r="Q51">
            <v>89.502286363637182</v>
          </cell>
          <cell r="Y51">
            <v>6663.4005071199072</v>
          </cell>
          <cell r="Z51">
            <v>113.98037000000004</v>
          </cell>
        </row>
        <row r="52">
          <cell r="B52">
            <v>88.486365384615411</v>
          </cell>
          <cell r="C52">
            <v>10920.64569222653</v>
          </cell>
          <cell r="P52">
            <v>16604.304332459549</v>
          </cell>
          <cell r="Q52">
            <v>91.328863636364474</v>
          </cell>
          <cell r="Y52">
            <v>6893.9851442748923</v>
          </cell>
          <cell r="Z52">
            <v>116.30650000000007</v>
          </cell>
        </row>
        <row r="53">
          <cell r="B53">
            <v>90.256092692307746</v>
          </cell>
          <cell r="C53">
            <v>11677.277908661919</v>
          </cell>
          <cell r="P53">
            <v>17283.08947452272</v>
          </cell>
          <cell r="Q53">
            <v>93.155440909091752</v>
          </cell>
          <cell r="Y53">
            <v>7126.1820794091955</v>
          </cell>
          <cell r="Z53">
            <v>118.63263000000003</v>
          </cell>
        </row>
        <row r="54">
          <cell r="B54">
            <v>92.025820000000039</v>
          </cell>
          <cell r="C54">
            <v>12463.132161002641</v>
          </cell>
          <cell r="P54">
            <v>17971.404986788031</v>
          </cell>
          <cell r="Q54">
            <v>94.982018181819058</v>
          </cell>
          <cell r="Y54">
            <v>7359.8871479699646</v>
          </cell>
          <cell r="Z54">
            <v>120.95876000000005</v>
          </cell>
        </row>
        <row r="55">
          <cell r="B55">
            <v>93.79554730769236</v>
          </cell>
          <cell r="C55">
            <v>13278.132676989791</v>
          </cell>
          <cell r="P55">
            <v>18668.947333450953</v>
          </cell>
          <cell r="Q55">
            <v>96.808595454546335</v>
          </cell>
          <cell r="Y55">
            <v>7594.9986408470886</v>
          </cell>
          <cell r="Z55">
            <v>123.28489000000005</v>
          </cell>
        </row>
        <row r="56">
          <cell r="B56">
            <v>95.565274615384652</v>
          </cell>
          <cell r="C56">
            <v>14122.16157844724</v>
          </cell>
          <cell r="P56">
            <v>19375.414401493952</v>
          </cell>
          <cell r="Q56">
            <v>98.635172727273627</v>
          </cell>
          <cell r="Y56">
            <v>7831.4172886811812</v>
          </cell>
          <cell r="Z56">
            <v>125.61102000000005</v>
          </cell>
        </row>
        <row r="57">
          <cell r="B57">
            <v>97.335001923076959</v>
          </cell>
          <cell r="C57">
            <v>14995.060185877996</v>
          </cell>
          <cell r="P57">
            <v>20090.505772144741</v>
          </cell>
          <cell r="Q57">
            <v>100.46175000000093</v>
          </cell>
          <cell r="Y57">
            <v>8069.0462435776999</v>
          </cell>
          <cell r="Z57">
            <v>127.93715000000005</v>
          </cell>
        </row>
        <row r="58">
          <cell r="B58">
            <v>99.10472923076928</v>
          </cell>
          <cell r="C58">
            <v>15896.630390236125</v>
          </cell>
          <cell r="P58">
            <v>20813.922972581866</v>
          </cell>
          <cell r="Q58">
            <v>102.28832727272821</v>
          </cell>
          <cell r="Y58">
            <v>8307.7910584918209</v>
          </cell>
          <cell r="Z58">
            <v>130.26328000000007</v>
          </cell>
        </row>
        <row r="59">
          <cell r="B59">
            <v>100.87445653846159</v>
          </cell>
          <cell r="C59">
            <v>16826.636082625948</v>
          </cell>
          <cell r="P59">
            <v>21545.369709006765</v>
          </cell>
          <cell r="Q59">
            <v>104.1149045454555</v>
          </cell>
          <cell r="Y59">
            <v>8547.5596645261412</v>
          </cell>
          <cell r="Z59">
            <v>132.58941000000004</v>
          </cell>
        </row>
        <row r="60">
          <cell r="B60">
            <v>102.64418384615388</v>
          </cell>
          <cell r="C60">
            <v>17784.804633143598</v>
          </cell>
          <cell r="P60">
            <v>22284.552082134822</v>
          </cell>
          <cell r="Q60">
            <v>105.94148181818278</v>
          </cell>
          <cell r="Y60">
            <v>8788.2623463629025</v>
          </cell>
          <cell r="Z60">
            <v>134.91554000000005</v>
          </cell>
        </row>
        <row r="61">
          <cell r="B61">
            <v>104.4139111538462</v>
          </cell>
          <cell r="C61">
            <v>18770.828410539849</v>
          </cell>
          <cell r="P61">
            <v>23031.178786095505</v>
          </cell>
          <cell r="Q61">
            <v>107.76805909091007</v>
          </cell>
          <cell r="Y61">
            <v>9029.8117160337679</v>
          </cell>
          <cell r="Z61">
            <v>137.24167000000006</v>
          </cell>
        </row>
        <row r="62">
          <cell r="B62">
            <v>106.18363846153851</v>
          </cell>
          <cell r="C62">
            <v>19784.366334846149</v>
          </cell>
          <cell r="P62">
            <v>23784.961291674692</v>
          </cell>
          <cell r="Q62">
            <v>109.59463636363738</v>
          </cell>
          <cell r="Y62">
            <v>9272.1226852134205</v>
          </cell>
          <cell r="Z62">
            <v>139.56780000000006</v>
          </cell>
        </row>
        <row r="63">
          <cell r="B63">
            <v>107.95336576923081</v>
          </cell>
          <cell r="C63">
            <v>20825.045455565767</v>
          </cell>
          <cell r="P63">
            <v>24545.614014778064</v>
          </cell>
          <cell r="Q63">
            <v>111.42121363636467</v>
          </cell>
          <cell r="Y63">
            <v>9515.1124362076735</v>
          </cell>
          <cell r="Z63">
            <v>141.8939300000001</v>
          </cell>
        </row>
        <row r="64">
          <cell r="B64">
            <v>109.72309307692313</v>
          </cell>
          <cell r="C64">
            <v>21892.462548484185</v>
          </cell>
          <cell r="P64">
            <v>25312.854470944956</v>
          </cell>
          <cell r="Q64">
            <v>113.24779090909196</v>
          </cell>
          <cell r="Y64">
            <v>9758.7003917929123</v>
          </cell>
          <cell r="Z64">
            <v>144.22006000000005</v>
          </cell>
        </row>
        <row r="65">
          <cell r="B65">
            <v>111.4928203846154</v>
          </cell>
          <cell r="C65">
            <v>22986.185724599844</v>
          </cell>
          <cell r="P65">
            <v>26086.403416695081</v>
          </cell>
          <cell r="Q65">
            <v>115.07436818181924</v>
          </cell>
          <cell r="Y65">
            <v>10002.808184050629</v>
          </cell>
          <cell r="Z65">
            <v>146.54619000000008</v>
          </cell>
        </row>
        <row r="66">
          <cell r="B66">
            <v>113.26254769230773</v>
          </cell>
          <cell r="C66">
            <v>24105.756045110924</v>
          </cell>
          <cell r="P66">
            <v>26865.984978447046</v>
          </cell>
          <cell r="Q66">
            <v>116.90094545454654</v>
          </cell>
          <cell r="Y66">
            <v>10247.359622329283</v>
          </cell>
          <cell r="Z66">
            <v>148.87232000000006</v>
          </cell>
        </row>
        <row r="67">
          <cell r="B67">
            <v>115.03227500000006</v>
          </cell>
          <cell r="C67">
            <v>25250.689136820551</v>
          </cell>
          <cell r="P67">
            <v>27651.326769706855</v>
          </cell>
          <cell r="Q67">
            <v>118.72752272727381</v>
          </cell>
          <cell r="Y67">
            <v>10492.280660454713</v>
          </cell>
          <cell r="Z67">
            <v>151.19845000000007</v>
          </cell>
        </row>
        <row r="68">
          <cell r="B68">
            <v>116.80200230769235</v>
          </cell>
          <cell r="C68">
            <v>26420.476802735073</v>
          </cell>
          <cell r="P68">
            <v>28442.159997186278</v>
          </cell>
          <cell r="Q68">
            <v>120.5541000000011</v>
          </cell>
          <cell r="Y68">
            <v>10737.499363300632</v>
          </cell>
          <cell r="Z68">
            <v>153.52458000000007</v>
          </cell>
        </row>
        <row r="69">
          <cell r="B69">
            <v>118.57172961538467</v>
          </cell>
          <cell r="C69">
            <v>27614.588623031435</v>
          </cell>
          <cell r="P69">
            <v>29238.21955647528</v>
          </cell>
          <cell r="Q69">
            <v>122.38067727272841</v>
          </cell>
          <cell r="Y69">
            <v>10982.945872821609</v>
          </cell>
          <cell r="Z69">
            <v>155.85071000000008</v>
          </cell>
        </row>
        <row r="70">
          <cell r="B70">
            <v>120.34145692307698</v>
          </cell>
          <cell r="C70">
            <v>28832.473541955897</v>
          </cell>
          <cell r="P70">
            <v>30039.244117858867</v>
          </cell>
          <cell r="Q70">
            <v>124.20725454545568</v>
          </cell>
          <cell r="Y70">
            <v>11228.552373642427</v>
          </cell>
          <cell r="Z70">
            <v>158.17684000000006</v>
          </cell>
        </row>
        <row r="71">
          <cell r="B71">
            <v>122.11118423076927</v>
          </cell>
          <cell r="C71">
            <v>30073.561436590015</v>
          </cell>
          <cell r="P71">
            <v>30844.976202837406</v>
          </cell>
          <cell r="Q71">
            <v>126.03383181818299</v>
          </cell>
          <cell r="Y71">
            <v>11474.253058290464</v>
          </cell>
          <cell r="Z71">
            <v>160.50297000000006</v>
          </cell>
        </row>
        <row r="72">
          <cell r="B72">
            <v>123.8809115384616</v>
          </cell>
          <cell r="C72">
            <v>31337.264663777016</v>
          </cell>
          <cell r="P72">
            <v>31655.162251879461</v>
          </cell>
          <cell r="Q72">
            <v>127.86040909091027</v>
          </cell>
          <cell r="Y72">
            <v>11719.984092150124</v>
          </cell>
          <cell r="Z72">
            <v>162.8291000000001</v>
          </cell>
          <cell r="AA72">
            <v>11719.984092150124</v>
          </cell>
        </row>
        <row r="73">
          <cell r="B73">
            <v>125.65063884615391</v>
          </cell>
          <cell r="C73">
            <v>32622.979581845804</v>
          </cell>
          <cell r="P73">
            <v>32469.552683908634</v>
          </cell>
          <cell r="Q73">
            <v>129.68698636363754</v>
          </cell>
          <cell r="Y73">
            <v>11965.683578212356</v>
          </cell>
          <cell r="Z73">
            <v>165.15523000000007</v>
          </cell>
        </row>
        <row r="74">
          <cell r="B74">
            <v>127.42036615384619</v>
          </cell>
          <cell r="C74">
            <v>33930.088044097982</v>
          </cell>
          <cell r="P74">
            <v>33287.90194799906</v>
          </cell>
          <cell r="Q74">
            <v>131.51356363636484</v>
          </cell>
          <cell r="Y74">
            <v>12211.291521685904</v>
          </cell>
          <cell r="Z74">
            <v>167.48136000000008</v>
          </cell>
        </row>
        <row r="75">
          <cell r="B75">
            <v>129.19009346153854</v>
          </cell>
          <cell r="C75">
            <v>35257.958861335777</v>
          </cell>
          <cell r="P75">
            <v>34109.968567729833</v>
          </cell>
          <cell r="Q75">
            <v>133.34014090909213</v>
          </cell>
          <cell r="Y75">
            <v>12456.749794531663</v>
          </cell>
          <cell r="Z75">
            <v>169.80749000000009</v>
          </cell>
        </row>
        <row r="76">
          <cell r="B76">
            <v>130.95982076923082</v>
          </cell>
          <cell r="C76">
            <v>36605.949231007398</v>
          </cell>
          <cell r="P76">
            <v>34935.515178625174</v>
          </cell>
          <cell r="Q76">
            <v>135.16671818181942</v>
          </cell>
          <cell r="Y76">
            <v>12702.002099976235</v>
          </cell>
          <cell r="Z76">
            <v>172.13362000000006</v>
          </cell>
        </row>
        <row r="77">
          <cell r="B77">
            <v>132.72954807692315</v>
          </cell>
          <cell r="C77">
            <v>37973.406130829033</v>
          </cell>
          <cell r="P77">
            <v>35764.30855908458</v>
          </cell>
          <cell r="Q77">
            <v>136.99329545454674</v>
          </cell>
          <cell r="Y77">
            <v>12946.993937056104</v>
          </cell>
          <cell r="Z77">
            <v>174.4597500000001</v>
          </cell>
        </row>
        <row r="78">
          <cell r="B78">
            <v>134.49927538461546</v>
          </cell>
          <cell r="C78">
            <v>39359.667675010511</v>
          </cell>
          <cell r="P78">
            <v>36596.119655187169</v>
          </cell>
          <cell r="Q78">
            <v>138.819872727274</v>
          </cell>
          <cell r="Y78">
            <v>13191.672565239594</v>
          </cell>
          <cell r="Z78">
            <v>176.78588000000008</v>
          </cell>
        </row>
        <row r="79">
          <cell r="B79">
            <v>136.26900269230771</v>
          </cell>
          <cell r="C79">
            <v>40764.064431464838</v>
          </cell>
          <cell r="P79">
            <v>37430.72359973393</v>
          </cell>
          <cell r="Q79">
            <v>140.64645000000129</v>
          </cell>
          <cell r="Y79">
            <v>13435.986969169455</v>
          </cell>
          <cell r="Z79">
            <v>179.11201000000008</v>
          </cell>
        </row>
        <row r="80">
          <cell r="B80">
            <v>138.03873000000004</v>
          </cell>
          <cell r="C80">
            <v>42185.920698621441</v>
          </cell>
          <cell r="P80">
            <v>38267.899725873271</v>
          </cell>
          <cell r="Q80">
            <v>142.47302727272859</v>
          </cell>
          <cell r="Y80">
            <v>13679.887823565497</v>
          </cell>
          <cell r="Z80">
            <v>181.43814000000009</v>
          </cell>
        </row>
        <row r="81">
          <cell r="B81">
            <v>139.80845730769235</v>
          </cell>
          <cell r="C81">
            <v>43624.555740686323</v>
          </cell>
          <cell r="P81">
            <v>39107.431575637653</v>
          </cell>
          <cell r="Q81">
            <v>144.29960454545588</v>
          </cell>
          <cell r="Y81">
            <v>13923.327458323016</v>
          </cell>
          <cell r="Z81">
            <v>183.76427000000007</v>
          </cell>
        </row>
        <row r="82">
          <cell r="B82">
            <v>141.57818461538469</v>
          </cell>
          <cell r="C82">
            <v>45079.284980404955</v>
          </cell>
          <cell r="P82">
            <v>39949.106903702399</v>
          </cell>
          <cell r="Q82">
            <v>146.12618181818317</v>
          </cell>
          <cell r="Y82">
            <v>14166.259823839649</v>
          </cell>
          <cell r="Z82">
            <v>186.0904000000001</v>
          </cell>
        </row>
        <row r="83">
          <cell r="B83">
            <v>143.34791192307696</v>
          </cell>
          <cell r="C83">
            <v>46549.421148579626</v>
          </cell>
          <cell r="P83">
            <v>40792.717676661596</v>
          </cell>
          <cell r="Q83">
            <v>147.95275909091046</v>
          </cell>
          <cell r="Y83">
            <v>14408.640456600244</v>
          </cell>
          <cell r="Z83">
            <v>188.41653000000008</v>
          </cell>
        </row>
        <row r="84">
          <cell r="B84">
            <v>145.1176392307693</v>
          </cell>
          <cell r="C84">
            <v>48034.275389778915</v>
          </cell>
          <cell r="P84">
            <v>41638.060068101448</v>
          </cell>
          <cell r="Q84">
            <v>149.77933636363773</v>
          </cell>
          <cell r="Y84">
            <v>14650.426445046698</v>
          </cell>
          <cell r="Z84">
            <v>190.74266000000009</v>
          </cell>
        </row>
        <row r="85">
          <cell r="B85">
            <v>146.88736653846161</v>
          </cell>
          <cell r="C85">
            <v>49533.158323847703</v>
          </cell>
          <cell r="P85">
            <v>42484.934449737171</v>
          </cell>
          <cell r="Q85">
            <v>151.60591363636502</v>
          </cell>
          <cell r="Y85">
            <v>14891.576395756985</v>
          </cell>
          <cell r="Z85">
            <v>193.06879000000006</v>
          </cell>
        </row>
        <row r="86">
          <cell r="B86">
            <v>148.65709384615391</v>
          </cell>
          <cell r="C86">
            <v>51045.381062987617</v>
          </cell>
          <cell r="P86">
            <v>43333.145378865527</v>
          </cell>
          <cell r="Q86">
            <v>153.43249090909234</v>
          </cell>
          <cell r="Y86">
            <v>15132.050399955466</v>
          </cell>
          <cell r="Z86">
            <v>195.3949200000001</v>
          </cell>
        </row>
        <row r="87">
          <cell r="B87">
            <v>150.42682115384622</v>
          </cell>
          <cell r="C87">
            <v>52570.256184323494</v>
          </cell>
          <cell r="P87">
            <v>44182.501582372999</v>
          </cell>
          <cell r="Q87">
            <v>155.25906818181963</v>
          </cell>
          <cell r="Y87">
            <v>15371.810000374098</v>
          </cell>
          <cell r="Z87">
            <v>197.72105000000008</v>
          </cell>
        </row>
        <row r="88">
          <cell r="B88">
            <v>152.19654846153853</v>
          </cell>
          <cell r="C88">
            <v>54107.098658010866</v>
          </cell>
          <cell r="P88">
            <v>45032.815937527004</v>
          </cell>
          <cell r="Q88">
            <v>157.08564545454689</v>
          </cell>
          <cell r="Y88">
            <v>15610.818158482332</v>
          </cell>
          <cell r="Z88">
            <v>200.04718000000008</v>
          </cell>
        </row>
        <row r="89">
          <cell r="B89">
            <v>153.96627576923083</v>
          </cell>
          <cell r="C89">
            <v>55655.22673106398</v>
          </cell>
          <cell r="P89">
            <v>45883.905449766251</v>
          </cell>
          <cell r="Q89">
            <v>158.91222272727418</v>
          </cell>
          <cell r="Y89">
            <v>15849.03922210161</v>
          </cell>
          <cell r="Z89">
            <v>202.37331000000009</v>
          </cell>
        </row>
        <row r="90">
          <cell r="B90">
            <v>155.73600307692314</v>
          </cell>
          <cell r="C90">
            <v>57213.962767200108</v>
          </cell>
          <cell r="P90">
            <v>46735.591227694975</v>
          </cell>
          <cell r="Q90">
            <v>160.73880000000148</v>
          </cell>
          <cell r="Y90">
            <v>16086.438893418364</v>
          </cell>
          <cell r="Z90">
            <v>204.6994400000001</v>
          </cell>
        </row>
        <row r="91">
          <cell r="B91">
            <v>157.50573038461545</v>
          </cell>
          <cell r="C91">
            <v>58782.634043101789</v>
          </cell>
          <cell r="P91">
            <v>47587.698455476057</v>
          </cell>
          <cell r="Q91">
            <v>162.56537727272877</v>
          </cell>
          <cell r="Y91">
            <v>16322.984197408132</v>
          </cell>
          <cell r="Z91">
            <v>207.0255700000001</v>
          </cell>
        </row>
        <row r="92">
          <cell r="B92">
            <v>159.27545769230775</v>
          </cell>
          <cell r="C92">
            <v>60360.573501595311</v>
          </cell>
          <cell r="P92">
            <v>48440.0563628077</v>
          </cell>
          <cell r="Q92">
            <v>164.39195454545606</v>
          </cell>
          <cell r="Y92">
            <v>16558.643450681669</v>
          </cell>
          <cell r="Z92">
            <v>209.35170000000008</v>
          </cell>
        </row>
        <row r="93">
          <cell r="B93">
            <v>161.04518500000006</v>
          </cell>
          <cell r="C93">
            <v>61947.120462330946</v>
          </cell>
          <cell r="P93">
            <v>49292.498192658655</v>
          </cell>
          <cell r="Q93">
            <v>166.21853181818335</v>
          </cell>
          <cell r="R93">
            <v>49292.498192658655</v>
          </cell>
          <cell r="Y93">
            <v>16793.386230762604</v>
          </cell>
          <cell r="Z93">
            <v>211.67783000000009</v>
          </cell>
        </row>
        <row r="94">
          <cell r="B94">
            <v>162.81491230769237</v>
          </cell>
          <cell r="C94">
            <v>63541.62129062965</v>
          </cell>
          <cell r="P94">
            <v>50144.861166928742</v>
          </cell>
          <cell r="Q94">
            <v>168.04510909091064</v>
          </cell>
          <cell r="Y94">
            <v>17027.183345804893</v>
          </cell>
          <cell r="Z94">
            <v>214.00396000000009</v>
          </cell>
        </row>
        <row r="95">
          <cell r="B95">
            <v>164.5846396153847</v>
          </cell>
          <cell r="C95">
            <v>65143.430025232359</v>
          </cell>
          <cell r="P95">
            <v>50996.986450192548</v>
          </cell>
          <cell r="Q95">
            <v>169.87168636363793</v>
          </cell>
          <cell r="Y95">
            <v>17260.006804757144</v>
          </cell>
          <cell r="Z95">
            <v>216.3300900000001</v>
          </cell>
        </row>
        <row r="96">
          <cell r="B96">
            <v>166.35436692307698</v>
          </cell>
          <cell r="C96">
            <v>66751.908965750394</v>
          </cell>
          <cell r="P96">
            <v>51848.71911167584</v>
          </cell>
          <cell r="Q96">
            <v>171.69826363636523</v>
          </cell>
          <cell r="Y96">
            <v>17491.829787979721</v>
          </cell>
          <cell r="Z96">
            <v>218.65622000000008</v>
          </cell>
        </row>
        <row r="97">
          <cell r="B97">
            <v>168.12409423076932</v>
          </cell>
          <cell r="C97">
            <v>68366.42922067274</v>
          </cell>
          <cell r="P97">
            <v>52699.908085606941</v>
          </cell>
          <cell r="Q97">
            <v>173.52484090909249</v>
          </cell>
          <cell r="Y97">
            <v>17722.626618319537</v>
          </cell>
          <cell r="Z97">
            <v>220.98235000000008</v>
          </cell>
        </row>
        <row r="98">
          <cell r="B98">
            <v>169.89382153846162</v>
          </cell>
          <cell r="C98">
            <v>69986.371216834101</v>
          </cell>
          <cell r="P98">
            <v>53550.406130077899</v>
          </cell>
          <cell r="Q98">
            <v>175.35141818181978</v>
          </cell>
          <cell r="Y98">
            <v>17952.37273264648</v>
          </cell>
          <cell r="Z98">
            <v>223.30848000000015</v>
          </cell>
        </row>
        <row r="99">
          <cell r="B99">
            <v>171.66354884615387</v>
          </cell>
          <cell r="C99">
            <v>71611.125171292209</v>
          </cell>
          <cell r="P99">
            <v>54400.069784543026</v>
          </cell>
          <cell r="Q99">
            <v>177.17799545454707</v>
          </cell>
          <cell r="Y99">
            <v>18181.044653854515</v>
          </cell>
          <cell r="Z99">
            <v>225.63461000000012</v>
          </cell>
        </row>
        <row r="100">
          <cell r="B100">
            <v>173.43327615384624</v>
          </cell>
          <cell r="C100">
            <v>73240.091526597549</v>
          </cell>
          <cell r="P100">
            <v>55248.759326076135</v>
          </cell>
          <cell r="Q100">
            <v>179.00457272727436</v>
          </cell>
          <cell r="Y100">
            <v>18408.61996332978</v>
          </cell>
          <cell r="Z100">
            <v>227.96074000000007</v>
          </cell>
        </row>
        <row r="101">
          <cell r="B101">
            <v>175.20300346153851</v>
          </cell>
          <cell r="C101">
            <v>74872.681350471932</v>
          </cell>
          <cell r="P101">
            <v>56096.338724501256</v>
          </cell>
          <cell r="Q101">
            <v>180.83115000000168</v>
          </cell>
          <cell r="Y101">
            <v>18635.077273887055</v>
          </cell>
          <cell r="Z101">
            <v>230.28687000000008</v>
          </cell>
        </row>
        <row r="102">
          <cell r="B102">
            <v>176.97273076923082</v>
          </cell>
          <cell r="C102">
            <v>76508.316700937517</v>
          </cell>
          <cell r="E102">
            <v>76508.316700937517</v>
          </cell>
          <cell r="P102">
            <v>56942.675596505367</v>
          </cell>
          <cell r="Q102">
            <v>182.65772727272895</v>
          </cell>
          <cell r="S102">
            <v>56942.675596505367</v>
          </cell>
          <cell r="Y102">
            <v>18860.396203175402</v>
          </cell>
          <cell r="Z102">
            <v>232.61300000000014</v>
          </cell>
          <cell r="AB102">
            <v>18860.396203175402</v>
          </cell>
        </row>
        <row r="103">
          <cell r="B103">
            <v>178.74245807692316</v>
          </cell>
          <cell r="C103">
            <v>78146.430957958408</v>
          </cell>
          <cell r="P103">
            <v>57787.641158836777</v>
          </cell>
          <cell r="Q103">
            <v>184.48430454545624</v>
          </cell>
          <cell r="Y103">
            <v>19084.55734755328</v>
          </cell>
          <cell r="Z103">
            <v>234.93913000000012</v>
          </cell>
        </row>
        <row r="104">
          <cell r="B104">
            <v>180.51218538461549</v>
          </cell>
          <cell r="C104">
            <v>79786.469122674462</v>
          </cell>
          <cell r="P104">
            <v>58631.110180685944</v>
          </cell>
          <cell r="Q104">
            <v>186.3108818181835</v>
          </cell>
          <cell r="Y104">
            <v>19307.542256432396</v>
          </cell>
          <cell r="Z104">
            <v>237.26526000000007</v>
          </cell>
        </row>
        <row r="105">
          <cell r="B105">
            <v>182.28191269230774</v>
          </cell>
          <cell r="C105">
            <v>81427.888085318074</v>
          </cell>
          <cell r="P105">
            <v>59472.960935341835</v>
          </cell>
          <cell r="Q105">
            <v>188.13745909091082</v>
          </cell>
          <cell r="Y105">
            <v>19529.333407089485</v>
          </cell>
          <cell r="Z105">
            <v>239.5913900000001</v>
          </cell>
        </row>
        <row r="106">
          <cell r="B106">
            <v>184.05164000000008</v>
          </cell>
          <cell r="C106">
            <v>83070.15686291398</v>
          </cell>
          <cell r="P106">
            <v>60313.075151210913</v>
          </cell>
          <cell r="Q106">
            <v>189.96403636363812</v>
          </cell>
          <cell r="Y106">
            <v>19749.914179944542</v>
          </cell>
          <cell r="Z106">
            <v>241.91752000000011</v>
          </cell>
        </row>
        <row r="107">
          <cell r="B107">
            <v>185.82136730769238</v>
          </cell>
          <cell r="C107">
            <v>84712.756807865007</v>
          </cell>
          <cell r="D107">
            <v>84712.756807865007</v>
          </cell>
          <cell r="P107">
            <v>61151.337962281228</v>
          </cell>
          <cell r="Q107">
            <v>191.79061363636538</v>
          </cell>
          <cell r="Y107">
            <v>19969.268834303268</v>
          </cell>
          <cell r="Z107">
            <v>244.24365000000012</v>
          </cell>
        </row>
        <row r="108">
          <cell r="B108">
            <v>187.59109461538472</v>
          </cell>
          <cell r="C108">
            <v>86355.181788529648</v>
          </cell>
          <cell r="P108">
            <v>61987.637858110516</v>
          </cell>
          <cell r="Q108">
            <v>193.61719090909267</v>
          </cell>
          <cell r="Y108">
            <v>20187.382484561651</v>
          </cell>
          <cell r="Z108">
            <v>246.56978000000009</v>
          </cell>
        </row>
        <row r="109">
          <cell r="B109">
            <v>189.360821923077</v>
          </cell>
          <cell r="C109">
            <v>87996.938342894457</v>
          </cell>
          <cell r="P109">
            <v>62821.866633411169</v>
          </cell>
          <cell r="Q109">
            <v>195.44376818181999</v>
          </cell>
          <cell r="Y109">
            <v>20404.241076869672</v>
          </cell>
          <cell r="Z109">
            <v>248.89591000000013</v>
          </cell>
        </row>
        <row r="110">
          <cell r="B110">
            <v>191.1305492307693</v>
          </cell>
          <cell r="C110">
            <v>89637.545806438458</v>
          </cell>
          <cell r="P110">
            <v>63653.919337303028</v>
          </cell>
          <cell r="Q110">
            <v>197.27034545454725</v>
          </cell>
          <cell r="Y110">
            <v>20619.831366251005</v>
          </cell>
          <cell r="Z110">
            <v>251.22204000000011</v>
          </cell>
        </row>
        <row r="111">
          <cell r="B111">
            <v>192.90027653846161</v>
          </cell>
          <cell r="C111">
            <v>91276.536415280978</v>
          </cell>
          <cell r="P111">
            <v>64483.694222298771</v>
          </cell>
          <cell r="Q111">
            <v>199.09692272727455</v>
          </cell>
          <cell r="Y111">
            <v>20834.140894175278</v>
          </cell>
          <cell r="Z111">
            <v>253.54817000000011</v>
          </cell>
        </row>
        <row r="112">
          <cell r="B112">
            <v>194.67000384615392</v>
          </cell>
          <cell r="C112">
            <v>92913.455385693582</v>
          </cell>
          <cell r="P112">
            <v>65311.092693085084</v>
          </cell>
          <cell r="Q112">
            <v>200.92350000000187</v>
          </cell>
          <cell r="Y112">
            <v>21047.157966579198</v>
          </cell>
          <cell r="Z112">
            <v>255.87430000000009</v>
          </cell>
        </row>
        <row r="113">
          <cell r="B113">
            <v>196.43973115384625</v>
          </cell>
          <cell r="C113">
            <v>94547.860971044094</v>
          </cell>
          <cell r="P113">
            <v>66136.019255157691</v>
          </cell>
          <cell r="Q113">
            <v>202.75007727272913</v>
          </cell>
          <cell r="Y113">
            <v>21258.871632332182</v>
          </cell>
          <cell r="Z113">
            <v>258.20043000000015</v>
          </cell>
        </row>
        <row r="114">
          <cell r="B114">
            <v>198.20945846153856</v>
          </cell>
          <cell r="C114">
            <v>96179.324497227251</v>
          </cell>
          <cell r="P114">
            <v>66958.3814633656</v>
          </cell>
          <cell r="Q114">
            <v>204.57665454545642</v>
          </cell>
          <cell r="Y114">
            <v>21469.27166214259</v>
          </cell>
          <cell r="Z114">
            <v>260.52656000000013</v>
          </cell>
        </row>
        <row r="115">
          <cell r="B115">
            <v>199.97918576923081</v>
          </cell>
          <cell r="C115">
            <v>97807.430377621393</v>
          </cell>
          <cell r="P115">
            <v>67778.089870416748</v>
          </cell>
          <cell r="Q115">
            <v>206.40323181818374</v>
          </cell>
          <cell r="Y115">
            <v>21678.348527899696</v>
          </cell>
          <cell r="Z115">
            <v>262.85269000000005</v>
          </cell>
        </row>
        <row r="116">
          <cell r="B116">
            <v>201.74891307692317</v>
          </cell>
          <cell r="C116">
            <v>99431.776108591293</v>
          </cell>
          <cell r="P116">
            <v>68595.057975394127</v>
          </cell>
          <cell r="Q116">
            <v>208.229809090911</v>
          </cell>
          <cell r="Y116">
            <v>21886.093382446976</v>
          </cell>
          <cell r="Z116">
            <v>265.17882000000009</v>
          </cell>
        </row>
        <row r="117">
          <cell r="B117">
            <v>203.51864038461548</v>
          </cell>
          <cell r="C117">
            <v>101051.97224654039</v>
          </cell>
          <cell r="P117">
            <v>69409.20217232818</v>
          </cell>
          <cell r="Q117">
            <v>210.05638636363827</v>
          </cell>
          <cell r="Y117">
            <v>22092.498039781462</v>
          </cell>
          <cell r="Z117">
            <v>267.50495000000012</v>
          </cell>
        </row>
        <row r="118">
          <cell r="B118">
            <v>205.28836769230776</v>
          </cell>
          <cell r="C118">
            <v>102667.64236749397</v>
          </cell>
          <cell r="P118">
            <v>70220.441698869108</v>
          </cell>
          <cell r="Q118">
            <v>211.88296363636556</v>
          </cell>
          <cell r="Y118">
            <v>22297.554955674434</v>
          </cell>
          <cell r="Z118">
            <v>269.8310800000001</v>
          </cell>
        </row>
        <row r="119">
          <cell r="B119">
            <v>207.05809500000007</v>
          </cell>
          <cell r="C119">
            <v>104278.42301017485</v>
          </cell>
          <cell r="P119">
            <v>71028.698585099512</v>
          </cell>
          <cell r="Q119">
            <v>213.70954090909288</v>
          </cell>
          <cell r="Y119">
            <v>22501.257208708088</v>
          </cell>
          <cell r="Z119">
            <v>272.15721000000008</v>
          </cell>
        </row>
        <row r="120">
          <cell r="B120">
            <v>208.8278223076924</v>
          </cell>
          <cell r="C120">
            <v>105883.96360351017</v>
          </cell>
          <cell r="P120">
            <v>71833.897602525627</v>
          </cell>
          <cell r="Q120">
            <v>215.53611818182014</v>
          </cell>
          <cell r="Y120">
            <v>22703.5984817227</v>
          </cell>
          <cell r="Z120">
            <v>274.48334000000011</v>
          </cell>
        </row>
        <row r="121">
          <cell r="B121">
            <v>210.59754961538471</v>
          </cell>
          <cell r="C121">
            <v>107483.9263794853</v>
          </cell>
          <cell r="P121">
            <v>72635.966213282896</v>
          </cell>
          <cell r="Q121">
            <v>217.36269545454743</v>
          </cell>
          <cell r="Y121">
            <v>22904.573043669199</v>
          </cell>
          <cell r="Z121">
            <v>276.80947000000015</v>
          </cell>
        </row>
        <row r="122">
          <cell r="B122">
            <v>212.36727692307701</v>
          </cell>
          <cell r="C122">
            <v>109077.98627223731</v>
          </cell>
          <cell r="P122">
            <v>73434.834519589072</v>
          </cell>
          <cell r="Q122">
            <v>219.18927272727475</v>
          </cell>
          <cell r="Y122">
            <v>23104.17573186124</v>
          </cell>
          <cell r="Z122">
            <v>279.13560000000012</v>
          </cell>
        </row>
        <row r="123">
          <cell r="B123">
            <v>214.13700423076932</v>
          </cell>
          <cell r="C123">
            <v>110665.83080425567</v>
          </cell>
          <cell r="P123">
            <v>74230.435213476609</v>
          </cell>
          <cell r="Q123">
            <v>221.01585000000202</v>
          </cell>
          <cell r="Y123">
            <v>23302.401934621375</v>
          </cell>
          <cell r="Z123">
            <v>281.4617300000001</v>
          </cell>
        </row>
        <row r="124">
          <cell r="B124">
            <v>215.90673153846163</v>
          </cell>
          <cell r="C124">
            <v>112247.15996053415</v>
          </cell>
          <cell r="P124">
            <v>75022.70352683292</v>
          </cell>
          <cell r="Q124">
            <v>222.84242727272934</v>
          </cell>
          <cell r="Y124">
            <v>23499.24757431549</v>
          </cell>
          <cell r="Z124">
            <v>283.78786000000019</v>
          </cell>
        </row>
        <row r="125">
          <cell r="B125">
            <v>217.67645884615393</v>
          </cell>
          <cell r="C125">
            <v>113821.68605149155</v>
          </cell>
          <cell r="P125">
            <v>75811.577181776316</v>
          </cell>
          <cell r="Q125">
            <v>224.6690045454566</v>
          </cell>
          <cell r="Y125">
            <v>23694.709090769957</v>
          </cell>
          <cell r="Z125">
            <v>286.11399000000017</v>
          </cell>
        </row>
        <row r="126">
          <cell r="B126">
            <v>219.44618615384627</v>
          </cell>
          <cell r="C126">
            <v>115389.1335654547</v>
          </cell>
          <cell r="P126">
            <v>76596.996341392325</v>
          </cell>
          <cell r="Q126">
            <v>226.49558181818392</v>
          </cell>
          <cell r="Y126">
            <v>23888.783425065361</v>
          </cell>
          <cell r="Z126">
            <v>288.44012000000009</v>
          </cell>
        </row>
        <row r="127">
          <cell r="B127">
            <v>221.21591346153855</v>
          </cell>
          <cell r="C127">
            <v>116949.23901147157</v>
          </cell>
          <cell r="P127">
            <v>77378.903560854567</v>
          </cell>
          <cell r="Q127">
            <v>228.32215909091121</v>
          </cell>
          <cell r="Y127">
            <v>24081.468003701335</v>
          </cell>
          <cell r="Z127">
            <v>290.76625000000007</v>
          </cell>
          <cell r="AC127">
            <v>24081.468003701335</v>
          </cell>
        </row>
        <row r="128">
          <cell r="B128">
            <v>222.9856407692308</v>
          </cell>
          <cell r="C128">
            <v>118501.75075319542</v>
          </cell>
          <cell r="P128">
            <v>78157.24373895138</v>
          </cell>
          <cell r="Q128">
            <v>230.14873636363848</v>
          </cell>
          <cell r="Y128">
            <v>24272.76072312635</v>
          </cell>
          <cell r="Z128">
            <v>293.09238000000016</v>
          </cell>
        </row>
        <row r="129">
          <cell r="B129">
            <v>224.75536807692316</v>
          </cell>
          <cell r="C129">
            <v>120046.42883455774</v>
          </cell>
          <cell r="P129">
            <v>78931.964070038957</v>
          </cell>
          <cell r="Q129">
            <v>231.9753136363658</v>
          </cell>
          <cell r="Y129">
            <v>24462.659934626718</v>
          </cell>
          <cell r="Z129">
            <v>295.41851000000014</v>
          </cell>
        </row>
        <row r="130">
          <cell r="B130">
            <v>226.52509538461547</v>
          </cell>
          <cell r="C130">
            <v>121583.04479791959</v>
          </cell>
          <cell r="P130">
            <v>79703.013996439462</v>
          </cell>
          <cell r="Q130">
            <v>233.80189090909309</v>
          </cell>
          <cell r="Y130">
            <v>24651.164429568831</v>
          </cell>
          <cell r="Z130">
            <v>297.74464000000012</v>
          </cell>
        </row>
        <row r="131">
          <cell r="B131">
            <v>228.2948226923078</v>
          </cell>
          <cell r="C131">
            <v>123111.38149536756</v>
          </cell>
          <cell r="P131">
            <v>80470.345161300778</v>
          </cell>
          <cell r="Q131">
            <v>235.62846818182035</v>
          </cell>
          <cell r="Y131">
            <v>24838.273424988853</v>
          </cell>
          <cell r="Z131">
            <v>300.07077000000015</v>
          </cell>
        </row>
        <row r="132">
          <cell r="B132">
            <v>230.06455000000011</v>
          </cell>
          <cell r="C132">
            <v>124631.23289379384</v>
          </cell>
          <cell r="P132">
            <v>81233.911361934966</v>
          </cell>
          <cell r="Q132">
            <v>237.45504545454762</v>
          </cell>
          <cell r="Y132">
            <v>25023.986549523779</v>
          </cell>
          <cell r="Z132">
            <v>302.39690000000013</v>
          </cell>
        </row>
        <row r="133">
          <cell r="B133">
            <v>231.83427730769242</v>
          </cell>
          <cell r="C133">
            <v>126142.40387437615</v>
          </cell>
          <cell r="P133">
            <v>81993.668503648427</v>
          </cell>
          <cell r="Q133">
            <v>239.28162272727494</v>
          </cell>
          <cell r="Y133">
            <v>25208.303829678112</v>
          </cell>
          <cell r="Z133">
            <v>304.72303000000016</v>
          </cell>
        </row>
        <row r="134">
          <cell r="B134">
            <v>233.6040046153847</v>
          </cell>
          <cell r="C134">
            <v>127644.71002704724</v>
          </cell>
          <cell r="P134">
            <v>82749.574554078135</v>
          </cell>
          <cell r="Q134">
            <v>241.1082000000022</v>
          </cell>
          <cell r="Y134">
            <v>25391.225676420305</v>
          </cell>
          <cell r="Z134">
            <v>307.04916000000014</v>
          </cell>
        </row>
        <row r="135">
          <cell r="B135">
            <v>235.37373192307703</v>
          </cell>
          <cell r="C135">
            <v>129137.97744052041</v>
          </cell>
          <cell r="P135">
            <v>83501.58949804517</v>
          </cell>
          <cell r="Q135">
            <v>242.93477727272949</v>
          </cell>
          <cell r="Y135">
            <v>25572.752872102934</v>
          </cell>
          <cell r="Z135">
            <v>309.37529000000012</v>
          </cell>
        </row>
        <row r="136">
          <cell r="B136">
            <v>237.14345923076934</v>
          </cell>
          <cell r="C136">
            <v>130622.04248841228</v>
          </cell>
          <cell r="P136">
            <v>84249.675292937085</v>
          </cell>
          <cell r="Q136">
            <v>244.76135454545681</v>
          </cell>
          <cell r="Y136">
            <v>25752.886557701022</v>
          </cell>
          <cell r="Z136">
            <v>311.70142000000016</v>
          </cell>
        </row>
        <row r="137">
          <cell r="B137">
            <v>238.91318653846162</v>
          </cell>
          <cell r="C137">
            <v>132096.75161198096</v>
          </cell>
          <cell r="P137">
            <v>84993.795824628382</v>
          </cell>
          <cell r="Q137">
            <v>246.5879318181841</v>
          </cell>
          <cell r="Y137">
            <v>25931.628220362523</v>
          </cell>
          <cell r="Z137">
            <v>314.02755000000013</v>
          </cell>
        </row>
        <row r="138">
          <cell r="B138">
            <v>240.68291384615395</v>
          </cell>
          <cell r="C138">
            <v>133561.96109997504</v>
          </cell>
          <cell r="P138">
            <v>85733.916863948005</v>
          </cell>
          <cell r="Q138">
            <v>248.41450909091137</v>
          </cell>
          <cell r="Y138">
            <v>26108.979681265278</v>
          </cell>
          <cell r="Z138">
            <v>316.35368000000011</v>
          </cell>
        </row>
        <row r="139">
          <cell r="B139">
            <v>242.45264115384629</v>
          </cell>
          <cell r="C139">
            <v>135017.53686606398</v>
          </cell>
          <cell r="P139">
            <v>86470.006023702066</v>
          </cell>
          <cell r="Q139">
            <v>250.24108636363869</v>
          </cell>
          <cell r="Y139">
            <v>26284.943083774804</v>
          </cell>
          <cell r="Z139">
            <v>318.6798100000002</v>
          </cell>
        </row>
        <row r="140">
          <cell r="B140">
            <v>244.22236846153854</v>
          </cell>
          <cell r="C140">
            <v>136463.35422430091</v>
          </cell>
          <cell r="P140">
            <v>87202.032716258007</v>
          </cell>
          <cell r="Q140">
            <v>252.06766363636598</v>
          </cell>
          <cell r="Y140">
            <v>26459.520881897057</v>
          </cell>
          <cell r="Z140">
            <v>321.00594000000012</v>
          </cell>
        </row>
        <row r="141">
          <cell r="B141">
            <v>245.99209576923084</v>
          </cell>
          <cell r="C141">
            <v>137899.29766304453</v>
          </cell>
          <cell r="P141">
            <v>87929.968111696624</v>
          </cell>
          <cell r="Q141">
            <v>253.89424090909324</v>
          </cell>
          <cell r="Y141">
            <v>26632.715829020723</v>
          </cell>
          <cell r="Z141">
            <v>323.3320700000001</v>
          </cell>
        </row>
        <row r="142">
          <cell r="B142">
            <v>247.76182307692321</v>
          </cell>
          <cell r="C142">
            <v>139325.26061774607</v>
          </cell>
          <cell r="P142">
            <v>88653.785096537176</v>
          </cell>
          <cell r="Q142">
            <v>255.72081818182053</v>
          </cell>
          <cell r="Y142">
            <v>26804.530966943363</v>
          </cell>
          <cell r="Z142">
            <v>325.65820000000019</v>
          </cell>
        </row>
        <row r="143">
          <cell r="B143">
            <v>249.53155038461549</v>
          </cell>
          <cell r="C143">
            <v>140741.14524298772</v>
          </cell>
          <cell r="P143">
            <v>89373.458233039666</v>
          </cell>
          <cell r="Q143">
            <v>257.54739545454783</v>
          </cell>
          <cell r="Y143">
            <v>26974.969615175971</v>
          </cell>
          <cell r="Z143">
            <v>327.98433000000017</v>
          </cell>
        </row>
        <row r="144">
          <cell r="B144">
            <v>251.30127769230782</v>
          </cell>
          <cell r="C144">
            <v>142146.86218413687</v>
          </cell>
          <cell r="P144">
            <v>90088.96371908838</v>
          </cell>
          <cell r="Q144">
            <v>259.37397272727509</v>
          </cell>
          <cell r="Y144">
            <v>27144.035360520214</v>
          </cell>
          <cell r="Z144">
            <v>330.31046000000015</v>
          </cell>
        </row>
        <row r="145">
          <cell r="B145">
            <v>253.0710050000001</v>
          </cell>
          <cell r="C145">
            <v>143542.33034896097</v>
          </cell>
          <cell r="P145">
            <v>90800.279348659082</v>
          </cell>
          <cell r="Q145">
            <v>261.20055000000235</v>
          </cell>
          <cell r="Y145">
            <v>27311.73204691345</v>
          </cell>
          <cell r="Z145">
            <v>332.63659000000013</v>
          </cell>
        </row>
        <row r="146">
          <cell r="B146">
            <v>254.84073230769238</v>
          </cell>
          <cell r="C146">
            <v>144927.47667953046</v>
          </cell>
          <cell r="P146">
            <v>91507.38447287264</v>
          </cell>
          <cell r="Q146">
            <v>263.02712727272967</v>
          </cell>
          <cell r="Y146">
            <v>27478.063765535568</v>
          </cell>
          <cell r="Z146">
            <v>334.96272000000016</v>
          </cell>
        </row>
        <row r="147">
          <cell r="B147">
            <v>256.61045961538468</v>
          </cell>
          <cell r="C147">
            <v>146302.23592471518</v>
          </cell>
          <cell r="P147">
            <v>92210.259961636591</v>
          </cell>
          <cell r="Q147">
            <v>264.85370454545699</v>
          </cell>
          <cell r="Y147">
            <v>27643.034845172875</v>
          </cell>
          <cell r="Z147">
            <v>337.2888500000002</v>
          </cell>
        </row>
        <row r="148">
          <cell r="B148">
            <v>258.38018692307708</v>
          </cell>
          <cell r="C148">
            <v>147666.55041356501</v>
          </cell>
          <cell r="P148">
            <v>92908.888165875454</v>
          </cell>
          <cell r="Q148">
            <v>266.68028181818426</v>
          </cell>
          <cell r="Y148">
            <v>27806.64984283338</v>
          </cell>
          <cell r="Z148">
            <v>339.61498000000017</v>
          </cell>
        </row>
        <row r="149">
          <cell r="B149">
            <v>260.14991423076941</v>
          </cell>
          <cell r="C149">
            <v>149020.36982984573</v>
          </cell>
          <cell r="P149">
            <v>93603.252880350876</v>
          </cell>
          <cell r="Q149">
            <v>268.50685909091158</v>
          </cell>
          <cell r="Y149">
            <v>27968.913534608768</v>
          </cell>
          <cell r="Z149">
            <v>341.94111000000015</v>
          </cell>
        </row>
        <row r="150">
          <cell r="B150">
            <v>261.91964153846163</v>
          </cell>
          <cell r="C150">
            <v>150363.6509879847</v>
          </cell>
          <cell r="P150">
            <v>94293.339307070666</v>
          </cell>
          <cell r="Q150">
            <v>270.33343636363884</v>
          </cell>
          <cell r="Y150">
            <v>28129.830906777439</v>
          </cell>
          <cell r="Z150">
            <v>344.26724000000013</v>
          </cell>
        </row>
        <row r="151">
          <cell r="B151">
            <v>263.68936884615391</v>
          </cell>
          <cell r="C151">
            <v>151696.35761066488</v>
          </cell>
          <cell r="P151">
            <v>94979.134019287463</v>
          </cell>
          <cell r="Q151">
            <v>272.1600136363661</v>
          </cell>
          <cell r="Y151">
            <v>28289.407147144084</v>
          </cell>
          <cell r="Z151">
            <v>346.59337000000016</v>
          </cell>
        </row>
        <row r="152">
          <cell r="B152">
            <v>265.4590961538463</v>
          </cell>
          <cell r="C152">
            <v>153018.46010828923</v>
          </cell>
          <cell r="P152">
            <v>95660.624926084784</v>
          </cell>
          <cell r="Q152">
            <v>273.98659090909348</v>
          </cell>
          <cell r="Y152">
            <v>28447.647636610422</v>
          </cell>
          <cell r="Z152">
            <v>348.9195000000002</v>
          </cell>
        </row>
        <row r="153">
          <cell r="B153">
            <v>267.22882346153858</v>
          </cell>
          <cell r="C153">
            <v>154329.93536052271</v>
          </cell>
          <cell r="P153">
            <v>96337.801237549604</v>
          </cell>
          <cell r="Q153">
            <v>275.81316818182074</v>
          </cell>
          <cell r="Y153">
            <v>28604.557940972587</v>
          </cell>
          <cell r="Z153">
            <v>351.24563000000012</v>
          </cell>
        </row>
        <row r="154">
          <cell r="B154">
            <v>268.99855076923092</v>
          </cell>
          <cell r="C154">
            <v>155630.76650010468</v>
          </cell>
          <cell r="P154">
            <v>97010.653430530147</v>
          </cell>
          <cell r="Q154">
            <v>277.63974545454801</v>
          </cell>
          <cell r="Y154">
            <v>28760.14380293994</v>
          </cell>
          <cell r="Z154">
            <v>353.57176000000015</v>
          </cell>
        </row>
        <row r="155">
          <cell r="B155">
            <v>270.7682780769232</v>
          </cell>
          <cell r="C155">
            <v>156920.94269910833</v>
          </cell>
          <cell r="P155">
            <v>97679.173214975366</v>
          </cell>
          <cell r="Q155">
            <v>279.46632272727533</v>
          </cell>
          <cell r="Y155">
            <v>28914.411134370981</v>
          </cell>
          <cell r="Z155">
            <v>355.89789000000019</v>
          </cell>
        </row>
        <row r="156">
          <cell r="B156">
            <v>272.53800538461542</v>
          </cell>
          <cell r="C156">
            <v>158200.45895781351</v>
          </cell>
          <cell r="P156">
            <v>98343.353500854879</v>
          </cell>
          <cell r="Q156">
            <v>281.29290000000259</v>
          </cell>
          <cell r="Y156">
            <v>29067.36600872123</v>
          </cell>
          <cell r="Z156">
            <v>358.22402000000017</v>
          </cell>
        </row>
        <row r="157">
          <cell r="B157">
            <v>274.30773269230781</v>
          </cell>
          <cell r="C157">
            <v>159469.31589634265</v>
          </cell>
          <cell r="P157">
            <v>99003.188365655282</v>
          </cell>
          <cell r="Q157">
            <v>283.11947727272991</v>
          </cell>
          <cell r="Y157">
            <v>29219.014653698901</v>
          </cell>
          <cell r="Z157">
            <v>360.55015000000014</v>
          </cell>
        </row>
        <row r="158">
          <cell r="B158">
            <v>276.07746000000009</v>
          </cell>
          <cell r="C158">
            <v>160727.51954919926</v>
          </cell>
          <cell r="P158">
            <v>99658.673022450574</v>
          </cell>
          <cell r="Q158">
            <v>284.94605454545717</v>
          </cell>
          <cell r="Y158">
            <v>29369.363444123504</v>
          </cell>
          <cell r="Z158">
            <v>362.87628000000018</v>
          </cell>
        </row>
        <row r="159">
          <cell r="B159">
            <v>277.84718730769242</v>
          </cell>
          <cell r="C159">
            <v>161975.0811628357</v>
          </cell>
          <cell r="P159">
            <v>100309.80378854217</v>
          </cell>
          <cell r="Q159">
            <v>286.77263181818449</v>
          </cell>
          <cell r="Y159">
            <v>29518.418894983068</v>
          </cell>
          <cell r="Z159">
            <v>365.20241000000016</v>
          </cell>
        </row>
        <row r="160">
          <cell r="B160">
            <v>279.6169146153847</v>
          </cell>
          <cell r="C160">
            <v>163212.01699636423</v>
          </cell>
          <cell r="P160">
            <v>100956.57805466563</v>
          </cell>
          <cell r="Q160">
            <v>288.59920909091176</v>
          </cell>
          <cell r="Y160">
            <v>29666.187654685546</v>
          </cell>
          <cell r="Z160">
            <v>367.52854000000013</v>
          </cell>
        </row>
        <row r="161">
          <cell r="B161">
            <v>281.38664192307704</v>
          </cell>
          <cell r="C161">
            <v>164438.34812551664</v>
          </cell>
          <cell r="P161">
            <v>101598.99425475908</v>
          </cell>
          <cell r="Q161">
            <v>290.42578636363908</v>
          </cell>
          <cell r="Y161">
            <v>29812.676498500088</v>
          </cell>
          <cell r="Z161">
            <v>369.85467000000017</v>
          </cell>
        </row>
        <row r="162">
          <cell r="B162">
            <v>283.15636923076937</v>
          </cell>
          <cell r="C162">
            <v>165654.10024994472</v>
          </cell>
          <cell r="P162">
            <v>102237.0518362897</v>
          </cell>
          <cell r="Q162">
            <v>292.25236363636634</v>
          </cell>
          <cell r="T162">
            <v>102237.0518362897</v>
          </cell>
          <cell r="Y162">
            <v>29957.892322183896</v>
          </cell>
          <cell r="Z162">
            <v>372.1808000000002</v>
          </cell>
        </row>
        <row r="163">
          <cell r="B163">
            <v>284.92609653846165</v>
          </cell>
          <cell r="C163">
            <v>166859.30350394512</v>
          </cell>
          <cell r="P163">
            <v>102870.75123113343</v>
          </cell>
          <cell r="Q163">
            <v>294.07894090909355</v>
          </cell>
          <cell r="Y163">
            <v>30101.842135790564</v>
          </cell>
          <cell r="Z163">
            <v>374.50693000000012</v>
          </cell>
        </row>
        <row r="164">
          <cell r="B164">
            <v>286.69582384615393</v>
          </cell>
          <cell r="C164">
            <v>168053.99227068212</v>
          </cell>
          <cell r="P164">
            <v>103500.09382700281</v>
          </cell>
          <cell r="Q164">
            <v>295.90551818182092</v>
          </cell>
          <cell r="Y164">
            <v>30244.533057655677</v>
          </cell>
          <cell r="Z164">
            <v>376.83306000000016</v>
          </cell>
        </row>
        <row r="165">
          <cell r="B165">
            <v>288.46555115384632</v>
          </cell>
          <cell r="C165">
            <v>169238.20499997269</v>
          </cell>
          <cell r="P165">
            <v>104125.0819394188</v>
          </cell>
          <cell r="Q165">
            <v>297.73209545454819</v>
          </cell>
          <cell r="Y165">
            <v>30385.972308555669</v>
          </cell>
          <cell r="Z165">
            <v>379.15919000000019</v>
          </cell>
        </row>
        <row r="166">
          <cell r="B166">
            <v>290.2352784615386</v>
          </cell>
          <cell r="C166">
            <v>170411.98402968896</v>
          </cell>
          <cell r="P166">
            <v>104745.71878422043</v>
          </cell>
          <cell r="Q166">
            <v>299.55867272727545</v>
          </cell>
          <cell r="Y166">
            <v>30526.167206036102</v>
          </cell>
          <cell r="Z166">
            <v>381.48532000000017</v>
          </cell>
        </row>
        <row r="167">
          <cell r="B167">
            <v>292.00500576923093</v>
          </cell>
          <cell r="C167">
            <v>171575.37541082589</v>
          </cell>
          <cell r="P167">
            <v>105362.0084506079</v>
          </cell>
          <cell r="Q167">
            <v>301.38525000000277</v>
          </cell>
          <cell r="Y167">
            <v>30665.125158905259</v>
          </cell>
          <cell r="Z167">
            <v>383.81145000000015</v>
          </cell>
        </row>
        <row r="168">
          <cell r="B168">
            <v>293.77473307692321</v>
          </cell>
          <cell r="C168">
            <v>172728.42873627305</v>
          </cell>
          <cell r="P168">
            <v>105973.95587471288</v>
          </cell>
          <cell r="Q168">
            <v>303.21182727273003</v>
          </cell>
          <cell r="Y168">
            <v>30802.853661889287</v>
          </cell>
          <cell r="Z168">
            <v>386.13758000000013</v>
          </cell>
        </row>
        <row r="169">
          <cell r="B169">
            <v>295.54446038461549</v>
          </cell>
          <cell r="C169">
            <v>173871.1969733221</v>
          </cell>
          <cell r="P169">
            <v>106581.56681369101</v>
          </cell>
          <cell r="Q169">
            <v>305.03840454545741</v>
          </cell>
          <cell r="Y169">
            <v>30939.360290445304</v>
          </cell>
          <cell r="Z169">
            <v>388.46371000000022</v>
          </cell>
        </row>
        <row r="170">
          <cell r="B170">
            <v>297.31418769230783</v>
          </cell>
          <cell r="C170">
            <v>175003.73629993515</v>
          </cell>
          <cell r="P170">
            <v>107184.84782033073</v>
          </cell>
          <cell r="Q170">
            <v>306.86498181818467</v>
          </cell>
          <cell r="Y170">
            <v>31074.652695728437</v>
          </cell>
          <cell r="Z170">
            <v>390.7898400000002</v>
          </cell>
        </row>
        <row r="171">
          <cell r="B171">
            <v>299.08391500000016</v>
          </cell>
          <cell r="C171">
            <v>176126.10594479128</v>
          </cell>
          <cell r="P171">
            <v>107783.80621817203</v>
          </cell>
          <cell r="Q171">
            <v>308.69155909091194</v>
          </cell>
          <cell r="Y171">
            <v>31208.738599709588</v>
          </cell>
          <cell r="Z171">
            <v>393.11597000000017</v>
          </cell>
        </row>
        <row r="172">
          <cell r="B172">
            <v>300.85364230769244</v>
          </cell>
          <cell r="C172">
            <v>177238.3680311233</v>
          </cell>
          <cell r="P172">
            <v>108378.4500771304</v>
          </cell>
          <cell r="Q172">
            <v>310.51813636363926</v>
          </cell>
          <cell r="Y172">
            <v>31341.625790439957</v>
          </cell>
          <cell r="Z172">
            <v>395.44210000000015</v>
          </cell>
        </row>
        <row r="173">
          <cell r="B173">
            <v>302.62336961538472</v>
          </cell>
          <cell r="C173">
            <v>178340.58742434997</v>
          </cell>
          <cell r="P173">
            <v>108968.78818961862</v>
          </cell>
          <cell r="Q173">
            <v>312.34471363636652</v>
          </cell>
          <cell r="Y173">
            <v>31473.32211745912</v>
          </cell>
          <cell r="Z173">
            <v>397.76823000000024</v>
          </cell>
        </row>
        <row r="174">
          <cell r="B174">
            <v>304.39309692307705</v>
          </cell>
          <cell r="C174">
            <v>179432.83158350326</v>
          </cell>
          <cell r="P174">
            <v>109554.83004716114</v>
          </cell>
          <cell r="Q174">
            <v>314.17129090909378</v>
          </cell>
          <cell r="Y174">
            <v>31603.835487343156</v>
          </cell>
          <cell r="Z174">
            <v>400.09436000000017</v>
          </cell>
        </row>
        <row r="175">
          <cell r="B175">
            <v>306.16282423076933</v>
          </cell>
          <cell r="C175">
            <v>180515.17041644591</v>
          </cell>
          <cell r="P175">
            <v>110136.58581749484</v>
          </cell>
          <cell r="Q175">
            <v>315.9978681818211</v>
          </cell>
          <cell r="Y175">
            <v>31733.173859389415</v>
          </cell>
          <cell r="Z175">
            <v>402.42049000000014</v>
          </cell>
        </row>
        <row r="176">
          <cell r="B176">
            <v>307.93255153846167</v>
          </cell>
          <cell r="C176">
            <v>181587.67613886835</v>
          </cell>
          <cell r="P176">
            <v>110714.06632214911</v>
          </cell>
          <cell r="Q176">
            <v>317.82444545454837</v>
          </cell>
          <cell r="Y176">
            <v>31861.345241434687</v>
          </cell>
          <cell r="Z176">
            <v>404.74662000000018</v>
          </cell>
        </row>
        <row r="177">
          <cell r="B177">
            <v>309.70227884615394</v>
          </cell>
          <cell r="C177">
            <v>182650.42313704945</v>
          </cell>
          <cell r="P177">
            <v>111287.28301450014</v>
          </cell>
          <cell r="Q177">
            <v>319.65102272727563</v>
          </cell>
          <cell r="Y177">
            <v>31988.357685803538</v>
          </cell>
          <cell r="Z177">
            <v>407.07275000000016</v>
          </cell>
        </row>
        <row r="178">
          <cell r="B178">
            <v>311.47200615384628</v>
          </cell>
          <cell r="C178">
            <v>183703.4878343626</v>
          </cell>
          <cell r="P178">
            <v>111856.24795829231</v>
          </cell>
          <cell r="Q178">
            <v>321.47760000000295</v>
          </cell>
          <cell r="Y178">
            <v>32114.219285383682</v>
          </cell>
          <cell r="Z178">
            <v>409.39888000000019</v>
          </cell>
        </row>
        <row r="179">
          <cell r="B179">
            <v>313.24173346153862</v>
          </cell>
          <cell r="C179">
            <v>184746.94856150201</v>
          </cell>
          <cell r="F179">
            <v>184746.94856150201</v>
          </cell>
          <cell r="P179">
            <v>112420.97380662026</v>
          </cell>
          <cell r="Q179">
            <v>323.30417727273021</v>
          </cell>
          <cell r="Y179">
            <v>32238.938169825142</v>
          </cell>
          <cell r="Z179">
            <v>411.72501000000011</v>
          </cell>
        </row>
        <row r="180">
          <cell r="B180">
            <v>315.01146076923089</v>
          </cell>
          <cell r="C180">
            <v>185780.8854304032</v>
          </cell>
          <cell r="P180">
            <v>112981.47378136567</v>
          </cell>
          <cell r="Q180">
            <v>325.13075454545753</v>
          </cell>
          <cell r="Y180">
            <v>32362.522501860385</v>
          </cell>
          <cell r="Z180">
            <v>414.0511400000002</v>
          </cell>
        </row>
        <row r="181">
          <cell r="B181">
            <v>316.78118807692323</v>
          </cell>
          <cell r="C181">
            <v>186805.38021182551</v>
          </cell>
          <cell r="P181">
            <v>113537.76165308202</v>
          </cell>
          <cell r="Q181">
            <v>326.9573318181848</v>
          </cell>
          <cell r="Y181">
            <v>32484.980473742246</v>
          </cell>
          <cell r="Z181">
            <v>416.37727000000024</v>
          </cell>
        </row>
        <row r="182">
          <cell r="B182">
            <v>318.55091538461551</v>
          </cell>
          <cell r="C182">
            <v>187820.51621656283</v>
          </cell>
          <cell r="P182">
            <v>114089.85172132109</v>
          </cell>
          <cell r="Q182">
            <v>328.78390909091212</v>
          </cell>
          <cell r="Y182">
            <v>32606.320303796871</v>
          </cell>
          <cell r="Z182">
            <v>418.70340000000016</v>
          </cell>
        </row>
        <row r="183">
          <cell r="B183">
            <v>320.32064269230784</v>
          </cell>
          <cell r="C183">
            <v>188826.37818024494</v>
          </cell>
          <cell r="P183">
            <v>114637.7587953941</v>
          </cell>
          <cell r="Q183">
            <v>330.61048636363944</v>
          </cell>
          <cell r="Y183">
            <v>32726.55023308871</v>
          </cell>
          <cell r="Z183">
            <v>421.02953000000014</v>
          </cell>
        </row>
        <row r="184">
          <cell r="B184">
            <v>322.09037000000012</v>
          </cell>
          <cell r="C184">
            <v>189823.05215168936</v>
          </cell>
          <cell r="P184">
            <v>115181.49817556202</v>
          </cell>
          <cell r="Q184">
            <v>332.4370636363667</v>
          </cell>
          <cell r="Y184">
            <v>32845.678522194823</v>
          </cell>
          <cell r="Z184">
            <v>423.35566000000017</v>
          </cell>
        </row>
        <row r="185">
          <cell r="B185">
            <v>323.86009730769246</v>
          </cell>
          <cell r="C185">
            <v>190810.62538476055</v>
          </cell>
          <cell r="P185">
            <v>115721.08563464803</v>
          </cell>
          <cell r="Q185">
            <v>334.26364090909397</v>
          </cell>
          <cell r="Y185">
            <v>32963.713448085713</v>
          </cell>
          <cell r="Z185">
            <v>425.68179000000021</v>
          </cell>
        </row>
        <row r="186">
          <cell r="B186">
            <v>325.62982461538473</v>
          </cell>
          <cell r="C186">
            <v>191789.18623369158</v>
          </cell>
          <cell r="P186">
            <v>116256.53740006524</v>
          </cell>
          <cell r="Q186">
            <v>336.09021818182129</v>
          </cell>
          <cell r="Y186">
            <v>33080.663301110115</v>
          </cell>
          <cell r="Z186">
            <v>428.00792000000018</v>
          </cell>
        </row>
        <row r="187">
          <cell r="B187">
            <v>327.39955192307701</v>
          </cell>
          <cell r="C187">
            <v>192758.82405182102</v>
          </cell>
          <cell r="P187">
            <v>116787.870136254</v>
          </cell>
          <cell r="Q187">
            <v>337.91679545454861</v>
          </cell>
          <cell r="Y187">
            <v>33196.536382080871</v>
          </cell>
          <cell r="Z187">
            <v>430.33405000000022</v>
          </cell>
        </row>
        <row r="188">
          <cell r="B188">
            <v>329.1692792307694</v>
          </cell>
          <cell r="C188">
            <v>193719.62909369505</v>
          </cell>
          <cell r="P188">
            <v>117315.10092752223</v>
          </cell>
          <cell r="Q188">
            <v>339.74337272727587</v>
          </cell>
          <cell r="Y188">
            <v>33311.340999459608</v>
          </cell>
          <cell r="Z188">
            <v>432.6601800000002</v>
          </cell>
        </row>
        <row r="189">
          <cell r="B189">
            <v>330.93900653846168</v>
          </cell>
          <cell r="C189">
            <v>194671.69242048397</v>
          </cell>
          <cell r="P189">
            <v>117838.24726128156</v>
          </cell>
          <cell r="Q189">
            <v>341.56995000000319</v>
          </cell>
          <cell r="Y189">
            <v>33425.085466637451</v>
          </cell>
          <cell r="Z189">
            <v>434.98631000000023</v>
          </cell>
        </row>
        <row r="190">
          <cell r="B190">
            <v>332.70873384615396</v>
          </cell>
          <cell r="C190">
            <v>195615.10580866071</v>
          </cell>
          <cell r="P190">
            <v>118357.32701167387</v>
          </cell>
          <cell r="Q190">
            <v>343.39652727273045</v>
          </cell>
          <cell r="Y190">
            <v>33537.778099309522</v>
          </cell>
          <cell r="Z190">
            <v>437.31244000000015</v>
          </cell>
        </row>
        <row r="191">
          <cell r="B191">
            <v>334.4784611538463</v>
          </cell>
          <cell r="C191">
            <v>196549.96166188695</v>
          </cell>
          <cell r="P191">
            <v>118872.35842358158</v>
          </cell>
          <cell r="Q191">
            <v>345.22310454545772</v>
          </cell>
          <cell r="Y191">
            <v>33649.427212940485</v>
          </cell>
          <cell r="Z191">
            <v>439.63857000000019</v>
          </cell>
        </row>
        <row r="192">
          <cell r="B192">
            <v>336.24818846153863</v>
          </cell>
          <cell r="C192">
            <v>197476.35292605046</v>
          </cell>
          <cell r="P192">
            <v>119383.36009701464</v>
          </cell>
          <cell r="Q192">
            <v>347.04968181818498</v>
          </cell>
          <cell r="Y192">
            <v>33760.041120319322</v>
          </cell>
          <cell r="Z192">
            <v>441.96470000000016</v>
          </cell>
        </row>
        <row r="193">
          <cell r="B193">
            <v>338.01791576923091</v>
          </cell>
          <cell r="C193">
            <v>198394.37300739891</v>
          </cell>
          <cell r="P193">
            <v>119890.35097186909</v>
          </cell>
          <cell r="Q193">
            <v>348.8762590909123</v>
          </cell>
          <cell r="Y193">
            <v>33869.628129200297</v>
          </cell>
          <cell r="Z193">
            <v>444.2908300000002</v>
          </cell>
        </row>
        <row r="194">
          <cell r="B194">
            <v>339.78764307692325</v>
          </cell>
          <cell r="C194">
            <v>199304.11569371045</v>
          </cell>
          <cell r="P194">
            <v>120393.35031304993</v>
          </cell>
          <cell r="Q194">
            <v>350.70283636363956</v>
          </cell>
          <cell r="Y194">
            <v>33978.196540028592</v>
          </cell>
          <cell r="Z194">
            <v>446.61696000000029</v>
          </cell>
        </row>
        <row r="195">
          <cell r="B195">
            <v>341.55737038461552</v>
          </cell>
          <cell r="C195">
            <v>200205.67507844471</v>
          </cell>
          <cell r="P195">
            <v>120892.37769595269</v>
          </cell>
          <cell r="Q195">
            <v>352.52941363636688</v>
          </cell>
          <cell r="Y195">
            <v>34085.754643747823</v>
          </cell>
          <cell r="Z195">
            <v>448.94309000000021</v>
          </cell>
        </row>
        <row r="196">
          <cell r="B196">
            <v>343.32709769230775</v>
          </cell>
          <cell r="C196">
            <v>201099.14548781374</v>
          </cell>
          <cell r="P196">
            <v>121387.45299229705</v>
          </cell>
          <cell r="Q196">
            <v>354.35599090909415</v>
          </cell>
          <cell r="Y196">
            <v>34192.310719687615</v>
          </cell>
          <cell r="Z196">
            <v>451.26922000000025</v>
          </cell>
        </row>
        <row r="197">
          <cell r="B197">
            <v>345.09682500000019</v>
          </cell>
          <cell r="C197">
            <v>201984.62141071353</v>
          </cell>
          <cell r="P197">
            <v>121878.59635630685</v>
          </cell>
          <cell r="Q197">
            <v>356.18256818182147</v>
          </cell>
          <cell r="Y197">
            <v>34297.873033528937</v>
          </cell>
          <cell r="Z197">
            <v>453.59535000000017</v>
          </cell>
        </row>
        <row r="198">
          <cell r="B198">
            <v>346.86655230769247</v>
          </cell>
          <cell r="C198">
            <v>202862.19743145612</v>
          </cell>
          <cell r="P198">
            <v>122365.82821122979</v>
          </cell>
          <cell r="Q198">
            <v>358.00914545454873</v>
          </cell>
          <cell r="Y198">
            <v>34402.449835345287</v>
          </cell>
          <cell r="Z198">
            <v>455.92148000000014</v>
          </cell>
        </row>
        <row r="199">
          <cell r="B199">
            <v>348.63627961538475</v>
          </cell>
          <cell r="C199">
            <v>203731.96816524246</v>
          </cell>
          <cell r="P199">
            <v>122849.16923619166</v>
          </cell>
          <cell r="Q199">
            <v>359.83572272727605</v>
          </cell>
          <cell r="Y199">
            <v>34506.049357717508</v>
          </cell>
          <cell r="Z199">
            <v>458.24761000000018</v>
          </cell>
        </row>
        <row r="200">
          <cell r="B200">
            <v>350.40600692307703</v>
          </cell>
          <cell r="C200">
            <v>204594.0281963131</v>
          </cell>
          <cell r="P200">
            <v>123328.64035337801</v>
          </cell>
          <cell r="Q200">
            <v>361.66230000000337</v>
          </cell>
          <cell r="Y200">
            <v>34608.679813920426</v>
          </cell>
          <cell r="Z200">
            <v>460.57374000000016</v>
          </cell>
        </row>
        <row r="201">
          <cell r="B201">
            <v>352.17573423076942</v>
          </cell>
          <cell r="C201">
            <v>205448.47201871968</v>
          </cell>
          <cell r="P201">
            <v>123804.26271553815</v>
          </cell>
          <cell r="Q201">
            <v>363.48887727273063</v>
          </cell>
          <cell r="Y201">
            <v>34710.349396179365</v>
          </cell>
          <cell r="Z201">
            <v>462.89987000000031</v>
          </cell>
        </row>
        <row r="202">
          <cell r="B202">
            <v>353.94546153846164</v>
          </cell>
          <cell r="C202">
            <v>206295.39397965185</v>
          </cell>
          <cell r="P202">
            <v>124276.0576938055</v>
          </cell>
          <cell r="Q202">
            <v>365.3154545454579</v>
          </cell>
          <cell r="Y202">
            <v>34811.066273994453</v>
          </cell>
          <cell r="Z202">
            <v>465.22600000000028</v>
          </cell>
        </row>
        <row r="203">
          <cell r="B203">
            <v>355.71518884615398</v>
          </cell>
          <cell r="C203">
            <v>207134.88822526217</v>
          </cell>
          <cell r="P203">
            <v>124744.0468658279</v>
          </cell>
          <cell r="Q203">
            <v>367.14203181818516</v>
          </cell>
          <cell r="Y203">
            <v>34910.838592531167</v>
          </cell>
          <cell r="Z203">
            <v>467.5521300000002</v>
          </cell>
        </row>
        <row r="204">
          <cell r="B204">
            <v>357.48491615384631</v>
          </cell>
          <cell r="C204">
            <v>207967.04864892698</v>
          </cell>
          <cell r="P204">
            <v>125208.25200420292</v>
          </cell>
          <cell r="Q204">
            <v>368.96860909091248</v>
          </cell>
          <cell r="Y204">
            <v>35009.674471075065</v>
          </cell>
          <cell r="Z204">
            <v>469.87826000000024</v>
          </cell>
        </row>
        <row r="205">
          <cell r="B205">
            <v>359.25464346153854</v>
          </cell>
          <cell r="C205">
            <v>208791.96884188248</v>
          </cell>
          <cell r="P205">
            <v>125668.69506521175</v>
          </cell>
          <cell r="Q205">
            <v>370.79518636363974</v>
          </cell>
          <cell r="Y205">
            <v>35107.582001549104</v>
          </cell>
          <cell r="Z205">
            <v>472.20439000000016</v>
          </cell>
        </row>
        <row r="206">
          <cell r="B206">
            <v>361.02437076923098</v>
          </cell>
          <cell r="C206">
            <v>209609.7420461759</v>
          </cell>
          <cell r="P206">
            <v>126125.3981778466</v>
          </cell>
          <cell r="Q206">
            <v>372.62176363636701</v>
          </cell>
          <cell r="Y206">
            <v>35204.569247091684</v>
          </cell>
          <cell r="Z206">
            <v>474.53052000000014</v>
          </cell>
        </row>
        <row r="207">
          <cell r="B207">
            <v>362.79409807692321</v>
          </cell>
          <cell r="C207">
            <v>210420.46110987267</v>
          </cell>
          <cell r="P207">
            <v>126578.3836331256</v>
          </cell>
          <cell r="Q207">
            <v>374.44834090909438</v>
          </cell>
          <cell r="Y207">
            <v>35300.644240693873</v>
          </cell>
          <cell r="Z207">
            <v>476.85665000000029</v>
          </cell>
        </row>
        <row r="208">
          <cell r="B208">
            <v>364.56382538461548</v>
          </cell>
          <cell r="C208">
            <v>211224.21844445862</v>
          </cell>
          <cell r="P208">
            <v>127027.67387368981</v>
          </cell>
          <cell r="Q208">
            <v>376.27491818182165</v>
          </cell>
          <cell r="Y208">
            <v>35395.814983894074</v>
          </cell>
          <cell r="Z208">
            <v>479.18278000000021</v>
          </cell>
        </row>
        <row r="209">
          <cell r="B209">
            <v>366.33355269230782</v>
          </cell>
          <cell r="C209">
            <v>212021.10598437957</v>
          </cell>
          <cell r="P209">
            <v>127473.29148367724</v>
          </cell>
          <cell r="Q209">
            <v>378.10149545454897</v>
          </cell>
          <cell r="Y209">
            <v>35490.08944552856</v>
          </cell>
          <cell r="Z209">
            <v>481.5089100000003</v>
          </cell>
        </row>
        <row r="210">
          <cell r="B210">
            <v>368.10328000000015</v>
          </cell>
          <cell r="C210">
            <v>212811.21514865855</v>
          </cell>
          <cell r="P210">
            <v>127915.25917886778</v>
          </cell>
          <cell r="Q210">
            <v>379.92807272727623</v>
          </cell>
          <cell r="Y210">
            <v>35583.475560536252</v>
          </cell>
          <cell r="Z210">
            <v>483.83504000000022</v>
          </cell>
        </row>
        <row r="211">
          <cell r="B211">
            <v>369.87300730769249</v>
          </cell>
          <cell r="C211">
            <v>213594.63680453374</v>
          </cell>
          <cell r="P211">
            <v>128353.59979709433</v>
          </cell>
          <cell r="Q211">
            <v>381.75465000000355</v>
          </cell>
          <cell r="Y211">
            <v>35675.981228816381</v>
          </cell>
          <cell r="Z211">
            <v>486.1611700000002</v>
          </cell>
        </row>
        <row r="212">
          <cell r="B212">
            <v>371.64273461538477</v>
          </cell>
          <cell r="C212">
            <v>214371.46123305877</v>
          </cell>
          <cell r="P212">
            <v>128788.33628891493</v>
          </cell>
          <cell r="Q212">
            <v>383.58122727273076</v>
          </cell>
          <cell r="Y212">
            <v>35767.614314137259</v>
          </cell>
          <cell r="Z212">
            <v>488.48730000000023</v>
          </cell>
        </row>
        <row r="213">
          <cell r="B213">
            <v>373.41246192307705</v>
          </cell>
          <cell r="C213">
            <v>215141.77809660978</v>
          </cell>
          <cell r="P213">
            <v>129219.49170853983</v>
          </cell>
          <cell r="Q213">
            <v>385.40780454545808</v>
          </cell>
          <cell r="Y213">
            <v>35858.382643095007</v>
          </cell>
          <cell r="Z213">
            <v>490.81343000000015</v>
          </cell>
        </row>
        <row r="214">
          <cell r="B214">
            <v>375.18218923076944</v>
          </cell>
          <cell r="C214">
            <v>215905.67640824185</v>
          </cell>
          <cell r="P214">
            <v>129647.08920500969</v>
          </cell>
          <cell r="Q214">
            <v>387.23438181818534</v>
          </cell>
          <cell r="Y214">
            <v>35948.294004120493</v>
          </cell>
          <cell r="Z214">
            <v>493.13956000000019</v>
          </cell>
        </row>
        <row r="215">
          <cell r="B215">
            <v>376.95191653846172</v>
          </cell>
          <cell r="C215">
            <v>216663.24450284083</v>
          </cell>
          <cell r="P215">
            <v>130071.15201361863</v>
          </cell>
          <cell r="Q215">
            <v>389.0609590909126</v>
          </cell>
          <cell r="Y215">
            <v>36037.35614653345</v>
          </cell>
          <cell r="Z215">
            <v>495.46569000000017</v>
          </cell>
        </row>
        <row r="216">
          <cell r="B216">
            <v>378.721643846154</v>
          </cell>
          <cell r="C216">
            <v>217414.57001001516</v>
          </cell>
          <cell r="P216">
            <v>130491.70344757807</v>
          </cell>
          <cell r="Q216">
            <v>390.88753636363998</v>
          </cell>
          <cell r="Y216">
            <v>36125.57677964207</v>
          </cell>
          <cell r="Z216">
            <v>497.79182000000026</v>
          </cell>
        </row>
        <row r="217">
          <cell r="B217">
            <v>380.49137115384633</v>
          </cell>
          <cell r="C217">
            <v>218159.73982867421</v>
          </cell>
          <cell r="P217">
            <v>130908.76688991574</v>
          </cell>
          <cell r="Q217">
            <v>392.71411363636724</v>
          </cell>
          <cell r="Y217">
            <v>36212.96357188691</v>
          </cell>
          <cell r="Z217">
            <v>500.11795000000029</v>
          </cell>
        </row>
        <row r="218">
          <cell r="B218">
            <v>382.26109846153861</v>
          </cell>
          <cell r="C218">
            <v>218898.84010324031</v>
          </cell>
          <cell r="P218">
            <v>131322.36578560586</v>
          </cell>
          <cell r="Q218">
            <v>394.54069090909451</v>
          </cell>
          <cell r="Y218">
            <v>36299.524150027937</v>
          </cell>
          <cell r="Z218">
            <v>502.44408000000021</v>
          </cell>
        </row>
        <row r="219">
          <cell r="B219">
            <v>384.03082576923094</v>
          </cell>
          <cell r="C219">
            <v>219631.95620144228</v>
          </cell>
          <cell r="P219">
            <v>131732.52363392449</v>
          </cell>
          <cell r="Q219">
            <v>396.36726818182183</v>
          </cell>
          <cell r="Y219">
            <v>36385.266098373111</v>
          </cell>
          <cell r="Z219">
            <v>504.77021000000025</v>
          </cell>
        </row>
        <row r="220">
          <cell r="B220">
            <v>385.80055307692322</v>
          </cell>
          <cell r="C220">
            <v>220359.17269363918</v>
          </cell>
          <cell r="P220">
            <v>132139.26398102671</v>
          </cell>
          <cell r="Q220">
            <v>398.19384545454909</v>
          </cell>
          <cell r="Y220">
            <v>36470.19695804768</v>
          </cell>
          <cell r="Z220">
            <v>507.09634000000023</v>
          </cell>
        </row>
        <row r="221">
          <cell r="B221">
            <v>387.57028038461556</v>
          </cell>
          <cell r="C221">
            <v>221080.57333362335</v>
          </cell>
          <cell r="P221">
            <v>132542.61041274</v>
          </cell>
          <cell r="Q221">
            <v>400.02042272727635</v>
          </cell>
          <cell r="Y221">
            <v>36554.32422630259</v>
          </cell>
          <cell r="Z221">
            <v>509.42247000000026</v>
          </cell>
        </row>
        <row r="222">
          <cell r="B222">
            <v>389.34000769230784</v>
          </cell>
          <cell r="C222">
            <v>221796.24104085515</v>
          </cell>
          <cell r="P222">
            <v>132942.58654756978</v>
          </cell>
          <cell r="Q222">
            <v>401.84700000000373</v>
          </cell>
          <cell r="Y222">
            <v>36637.655355861229</v>
          </cell>
          <cell r="Z222">
            <v>511.74860000000018</v>
          </cell>
        </row>
        <row r="223">
          <cell r="B223">
            <v>391.10973500000023</v>
          </cell>
          <cell r="C223">
            <v>222506.25788407848</v>
          </cell>
          <cell r="P223">
            <v>133339.21602991203</v>
          </cell>
          <cell r="Q223">
            <v>403.67357727273099</v>
          </cell>
          <cell r="Y223">
            <v>36720.19775430295</v>
          </cell>
          <cell r="Z223">
            <v>514.07473000000016</v>
          </cell>
        </row>
        <row r="224">
          <cell r="B224">
            <v>392.87946230769251</v>
          </cell>
          <cell r="C224">
            <v>223210.7050662706</v>
          </cell>
          <cell r="P224">
            <v>133732.52252346973</v>
          </cell>
          <cell r="Q224">
            <v>405.50015454545826</v>
          </cell>
          <cell r="Y224">
            <v>36801.958783482638</v>
          </cell>
          <cell r="Z224">
            <v>516.40086000000031</v>
          </cell>
        </row>
        <row r="225">
          <cell r="B225">
            <v>394.64918961538473</v>
          </cell>
          <cell r="C225">
            <v>223909.66291088</v>
          </cell>
          <cell r="P225">
            <v>134122.52970486708</v>
          </cell>
          <cell r="Q225">
            <v>407.32673181818558</v>
          </cell>
          <cell r="Y225">
            <v>36882.945758984992</v>
          </cell>
          <cell r="Z225">
            <v>518.72699000000034</v>
          </cell>
        </row>
        <row r="226">
          <cell r="B226">
            <v>396.41891692307712</v>
          </cell>
          <cell r="C226">
            <v>224603.21084930527</v>
          </cell>
          <cell r="P226">
            <v>134509.26125745894</v>
          </cell>
          <cell r="Q226">
            <v>409.15330909091284</v>
          </cell>
          <cell r="Y226">
            <v>36963.165949612456</v>
          </cell>
          <cell r="Z226">
            <v>521.05312000000026</v>
          </cell>
        </row>
        <row r="227">
          <cell r="B227">
            <v>398.18864423076934</v>
          </cell>
          <cell r="C227">
            <v>225291.42740957154</v>
          </cell>
          <cell r="P227">
            <v>134892.74086532975</v>
          </cell>
          <cell r="Q227">
            <v>410.97988636364011</v>
          </cell>
          <cell r="Y227">
            <v>37042.626576905997</v>
          </cell>
          <cell r="Z227">
            <v>523.37925000000018</v>
          </cell>
        </row>
        <row r="228">
          <cell r="B228">
            <v>399.95837153846162</v>
          </cell>
          <cell r="C228">
            <v>225974.39020615938</v>
          </cell>
          <cell r="P228">
            <v>135272.99220747896</v>
          </cell>
          <cell r="Q228">
            <v>412.80646363636748</v>
          </cell>
          <cell r="Y228">
            <v>37121.334814697388</v>
          </cell>
          <cell r="Z228">
            <v>525.7053800000001</v>
          </cell>
        </row>
        <row r="229">
          <cell r="B229">
            <v>401.72809884615401</v>
          </cell>
          <cell r="C229">
            <v>226652.17593094372</v>
          </cell>
          <cell r="P229">
            <v>135650.03895218816</v>
          </cell>
          <cell r="Q229">
            <v>414.63304090909475</v>
          </cell>
          <cell r="Y229">
            <v>37199.297788692325</v>
          </cell>
          <cell r="Z229">
            <v>528.03151000000014</v>
          </cell>
        </row>
        <row r="230">
          <cell r="B230">
            <v>403.49782615384635</v>
          </cell>
          <cell r="C230">
            <v>227324.86034520107</v>
          </cell>
          <cell r="P230">
            <v>136023.90475156615</v>
          </cell>
          <cell r="Q230">
            <v>416.45961818182201</v>
          </cell>
          <cell r="Y230">
            <v>37276.522576083182</v>
          </cell>
          <cell r="Z230">
            <v>530.35764000000017</v>
          </cell>
        </row>
        <row r="231">
          <cell r="B231">
            <v>405.26755346153863</v>
          </cell>
          <cell r="C231">
            <v>227992.51827264379</v>
          </cell>
          <cell r="P231">
            <v>136394.61323626802</v>
          </cell>
          <cell r="Q231">
            <v>418.28619545454933</v>
          </cell>
          <cell r="Y231">
            <v>37353.016205190586</v>
          </cell>
          <cell r="Z231">
            <v>532.68377000000021</v>
          </cell>
        </row>
        <row r="232">
          <cell r="B232">
            <v>407.03728076923096</v>
          </cell>
          <cell r="C232">
            <v>228655.22359344063</v>
          </cell>
          <cell r="P232">
            <v>136762.18801038412</v>
          </cell>
          <cell r="Q232">
            <v>420.11277272727654</v>
          </cell>
          <cell r="Y232">
            <v>37428.78565513288</v>
          </cell>
          <cell r="Z232">
            <v>535.00990000000024</v>
          </cell>
        </row>
        <row r="233">
          <cell r="B233">
            <v>408.8070080769233</v>
          </cell>
          <cell r="C233">
            <v>229313.04923918573</v>
          </cell>
          <cell r="P233">
            <v>137126.65264649547</v>
          </cell>
          <cell r="Q233">
            <v>421.9393500000038</v>
          </cell>
          <cell r="Y233">
            <v>37503.83785552263</v>
          </cell>
          <cell r="Z233">
            <v>537.33603000000028</v>
          </cell>
        </row>
        <row r="234">
          <cell r="B234">
            <v>410.57673538461552</v>
          </cell>
          <cell r="C234">
            <v>229966.06718877685</v>
          </cell>
          <cell r="P234">
            <v>137488.0306808915</v>
          </cell>
          <cell r="Q234">
            <v>423.76592727273112</v>
          </cell>
          <cell r="Y234">
            <v>37578.17968618912</v>
          </cell>
          <cell r="Z234">
            <v>539.6621600000002</v>
          </cell>
        </row>
        <row r="235">
          <cell r="B235">
            <v>412.3464626923078</v>
          </cell>
          <cell r="C235">
            <v>230614.34846516553</v>
          </cell>
          <cell r="P235">
            <v>137846.34560894649</v>
          </cell>
          <cell r="Q235">
            <v>425.5925045454585</v>
          </cell>
          <cell r="Y235">
            <v>37651.817976926315</v>
          </cell>
          <cell r="Z235">
            <v>541.98829000000023</v>
          </cell>
        </row>
        <row r="236">
          <cell r="B236">
            <v>414.11619000000013</v>
          </cell>
          <cell r="C236">
            <v>231257.96313294375</v>
          </cell>
          <cell r="P236">
            <v>138201.62088065164</v>
          </cell>
          <cell r="Q236">
            <v>427.41908181818576</v>
          </cell>
          <cell r="Y236">
            <v>37724.759507265167</v>
          </cell>
          <cell r="Z236">
            <v>544.31442000000015</v>
          </cell>
        </row>
        <row r="237">
          <cell r="B237">
            <v>415.88591730769247</v>
          </cell>
          <cell r="C237">
            <v>231896.9802967305</v>
          </cell>
          <cell r="P237">
            <v>138553.87989629782</v>
          </cell>
          <cell r="Q237">
            <v>429.24565909091302</v>
          </cell>
          <cell r="Y237">
            <v>37797.011006269604</v>
          </cell>
          <cell r="Z237">
            <v>546.6405500000003</v>
          </cell>
        </row>
        <row r="238">
          <cell r="B238">
            <v>417.6556446153848</v>
          </cell>
          <cell r="C238">
            <v>232531.4681003248</v>
          </cell>
          <cell r="P238">
            <v>138903.1460023073</v>
          </cell>
          <cell r="Q238">
            <v>431.07223636364029</v>
          </cell>
          <cell r="Y238">
            <v>37868.579152355407</v>
          </cell>
          <cell r="Z238">
            <v>548.96668000000022</v>
          </cell>
        </row>
        <row r="239">
          <cell r="B239">
            <v>419.42537192307708</v>
          </cell>
          <cell r="C239">
            <v>233161.49372659074</v>
          </cell>
          <cell r="P239">
            <v>139249.44248720951</v>
          </cell>
          <cell r="Q239">
            <v>432.89881363636761</v>
          </cell>
          <cell r="Y239">
            <v>37939.470573131228</v>
          </cell>
          <cell r="Z239">
            <v>551.29281000000015</v>
          </cell>
        </row>
        <row r="240">
          <cell r="B240">
            <v>421.19509923076942</v>
          </cell>
          <cell r="C240">
            <v>233787.12339804234</v>
          </cell>
          <cell r="P240">
            <v>139592.79257775843</v>
          </cell>
          <cell r="Q240">
            <v>434.72539090909487</v>
          </cell>
          <cell r="Y240">
            <v>38009.691845260997</v>
          </cell>
          <cell r="Z240">
            <v>553.61894000000029</v>
          </cell>
        </row>
        <row r="241">
          <cell r="B241">
            <v>422.96482653846175</v>
          </cell>
          <cell r="C241">
            <v>234408.42237809647</v>
          </cell>
          <cell r="P241">
            <v>139933.21943518749</v>
          </cell>
          <cell r="Q241">
            <v>436.55196818182213</v>
          </cell>
          <cell r="Y241">
            <v>38079.249494346899</v>
          </cell>
          <cell r="Z241">
            <v>555.94507000000021</v>
          </cell>
        </row>
        <row r="242">
          <cell r="B242">
            <v>424.73455384615403</v>
          </cell>
          <cell r="C242">
            <v>235025.45497296203</v>
          </cell>
          <cell r="P242">
            <v>140270.74615159951</v>
          </cell>
          <cell r="Q242">
            <v>438.37854545454951</v>
          </cell>
          <cell r="Y242">
            <v>38148.149994832434</v>
          </cell>
          <cell r="Z242">
            <v>558.27120000000025</v>
          </cell>
        </row>
        <row r="243">
          <cell r="B243">
            <v>426.50428115384636</v>
          </cell>
          <cell r="C243">
            <v>235638.28453413717</v>
          </cell>
          <cell r="P243">
            <v>140605.39574648789</v>
          </cell>
          <cell r="Q243">
            <v>440.20512272727677</v>
          </cell>
          <cell r="Y243">
            <v>38216.399769924683</v>
          </cell>
          <cell r="Z243">
            <v>560.59733000000028</v>
          </cell>
        </row>
        <row r="244">
          <cell r="B244">
            <v>428.27400846153864</v>
          </cell>
          <cell r="C244">
            <v>236246.97346148299</v>
          </cell>
          <cell r="P244">
            <v>140937.19116338628</v>
          </cell>
          <cell r="Q244">
            <v>442.03170000000404</v>
          </cell>
          <cell r="Y244">
            <v>38284.005191535158</v>
          </cell>
          <cell r="Z244">
            <v>562.9234600000002</v>
          </cell>
        </row>
        <row r="245">
          <cell r="B245">
            <v>430.04373576923092</v>
          </cell>
          <cell r="C245">
            <v>236851.5832068474</v>
          </cell>
          <cell r="P245">
            <v>141266.15526664321</v>
          </cell>
          <cell r="Q245">
            <v>443.8582772727313</v>
          </cell>
          <cell r="Y245">
            <v>38350.972580238726</v>
          </cell>
          <cell r="Z245">
            <v>565.24959000000024</v>
          </cell>
        </row>
        <row r="246">
          <cell r="B246">
            <v>431.81346307692326</v>
          </cell>
          <cell r="C246">
            <v>237452.17427821015</v>
          </cell>
          <cell r="P246">
            <v>141592.31083831924</v>
          </cell>
          <cell r="Q246">
            <v>445.68485454545868</v>
          </cell>
          <cell r="Y246">
            <v>38417.30820524969</v>
          </cell>
          <cell r="Z246">
            <v>567.57572000000039</v>
          </cell>
        </row>
        <row r="247">
          <cell r="B247">
            <v>433.58319038461553</v>
          </cell>
          <cell r="C247">
            <v>238048.80624432344</v>
          </cell>
          <cell r="P247">
            <v>141915.68057520318</v>
          </cell>
          <cell r="Q247">
            <v>447.51143181818594</v>
          </cell>
          <cell r="Y247">
            <v>38483.018284414757</v>
          </cell>
          <cell r="Z247">
            <v>569.90185000000031</v>
          </cell>
        </row>
        <row r="248">
          <cell r="B248">
            <v>435.35291769230787</v>
          </cell>
          <cell r="C248">
            <v>238641.53773982127</v>
          </cell>
          <cell r="P248">
            <v>142236.28708594455</v>
          </cell>
          <cell r="Q248">
            <v>449.3380090909132</v>
          </cell>
          <cell r="Y248">
            <v>38548.108984222039</v>
          </cell>
          <cell r="Z248">
            <v>572.22798000000034</v>
          </cell>
        </row>
        <row r="249">
          <cell r="B249">
            <v>437.12264500000026</v>
          </cell>
          <cell r="C249">
            <v>239230.42647077338</v>
          </cell>
          <cell r="P249">
            <v>142554.15288829984</v>
          </cell>
          <cell r="Q249">
            <v>451.16458636364047</v>
          </cell>
          <cell r="Y249">
            <v>38612.58641982558</v>
          </cell>
          <cell r="Z249">
            <v>574.55411000000026</v>
          </cell>
        </row>
        <row r="250">
          <cell r="B250">
            <v>438.89237230769254</v>
          </cell>
          <cell r="C250">
            <v>239815.52922065798</v>
          </cell>
          <cell r="P250">
            <v>142869.30040648903</v>
          </cell>
          <cell r="Q250">
            <v>452.99116363636784</v>
          </cell>
          <cell r="Y250">
            <v>38676.456655084919</v>
          </cell>
          <cell r="Z250">
            <v>576.88024000000019</v>
          </cell>
        </row>
        <row r="251">
          <cell r="B251">
            <v>440.66209961538476</v>
          </cell>
          <cell r="C251">
            <v>240396.9018567318</v>
          </cell>
          <cell r="P251">
            <v>143181.75196866016</v>
          </cell>
          <cell r="Q251">
            <v>454.81774090909511</v>
          </cell>
          <cell r="Y251">
            <v>38739.725702618991</v>
          </cell>
          <cell r="Z251">
            <v>579.20637000000022</v>
          </cell>
        </row>
        <row r="252">
          <cell r="B252">
            <v>442.4318269230771</v>
          </cell>
          <cell r="C252">
            <v>240974.59933677234</v>
          </cell>
          <cell r="P252">
            <v>143491.52980445951</v>
          </cell>
          <cell r="Q252">
            <v>456.64431818182243</v>
          </cell>
          <cell r="Y252">
            <v>38802.399523874024</v>
          </cell>
          <cell r="Z252">
            <v>581.53250000000014</v>
          </cell>
        </row>
        <row r="253">
          <cell r="B253">
            <v>444.20155423076943</v>
          </cell>
          <cell r="C253">
            <v>241548.67571617218</v>
          </cell>
          <cell r="P253">
            <v>143798.65604270369</v>
          </cell>
          <cell r="Q253">
            <v>458.47089545454969</v>
          </cell>
          <cell r="Y253">
            <v>38864.484029204672</v>
          </cell>
          <cell r="Z253">
            <v>583.85863000000029</v>
          </cell>
        </row>
        <row r="254">
          <cell r="B254">
            <v>445.9712815384616</v>
          </cell>
          <cell r="C254">
            <v>242119.18415536286</v>
          </cell>
          <cell r="P254">
            <v>144103.15270915208</v>
          </cell>
          <cell r="Q254">
            <v>460.29747272727695</v>
          </cell>
          <cell r="Y254">
            <v>38925.985077968144</v>
          </cell>
          <cell r="Z254">
            <v>586.18476000000032</v>
          </cell>
        </row>
        <row r="255">
          <cell r="B255">
            <v>447.74100884615405</v>
          </cell>
          <cell r="C255">
            <v>242686.1769275479</v>
          </cell>
          <cell r="P255">
            <v>144405.04172437676</v>
          </cell>
          <cell r="Q255">
            <v>462.12405000000433</v>
          </cell>
          <cell r="Y255">
            <v>38986.908478630598</v>
          </cell>
          <cell r="Z255">
            <v>588.51089000000024</v>
          </cell>
        </row>
        <row r="256">
          <cell r="B256">
            <v>449.51073615384632</v>
          </cell>
          <cell r="C256">
            <v>243249.70542672524</v>
          </cell>
          <cell r="P256">
            <v>144704.34490172748</v>
          </cell>
          <cell r="Q256">
            <v>463.95062727273159</v>
          </cell>
          <cell r="Y256">
            <v>39047.259988885446</v>
          </cell>
          <cell r="Z256">
            <v>590.83702000000028</v>
          </cell>
        </row>
        <row r="257">
          <cell r="B257">
            <v>451.28046346153866</v>
          </cell>
          <cell r="C257">
            <v>243809.82017597966</v>
          </cell>
          <cell r="P257">
            <v>145001.08394538867</v>
          </cell>
          <cell r="Q257">
            <v>465.77720454545886</v>
          </cell>
          <cell r="Y257">
            <v>39107.045315783158</v>
          </cell>
          <cell r="Z257">
            <v>593.1631500000002</v>
          </cell>
        </row>
        <row r="258">
          <cell r="B258">
            <v>453.05019076923094</v>
          </cell>
          <cell r="C258">
            <v>244366.57083602675</v>
          </cell>
          <cell r="P258">
            <v>145295.28044852713</v>
          </cell>
          <cell r="Q258">
            <v>467.60378181818618</v>
          </cell>
          <cell r="Y258">
            <v>39166.270115871928</v>
          </cell>
          <cell r="Z258">
            <v>595.48928000000024</v>
          </cell>
        </row>
        <row r="259">
          <cell r="B259">
            <v>454.81991807692327</v>
          </cell>
          <cell r="C259">
            <v>244920.00621398987</v>
          </cell>
          <cell r="P259">
            <v>145586.95589152718</v>
          </cell>
          <cell r="Q259">
            <v>469.43035909091338</v>
          </cell>
          <cell r="Y259">
            <v>39224.939995348897</v>
          </cell>
          <cell r="Z259">
            <v>597.81541000000027</v>
          </cell>
        </row>
        <row r="260">
          <cell r="B260">
            <v>456.58964538461561</v>
          </cell>
          <cell r="C260">
            <v>245470.17427239372</v>
          </cell>
          <cell r="P260">
            <v>145876.13164031148</v>
          </cell>
          <cell r="Q260">
            <v>471.2569363636407</v>
          </cell>
          <cell r="Y260">
            <v>39283.06051022157</v>
          </cell>
          <cell r="Z260">
            <v>600.1415400000003</v>
          </cell>
        </row>
        <row r="261">
          <cell r="B261">
            <v>458.35937269230789</v>
          </cell>
          <cell r="C261">
            <v>246017.12213835708</v>
          </cell>
          <cell r="P261">
            <v>146162.82894474478</v>
          </cell>
          <cell r="Q261">
            <v>473.08351363636808</v>
          </cell>
          <cell r="Y261">
            <v>39340.637166478831</v>
          </cell>
          <cell r="Z261">
            <v>602.46767000000023</v>
          </cell>
        </row>
        <row r="262">
          <cell r="B262">
            <v>460.12910000000022</v>
          </cell>
          <cell r="C262">
            <v>246560.8961129688</v>
          </cell>
          <cell r="P262">
            <v>146447.06893711945</v>
          </cell>
          <cell r="Q262">
            <v>474.91009090909523</v>
          </cell>
          <cell r="Y262">
            <v>39397.675420271211</v>
          </cell>
          <cell r="Z262">
            <v>604.79380000000026</v>
          </cell>
        </row>
        <row r="263">
          <cell r="B263">
            <v>461.89882730769244</v>
          </cell>
          <cell r="C263">
            <v>247101.54168083196</v>
          </cell>
          <cell r="P263">
            <v>146728.8726307188</v>
          </cell>
          <cell r="Q263">
            <v>476.73666818182261</v>
          </cell>
          <cell r="Y263">
            <v>39454.180678100187</v>
          </cell>
          <cell r="Z263">
            <v>607.11993000000029</v>
          </cell>
        </row>
        <row r="264">
          <cell r="B264">
            <v>463.66855461538483</v>
          </cell>
          <cell r="C264">
            <v>247639.10351976019</v>
          </cell>
          <cell r="P264">
            <v>147008.26091845808</v>
          </cell>
          <cell r="Q264">
            <v>478.56324545454987</v>
          </cell>
          <cell r="Y264">
            <v>39510.158297015863</v>
          </cell>
          <cell r="Z264">
            <v>609.44606000000033</v>
          </cell>
        </row>
        <row r="265">
          <cell r="B265">
            <v>465.43828192307711</v>
          </cell>
          <cell r="C265">
            <v>248173.62551061349</v>
          </cell>
          <cell r="P265">
            <v>147285.25457159997</v>
          </cell>
          <cell r="Q265">
            <v>480.38982272727702</v>
          </cell>
          <cell r="Y265">
            <v>39565.613584822837</v>
          </cell>
          <cell r="Z265">
            <v>611.77219000000025</v>
          </cell>
        </row>
        <row r="266">
          <cell r="B266">
            <v>467.20800923076939</v>
          </cell>
          <cell r="C266">
            <v>248705.15074725819</v>
          </cell>
          <cell r="P266">
            <v>147559.8742385424</v>
          </cell>
          <cell r="Q266">
            <v>482.2164000000044</v>
          </cell>
          <cell r="Y266">
            <v>39620.551800293833</v>
          </cell>
          <cell r="Z266">
            <v>614.09832000000029</v>
          </cell>
        </row>
        <row r="267">
          <cell r="B267">
            <v>468.97773653846184</v>
          </cell>
          <cell r="C267">
            <v>249233.72154663817</v>
          </cell>
          <cell r="P267">
            <v>147832.14044367764</v>
          </cell>
          <cell r="Q267">
            <v>484.04297727273172</v>
          </cell>
          <cell r="Y267">
            <v>39674.978153390839</v>
          </cell>
          <cell r="Z267">
            <v>616.42445000000021</v>
          </cell>
        </row>
        <row r="268">
          <cell r="B268">
            <v>470.74746384615406</v>
          </cell>
          <cell r="C268">
            <v>249759.37945894559</v>
          </cell>
          <cell r="P268">
            <v>148102.07358631949</v>
          </cell>
          <cell r="Q268">
            <v>485.86955454545898</v>
          </cell>
          <cell r="Y268">
            <v>39728.897805493252</v>
          </cell>
          <cell r="Z268">
            <v>618.75058000000024</v>
          </cell>
        </row>
        <row r="269">
          <cell r="B269">
            <v>472.51719115384628</v>
          </cell>
          <cell r="C269">
            <v>250282.16527787718</v>
          </cell>
          <cell r="P269">
            <v>148369.69393969805</v>
          </cell>
          <cell r="Q269">
            <v>487.69613181818636</v>
          </cell>
          <cell r="Y269">
            <v>39782.315869632803</v>
          </cell>
          <cell r="Z269">
            <v>621.07671000000028</v>
          </cell>
        </row>
        <row r="270">
          <cell r="B270">
            <v>474.28691846153868</v>
          </cell>
          <cell r="C270">
            <v>250802.11905096602</v>
          </cell>
          <cell r="P270">
            <v>148635.02165001904</v>
          </cell>
          <cell r="Q270">
            <v>489.52270909091362</v>
          </cell>
          <cell r="Y270">
            <v>39835.237410734961</v>
          </cell>
          <cell r="Z270">
            <v>623.40284000000031</v>
          </cell>
        </row>
        <row r="271">
          <cell r="B271">
            <v>476.05664576923095</v>
          </cell>
          <cell r="C271">
            <v>251319.28008997638</v>
          </cell>
          <cell r="P271">
            <v>148898.07673558634</v>
          </cell>
          <cell r="Q271">
            <v>491.34928636364089</v>
          </cell>
          <cell r="Y271">
            <v>39887.667445866457</v>
          </cell>
          <cell r="Z271">
            <v>625.72897000000034</v>
          </cell>
        </row>
        <row r="272">
          <cell r="B272">
            <v>477.82637307692323</v>
          </cell>
          <cell r="C272">
            <v>251833.68698135132</v>
          </cell>
          <cell r="P272">
            <v>149158.87908598612</v>
          </cell>
          <cell r="Q272">
            <v>493.17586363636821</v>
          </cell>
          <cell r="Y272">
            <v>39939.610944488646</v>
          </cell>
          <cell r="Z272">
            <v>628.05510000000027</v>
          </cell>
        </row>
        <row r="273">
          <cell r="B273">
            <v>479.59610038461557</v>
          </cell>
          <cell r="C273">
            <v>252345.37759670289</v>
          </cell>
          <cell r="P273">
            <v>149417.44846133055</v>
          </cell>
          <cell r="Q273">
            <v>495.00244090909547</v>
          </cell>
          <cell r="Y273">
            <v>39991.072828716395</v>
          </cell>
          <cell r="Z273">
            <v>630.3812300000003</v>
          </cell>
        </row>
        <row r="274">
          <cell r="B274">
            <v>481.3658276923079</v>
          </cell>
          <cell r="C274">
            <v>252854.3891033346</v>
          </cell>
          <cell r="P274">
            <v>149673.80449155948</v>
          </cell>
          <cell r="Q274">
            <v>496.82901818182273</v>
          </cell>
          <cell r="Y274">
            <v>40042.057973582232</v>
          </cell>
          <cell r="Z274">
            <v>632.70736000000022</v>
          </cell>
        </row>
        <row r="275">
          <cell r="B275">
            <v>483.13555500000018</v>
          </cell>
          <cell r="C275">
            <v>253360.7579747868</v>
          </cell>
          <cell r="P275">
            <v>149927.96667579855</v>
          </cell>
          <cell r="Q275">
            <v>498.65559545455011</v>
          </cell>
          <cell r="Y275">
            <v>40092.571207305562</v>
          </cell>
          <cell r="Z275">
            <v>635.03349000000026</v>
          </cell>
        </row>
        <row r="276">
          <cell r="B276">
            <v>484.90528230769257</v>
          </cell>
          <cell r="C276">
            <v>253864.5200013966</v>
          </cell>
          <cell r="P276">
            <v>150179.95438177165</v>
          </cell>
          <cell r="Q276">
            <v>500.48217272727737</v>
          </cell>
          <cell r="Y276">
            <v>40142.617311566435</v>
          </cell>
          <cell r="Z276">
            <v>637.3596200000004</v>
          </cell>
        </row>
        <row r="277">
          <cell r="B277">
            <v>486.67500961538485</v>
          </cell>
          <cell r="C277">
            <v>254365.71030086232</v>
          </cell>
          <cell r="P277">
            <v>150429.78684526696</v>
          </cell>
          <cell r="Q277">
            <v>502.30875000000464</v>
          </cell>
          <cell r="Y277">
            <v>40192.201021783949</v>
          </cell>
          <cell r="Z277">
            <v>639.68575000000033</v>
          </cell>
        </row>
        <row r="278">
          <cell r="B278">
            <v>488.44473692307707</v>
          </cell>
          <cell r="C278">
            <v>254864.3633288061</v>
          </cell>
          <cell r="P278">
            <v>150677.48316965412</v>
          </cell>
          <cell r="Q278">
            <v>504.13532727273196</v>
          </cell>
          <cell r="Y278">
            <v>40241.327027398744</v>
          </cell>
          <cell r="Z278">
            <v>642.01188000000025</v>
          </cell>
        </row>
        <row r="279">
          <cell r="B279">
            <v>490.21446423076947</v>
          </cell>
          <cell r="C279">
            <v>255360.5128893248</v>
          </cell>
          <cell r="P279">
            <v>150923.06232545158</v>
          </cell>
          <cell r="Q279">
            <v>505.96190454545922</v>
          </cell>
          <cell r="Y279">
            <v>40289.999972159567</v>
          </cell>
          <cell r="Z279">
            <v>644.33801000000028</v>
          </cell>
        </row>
        <row r="280">
          <cell r="B280">
            <v>491.98419153846169</v>
          </cell>
          <cell r="C280">
            <v>255854.19214552353</v>
          </cell>
          <cell r="P280">
            <v>151166.54314994247</v>
          </cell>
          <cell r="Q280">
            <v>507.78848181818648</v>
          </cell>
          <cell r="Y280">
            <v>40338.224454413416</v>
          </cell>
          <cell r="Z280">
            <v>646.6641400000002</v>
          </cell>
        </row>
        <row r="281">
          <cell r="B281">
            <v>493.75391884615397</v>
          </cell>
          <cell r="C281">
            <v>256345.43363002324</v>
          </cell>
          <cell r="P281">
            <v>151407.94434683764</v>
          </cell>
          <cell r="Q281">
            <v>509.6150590909138</v>
          </cell>
          <cell r="Y281">
            <v>40386.005027399398</v>
          </cell>
          <cell r="Z281">
            <v>648.99027000000035</v>
          </cell>
        </row>
        <row r="282">
          <cell r="B282">
            <v>495.52364615384641</v>
          </cell>
          <cell r="C282">
            <v>256834.2692554371</v>
          </cell>
          <cell r="P282">
            <v>151647.28448598404</v>
          </cell>
          <cell r="Q282">
            <v>511.44163636364107</v>
          </cell>
          <cell r="Y282">
            <v>40433.346199545689</v>
          </cell>
          <cell r="Z282">
            <v>651.31640000000039</v>
          </cell>
        </row>
        <row r="283">
          <cell r="B283">
            <v>497.29337346153864</v>
          </cell>
          <cell r="C283">
            <v>257320.73032480714</v>
          </cell>
          <cell r="P283">
            <v>151884.58200311777</v>
          </cell>
          <cell r="Q283">
            <v>513.26821363636839</v>
          </cell>
          <cell r="Y283">
            <v>40480.252434769631</v>
          </cell>
          <cell r="Z283">
            <v>653.64253000000031</v>
          </cell>
        </row>
        <row r="284">
          <cell r="B284">
            <v>499.06310076923097</v>
          </cell>
          <cell r="C284">
            <v>257804.8475419977</v>
          </cell>
          <cell r="P284">
            <v>152119.85519965965</v>
          </cell>
          <cell r="Q284">
            <v>515.09479090909565</v>
          </cell>
          <cell r="Y284">
            <v>40526.728152780757</v>
          </cell>
          <cell r="Z284">
            <v>655.96866000000034</v>
          </cell>
        </row>
        <row r="285">
          <cell r="B285">
            <v>500.83282807692336</v>
          </cell>
          <cell r="C285">
            <v>258286.65102203735</v>
          </cell>
          <cell r="P285">
            <v>152353.12224255278</v>
          </cell>
          <cell r="Q285">
            <v>516.92136818182291</v>
          </cell>
          <cell r="Y285">
            <v>40572.777729386362</v>
          </cell>
          <cell r="Z285">
            <v>658.29479000000026</v>
          </cell>
        </row>
        <row r="286">
          <cell r="B286">
            <v>502.60255538461564</v>
          </cell>
          <cell r="C286">
            <v>258766.17030140603</v>
          </cell>
          <cell r="P286">
            <v>152584.40116414</v>
          </cell>
          <cell r="Q286">
            <v>518.74794545455018</v>
          </cell>
          <cell r="Y286">
            <v>40618.405496799627</v>
          </cell>
          <cell r="Z286">
            <v>660.6209200000003</v>
          </cell>
        </row>
        <row r="287">
          <cell r="B287">
            <v>504.37228269230792</v>
          </cell>
          <cell r="C287">
            <v>259243.43434825985</v>
          </cell>
          <cell r="P287">
            <v>152813.70986208052</v>
          </cell>
          <cell r="Q287">
            <v>520.57452272727755</v>
          </cell>
          <cell r="Y287">
            <v>40663.615743950002</v>
          </cell>
          <cell r="Z287">
            <v>662.94705000000033</v>
          </cell>
        </row>
        <row r="288">
          <cell r="B288">
            <v>506.1420100000002</v>
          </cell>
          <cell r="C288">
            <v>259718.47157259184</v>
          </cell>
          <cell r="P288">
            <v>153041.06609930447</v>
          </cell>
          <cell r="Q288">
            <v>522.4011000000047</v>
          </cell>
          <cell r="Y288">
            <v>40708.412716795661</v>
          </cell>
          <cell r="Z288">
            <v>665.27318000000025</v>
          </cell>
        </row>
        <row r="289">
          <cell r="B289">
            <v>507.91173730769248</v>
          </cell>
          <cell r="C289">
            <v>260191.30983632006</v>
          </cell>
          <cell r="P289">
            <v>153266.48750400389</v>
          </cell>
          <cell r="Q289">
            <v>524.22767727273208</v>
          </cell>
          <cell r="Y289">
            <v>40752.800618637943</v>
          </cell>
          <cell r="Z289">
            <v>667.59931000000029</v>
          </cell>
        </row>
        <row r="290">
          <cell r="B290">
            <v>509.68146461538475</v>
          </cell>
          <cell r="C290">
            <v>260661.9764633028</v>
          </cell>
          <cell r="P290">
            <v>153489.99156965903</v>
          </cell>
          <cell r="Q290">
            <v>526.05425454545934</v>
          </cell>
          <cell r="Y290">
            <v>40796.783610437473</v>
          </cell>
          <cell r="Z290">
            <v>669.92544000000032</v>
          </cell>
        </row>
        <row r="291">
          <cell r="B291">
            <v>511.45119192307709</v>
          </cell>
          <cell r="C291">
            <v>261130.49824927354</v>
          </cell>
          <cell r="P291">
            <v>153711.59565509908</v>
          </cell>
          <cell r="Q291">
            <v>527.88083181818661</v>
          </cell>
          <cell r="Y291">
            <v>40840.365811131946</v>
          </cell>
          <cell r="Z291">
            <v>672.25157000000024</v>
          </cell>
        </row>
        <row r="292">
          <cell r="B292">
            <v>513.22091923076937</v>
          </cell>
          <cell r="C292">
            <v>261596.90147169385</v>
          </cell>
          <cell r="P292">
            <v>153931.31698459602</v>
          </cell>
          <cell r="Q292">
            <v>529.70740909091398</v>
          </cell>
          <cell r="Y292">
            <v>40883.551297955237</v>
          </cell>
          <cell r="Z292">
            <v>674.57770000000039</v>
          </cell>
        </row>
        <row r="293">
          <cell r="B293">
            <v>514.99064653846176</v>
          </cell>
          <cell r="C293">
            <v>262061.21189951958</v>
          </cell>
          <cell r="P293">
            <v>154149.17264799032</v>
          </cell>
          <cell r="Q293">
            <v>531.53398636364125</v>
          </cell>
          <cell r="Y293">
            <v>40926.344106757948</v>
          </cell>
          <cell r="Z293">
            <v>676.90383000000031</v>
          </cell>
        </row>
        <row r="294">
          <cell r="B294">
            <v>516.76037384615415</v>
          </cell>
          <cell r="C294">
            <v>262523.45480287768</v>
          </cell>
          <cell r="P294">
            <v>154365.17960084777</v>
          </cell>
          <cell r="Q294">
            <v>533.36056363636851</v>
          </cell>
          <cell r="Y294">
            <v>40968.7482323289</v>
          </cell>
          <cell r="Z294">
            <v>679.22996000000035</v>
          </cell>
        </row>
        <row r="295">
          <cell r="B295">
            <v>518.53010115384632</v>
          </cell>
          <cell r="C295">
            <v>262983.6549626498</v>
          </cell>
          <cell r="P295">
            <v>154579.35466464603</v>
          </cell>
          <cell r="Q295">
            <v>535.18714090909577</v>
          </cell>
          <cell r="Y295">
            <v>41010.767628717753</v>
          </cell>
          <cell r="Z295">
            <v>681.55609000000027</v>
          </cell>
        </row>
        <row r="296">
          <cell r="B296">
            <v>520.29982846153882</v>
          </cell>
          <cell r="C296">
            <v>263441.83667996072</v>
          </cell>
          <cell r="P296">
            <v>154791.71452699052</v>
          </cell>
          <cell r="Q296">
            <v>537.01371818182315</v>
          </cell>
          <cell r="Y296">
            <v>41052.406209558379</v>
          </cell>
          <cell r="Z296">
            <v>683.8822200000003</v>
          </cell>
        </row>
        <row r="297">
          <cell r="B297">
            <v>522.0695557692311</v>
          </cell>
          <cell r="C297">
            <v>263898.02378556749</v>
          </cell>
          <cell r="P297">
            <v>155002.27574185751</v>
          </cell>
          <cell r="Q297">
            <v>538.84029545455041</v>
          </cell>
          <cell r="Y297">
            <v>41093.667848393008</v>
          </cell>
          <cell r="Z297">
            <v>686.20835000000022</v>
          </cell>
        </row>
        <row r="298">
          <cell r="B298">
            <v>523.83928307692327</v>
          </cell>
          <cell r="C298">
            <v>264352.23964914848</v>
          </cell>
          <cell r="P298">
            <v>155211.05472986473</v>
          </cell>
          <cell r="Q298">
            <v>540.66687272727768</v>
          </cell>
          <cell r="Y298">
            <v>41134.556378996931</v>
          </cell>
          <cell r="Z298">
            <v>688.53448000000026</v>
          </cell>
        </row>
        <row r="299">
          <cell r="B299">
            <v>525.60901038461566</v>
          </cell>
          <cell r="C299">
            <v>264804.5071884889</v>
          </cell>
          <cell r="P299">
            <v>155418.06777856778</v>
          </cell>
          <cell r="Q299">
            <v>542.49345000000494</v>
          </cell>
          <cell r="Y299">
            <v>41175.075595703624</v>
          </cell>
          <cell r="Z299">
            <v>690.86061000000041</v>
          </cell>
        </row>
        <row r="300">
          <cell r="B300">
            <v>527.37873769230782</v>
          </cell>
          <cell r="C300">
            <v>265254.84887856053</v>
          </cell>
          <cell r="P300">
            <v>155623.33104278138</v>
          </cell>
          <cell r="Q300">
            <v>544.3200272727322</v>
          </cell>
          <cell r="Y300">
            <v>41215.229253730336</v>
          </cell>
          <cell r="Z300">
            <v>693.18674000000033</v>
          </cell>
        </row>
        <row r="301">
          <cell r="B301">
            <v>529.14846500000021</v>
          </cell>
          <cell r="C301">
            <v>265703.28676049458</v>
          </cell>
          <cell r="P301">
            <v>155826.86054492512</v>
          </cell>
          <cell r="Q301">
            <v>546.14660454545947</v>
          </cell>
          <cell r="Y301">
            <v>41255.021069503688</v>
          </cell>
          <cell r="Z301">
            <v>695.51287000000025</v>
          </cell>
        </row>
        <row r="302">
          <cell r="B302">
            <v>530.91819230769261</v>
          </cell>
          <cell r="C302">
            <v>266149.84245044552</v>
          </cell>
          <cell r="P302">
            <v>156028.67217539222</v>
          </cell>
          <cell r="Q302">
            <v>547.97318181818696</v>
          </cell>
          <cell r="Y302">
            <v>41294.454720985581</v>
          </cell>
          <cell r="Z302">
            <v>697.8390000000004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ng"/>
      <sheetName val="Trans data tang"/>
      <sheetName val="Clight"/>
      <sheetName val="Trans data clight"/>
      <sheetName val="Clight decomp"/>
      <sheetName val="Beldent"/>
      <sheetName val="Trans data beldent"/>
      <sheetName val="Beldent decomp"/>
      <sheetName val="Decomp oreo"/>
      <sheetName val="Decomp tang"/>
      <sheetName val="Oreo"/>
      <sheetName val="Data for Charts_Beldent"/>
      <sheetName val="Trans data oreo"/>
      <sheetName val="Charts_Milka"/>
      <sheetName val="Milka"/>
      <sheetName val="Trans data milka"/>
      <sheetName val="Milka decomp"/>
      <sheetName val="TV monthly Raw data"/>
      <sheetName val="Pivot working weekly"/>
      <sheetName val="TV weekly raw data"/>
      <sheetName val="Pivot working monthly"/>
      <sheetName val="Monthly spends pivo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M2" t="str">
            <v>Local TV</v>
          </cell>
          <cell r="N2" t="str">
            <v>Current</v>
          </cell>
          <cell r="O2" t="str">
            <v>Marginal Peak</v>
          </cell>
          <cell r="P2" t="str">
            <v>Optimal</v>
          </cell>
          <cell r="R2" t="str">
            <v>Paid TV</v>
          </cell>
          <cell r="T2" t="str">
            <v>Marginal Peak</v>
          </cell>
          <cell r="AC2" t="str">
            <v>Open TV</v>
          </cell>
          <cell r="AD2" t="str">
            <v>Current</v>
          </cell>
          <cell r="AE2" t="str">
            <v>Marginal Peak</v>
          </cell>
          <cell r="AF2" t="str">
            <v>Optimal</v>
          </cell>
        </row>
        <row r="3">
          <cell r="L3">
            <v>43465</v>
          </cell>
          <cell r="M3">
            <v>0</v>
          </cell>
          <cell r="N3">
            <v>232.61300000000014</v>
          </cell>
          <cell r="O3">
            <v>162.8291000000001</v>
          </cell>
          <cell r="P3">
            <v>290.76625000000007</v>
          </cell>
          <cell r="R3">
            <v>0</v>
          </cell>
          <cell r="S3">
            <v>182.65772727272901</v>
          </cell>
          <cell r="T3">
            <v>166.21853181818335</v>
          </cell>
          <cell r="U3">
            <v>292.25236363636634</v>
          </cell>
          <cell r="AB3">
            <v>43836</v>
          </cell>
          <cell r="AC3">
            <v>88.843700000000027</v>
          </cell>
          <cell r="AD3">
            <v>176.97273076923082</v>
          </cell>
          <cell r="AE3">
            <v>185.82136730769238</v>
          </cell>
          <cell r="AF3">
            <v>313.24173346153862</v>
          </cell>
        </row>
        <row r="4">
          <cell r="L4">
            <v>43472</v>
          </cell>
          <cell r="M4">
            <v>0</v>
          </cell>
          <cell r="N4">
            <v>232.61300000000014</v>
          </cell>
          <cell r="O4">
            <v>162.8291000000001</v>
          </cell>
          <cell r="P4">
            <v>290.76625000000007</v>
          </cell>
          <cell r="R4">
            <v>0</v>
          </cell>
          <cell r="S4">
            <v>182.65772727272895</v>
          </cell>
          <cell r="T4">
            <v>166.21853181818335</v>
          </cell>
          <cell r="U4">
            <v>292.25236363636634</v>
          </cell>
          <cell r="AB4">
            <v>43843</v>
          </cell>
          <cell r="AC4">
            <v>0</v>
          </cell>
          <cell r="AD4">
            <v>176.97273076923082</v>
          </cell>
          <cell r="AE4">
            <v>185.82136730769238</v>
          </cell>
          <cell r="AF4">
            <v>313.24173346153862</v>
          </cell>
        </row>
        <row r="5">
          <cell r="L5">
            <v>43479</v>
          </cell>
          <cell r="M5">
            <v>0</v>
          </cell>
          <cell r="N5">
            <v>232.61300000000014</v>
          </cell>
          <cell r="O5">
            <v>162.8291000000001</v>
          </cell>
          <cell r="P5">
            <v>290.76625000000007</v>
          </cell>
          <cell r="R5">
            <v>23.700000000000014</v>
          </cell>
          <cell r="S5">
            <v>182.65772727272895</v>
          </cell>
          <cell r="T5">
            <v>166.21853181818335</v>
          </cell>
          <cell r="U5">
            <v>292.25236363636634</v>
          </cell>
          <cell r="AB5">
            <v>43850</v>
          </cell>
          <cell r="AC5">
            <v>0</v>
          </cell>
          <cell r="AD5">
            <v>176.97273076923082</v>
          </cell>
          <cell r="AE5">
            <v>185.82136730769238</v>
          </cell>
          <cell r="AF5">
            <v>313.24173346153862</v>
          </cell>
        </row>
        <row r="6">
          <cell r="L6">
            <v>43486</v>
          </cell>
          <cell r="M6">
            <v>0</v>
          </cell>
          <cell r="N6">
            <v>232.61300000000014</v>
          </cell>
          <cell r="O6">
            <v>162.8291000000001</v>
          </cell>
          <cell r="P6">
            <v>290.76625000000007</v>
          </cell>
          <cell r="R6">
            <v>194.5999999999992</v>
          </cell>
          <cell r="S6">
            <v>182.65772727272895</v>
          </cell>
          <cell r="T6">
            <v>166.21853181818335</v>
          </cell>
          <cell r="U6">
            <v>292.25236363636634</v>
          </cell>
          <cell r="AB6">
            <v>43857</v>
          </cell>
          <cell r="AC6">
            <v>0</v>
          </cell>
          <cell r="AD6">
            <v>176.97273076923082</v>
          </cell>
          <cell r="AE6">
            <v>185.82136730769238</v>
          </cell>
          <cell r="AF6">
            <v>313.24173346153862</v>
          </cell>
        </row>
        <row r="7">
          <cell r="L7">
            <v>43493</v>
          </cell>
          <cell r="M7">
            <v>0</v>
          </cell>
          <cell r="N7">
            <v>232.61300000000014</v>
          </cell>
          <cell r="O7">
            <v>162.8291000000001</v>
          </cell>
          <cell r="P7">
            <v>290.76625000000007</v>
          </cell>
          <cell r="R7">
            <v>234.05000000000007</v>
          </cell>
          <cell r="S7">
            <v>182.65772727272895</v>
          </cell>
          <cell r="T7">
            <v>166.21853181818335</v>
          </cell>
          <cell r="U7">
            <v>292.25236363636634</v>
          </cell>
          <cell r="AB7">
            <v>43864</v>
          </cell>
          <cell r="AC7">
            <v>59.089299999999994</v>
          </cell>
          <cell r="AD7">
            <v>176.97273076923082</v>
          </cell>
          <cell r="AE7">
            <v>185.82136730769238</v>
          </cell>
          <cell r="AF7">
            <v>313.24173346153862</v>
          </cell>
        </row>
        <row r="8">
          <cell r="L8">
            <v>43500</v>
          </cell>
          <cell r="M8">
            <v>0</v>
          </cell>
          <cell r="N8">
            <v>232.61300000000014</v>
          </cell>
          <cell r="O8">
            <v>162.8291000000001</v>
          </cell>
          <cell r="P8">
            <v>290.76625000000007</v>
          </cell>
          <cell r="R8">
            <v>238.90000000000094</v>
          </cell>
          <cell r="S8">
            <v>182.65772727272895</v>
          </cell>
          <cell r="T8">
            <v>166.21853181818335</v>
          </cell>
          <cell r="U8">
            <v>292.25236363636634</v>
          </cell>
          <cell r="AB8">
            <v>43871</v>
          </cell>
          <cell r="AC8">
            <v>0</v>
          </cell>
          <cell r="AD8">
            <v>176.97273076923082</v>
          </cell>
          <cell r="AE8">
            <v>185.82136730769238</v>
          </cell>
          <cell r="AF8">
            <v>313.24173346153862</v>
          </cell>
        </row>
        <row r="9">
          <cell r="L9">
            <v>43507</v>
          </cell>
          <cell r="M9">
            <v>0</v>
          </cell>
          <cell r="N9">
            <v>232.61300000000014</v>
          </cell>
          <cell r="O9">
            <v>162.8291000000001</v>
          </cell>
          <cell r="P9">
            <v>290.76625000000007</v>
          </cell>
          <cell r="R9">
            <v>238.70000000000081</v>
          </cell>
          <cell r="S9">
            <v>182.65772727272895</v>
          </cell>
          <cell r="T9">
            <v>166.21853181818335</v>
          </cell>
          <cell r="U9">
            <v>292.25236363636634</v>
          </cell>
          <cell r="AB9">
            <v>43878</v>
          </cell>
          <cell r="AC9">
            <v>0</v>
          </cell>
          <cell r="AD9">
            <v>176.97273076923082</v>
          </cell>
          <cell r="AE9">
            <v>185.82136730769238</v>
          </cell>
          <cell r="AF9">
            <v>313.24173346153862</v>
          </cell>
        </row>
        <row r="10">
          <cell r="L10">
            <v>43514</v>
          </cell>
          <cell r="M10">
            <v>0</v>
          </cell>
          <cell r="N10">
            <v>232.61300000000014</v>
          </cell>
          <cell r="O10">
            <v>162.8291000000001</v>
          </cell>
          <cell r="P10">
            <v>290.76625000000007</v>
          </cell>
          <cell r="R10">
            <v>188.82000000000056</v>
          </cell>
          <cell r="S10">
            <v>182.65772727272895</v>
          </cell>
          <cell r="T10">
            <v>166.21853181818335</v>
          </cell>
          <cell r="U10">
            <v>292.25236363636634</v>
          </cell>
          <cell r="AB10">
            <v>43885</v>
          </cell>
          <cell r="AC10">
            <v>0</v>
          </cell>
          <cell r="AD10">
            <v>176.97273076923082</v>
          </cell>
          <cell r="AE10">
            <v>185.82136730769238</v>
          </cell>
          <cell r="AF10">
            <v>313.24173346153862</v>
          </cell>
        </row>
        <row r="11">
          <cell r="L11">
            <v>43521</v>
          </cell>
          <cell r="M11">
            <v>0</v>
          </cell>
          <cell r="N11">
            <v>232.61300000000014</v>
          </cell>
          <cell r="O11">
            <v>162.8291000000001</v>
          </cell>
          <cell r="P11">
            <v>290.76625000000007</v>
          </cell>
          <cell r="R11">
            <v>212.24000000000035</v>
          </cell>
          <cell r="S11">
            <v>182.65772727272895</v>
          </cell>
          <cell r="T11">
            <v>166.21853181818335</v>
          </cell>
          <cell r="U11">
            <v>292.25236363636634</v>
          </cell>
          <cell r="AB11">
            <v>43892</v>
          </cell>
          <cell r="AC11">
            <v>59.508600000000001</v>
          </cell>
          <cell r="AD11">
            <v>176.97273076923082</v>
          </cell>
          <cell r="AE11">
            <v>185.82136730769238</v>
          </cell>
          <cell r="AF11">
            <v>313.24173346153862</v>
          </cell>
        </row>
        <row r="12">
          <cell r="L12">
            <v>43528</v>
          </cell>
          <cell r="M12">
            <v>0</v>
          </cell>
          <cell r="N12">
            <v>232.61300000000014</v>
          </cell>
          <cell r="O12">
            <v>162.8291000000001</v>
          </cell>
          <cell r="P12">
            <v>290.76625000000007</v>
          </cell>
          <cell r="R12">
            <v>227.72999999999996</v>
          </cell>
          <cell r="S12">
            <v>182.65772727272895</v>
          </cell>
          <cell r="T12">
            <v>166.21853181818335</v>
          </cell>
          <cell r="U12">
            <v>292.25236363636634</v>
          </cell>
          <cell r="AB12">
            <v>43899</v>
          </cell>
          <cell r="AC12">
            <v>0</v>
          </cell>
          <cell r="AD12">
            <v>176.97273076923082</v>
          </cell>
          <cell r="AE12">
            <v>185.82136730769238</v>
          </cell>
          <cell r="AF12">
            <v>313.24173346153862</v>
          </cell>
        </row>
        <row r="13">
          <cell r="L13">
            <v>43535</v>
          </cell>
          <cell r="M13">
            <v>0</v>
          </cell>
          <cell r="N13">
            <v>232.61300000000014</v>
          </cell>
          <cell r="O13">
            <v>162.8291000000001</v>
          </cell>
          <cell r="P13">
            <v>290.76625000000007</v>
          </cell>
          <cell r="R13">
            <v>179.36999999999995</v>
          </cell>
          <cell r="S13">
            <v>182.65772727272895</v>
          </cell>
          <cell r="T13">
            <v>166.21853181818335</v>
          </cell>
          <cell r="U13">
            <v>292.25236363636634</v>
          </cell>
          <cell r="AB13">
            <v>43906</v>
          </cell>
          <cell r="AC13">
            <v>0</v>
          </cell>
          <cell r="AD13">
            <v>176.97273076923082</v>
          </cell>
          <cell r="AE13">
            <v>185.82136730769238</v>
          </cell>
          <cell r="AF13">
            <v>313.24173346153862</v>
          </cell>
        </row>
        <row r="14">
          <cell r="L14">
            <v>43542</v>
          </cell>
          <cell r="M14">
            <v>0</v>
          </cell>
          <cell r="N14">
            <v>232.61300000000014</v>
          </cell>
          <cell r="O14">
            <v>162.8291000000001</v>
          </cell>
          <cell r="P14">
            <v>290.76625000000007</v>
          </cell>
          <cell r="R14">
            <v>14.969999999999992</v>
          </cell>
          <cell r="S14">
            <v>182.65772727272895</v>
          </cell>
          <cell r="T14">
            <v>166.21853181818335</v>
          </cell>
          <cell r="U14">
            <v>292.25236363636634</v>
          </cell>
          <cell r="AB14">
            <v>43913</v>
          </cell>
          <cell r="AC14">
            <v>0</v>
          </cell>
          <cell r="AD14">
            <v>176.97273076923082</v>
          </cell>
          <cell r="AE14">
            <v>185.82136730769238</v>
          </cell>
          <cell r="AF14">
            <v>313.24173346153862</v>
          </cell>
        </row>
        <row r="15">
          <cell r="L15">
            <v>43549</v>
          </cell>
          <cell r="M15">
            <v>101.32000000000001</v>
          </cell>
          <cell r="N15">
            <v>232.61300000000014</v>
          </cell>
          <cell r="O15">
            <v>162.8291000000001</v>
          </cell>
          <cell r="P15">
            <v>290.76625000000007</v>
          </cell>
          <cell r="R15">
            <v>94.789999999999992</v>
          </cell>
          <cell r="S15">
            <v>182.65772727272895</v>
          </cell>
          <cell r="T15">
            <v>166.21853181818335</v>
          </cell>
          <cell r="U15">
            <v>292.25236363636634</v>
          </cell>
          <cell r="AB15">
            <v>43920</v>
          </cell>
          <cell r="AC15">
            <v>0</v>
          </cell>
          <cell r="AD15">
            <v>176.97273076923082</v>
          </cell>
          <cell r="AE15">
            <v>185.82136730769238</v>
          </cell>
          <cell r="AF15">
            <v>313.24173346153862</v>
          </cell>
        </row>
        <row r="16">
          <cell r="L16">
            <v>43556</v>
          </cell>
          <cell r="M16">
            <v>443.02999999999986</v>
          </cell>
          <cell r="N16">
            <v>232.61300000000014</v>
          </cell>
          <cell r="O16">
            <v>162.8291000000001</v>
          </cell>
          <cell r="P16">
            <v>290.76625000000007</v>
          </cell>
          <cell r="R16">
            <v>174.75000000000037</v>
          </cell>
          <cell r="S16">
            <v>182.65772727272895</v>
          </cell>
          <cell r="T16">
            <v>166.21853181818335</v>
          </cell>
          <cell r="U16">
            <v>292.25236363636634</v>
          </cell>
          <cell r="AB16">
            <v>43927</v>
          </cell>
          <cell r="AC16">
            <v>54.753700000000009</v>
          </cell>
          <cell r="AD16">
            <v>176.97273076923082</v>
          </cell>
          <cell r="AE16">
            <v>185.82136730769238</v>
          </cell>
          <cell r="AF16">
            <v>313.24173346153862</v>
          </cell>
        </row>
        <row r="17">
          <cell r="L17">
            <v>43563</v>
          </cell>
          <cell r="M17">
            <v>101.32000000000001</v>
          </cell>
          <cell r="N17">
            <v>232.61300000000014</v>
          </cell>
          <cell r="O17">
            <v>162.8291000000001</v>
          </cell>
          <cell r="P17">
            <v>290.76625000000007</v>
          </cell>
          <cell r="R17">
            <v>245.39000000000021</v>
          </cell>
          <cell r="S17">
            <v>182.65772727272895</v>
          </cell>
          <cell r="T17">
            <v>166.21853181818335</v>
          </cell>
          <cell r="U17">
            <v>292.25236363636634</v>
          </cell>
          <cell r="AB17">
            <v>43934</v>
          </cell>
          <cell r="AC17">
            <v>0</v>
          </cell>
          <cell r="AD17">
            <v>176.97273076923082</v>
          </cell>
          <cell r="AE17">
            <v>185.82136730769238</v>
          </cell>
          <cell r="AF17">
            <v>313.24173346153862</v>
          </cell>
        </row>
        <row r="18">
          <cell r="L18">
            <v>43570</v>
          </cell>
          <cell r="M18">
            <v>443.02999999999986</v>
          </cell>
          <cell r="N18">
            <v>232.61300000000014</v>
          </cell>
          <cell r="O18">
            <v>162.8291000000001</v>
          </cell>
          <cell r="P18">
            <v>290.76625000000007</v>
          </cell>
          <cell r="R18">
            <v>243.59</v>
          </cell>
          <cell r="S18">
            <v>182.65772727272895</v>
          </cell>
          <cell r="T18">
            <v>166.21853181818335</v>
          </cell>
          <cell r="U18">
            <v>292.25236363636634</v>
          </cell>
          <cell r="AB18">
            <v>43941</v>
          </cell>
          <cell r="AC18">
            <v>0</v>
          </cell>
          <cell r="AD18">
            <v>176.97273076923082</v>
          </cell>
          <cell r="AE18">
            <v>185.82136730769238</v>
          </cell>
          <cell r="AF18">
            <v>313.24173346153862</v>
          </cell>
        </row>
        <row r="19">
          <cell r="L19">
            <v>43577</v>
          </cell>
          <cell r="M19">
            <v>84.33</v>
          </cell>
          <cell r="N19">
            <v>232.61300000000014</v>
          </cell>
          <cell r="O19">
            <v>162.8291000000001</v>
          </cell>
          <cell r="P19">
            <v>290.76625000000007</v>
          </cell>
          <cell r="R19">
            <v>65.400000000000063</v>
          </cell>
          <cell r="S19">
            <v>182.65772727272895</v>
          </cell>
          <cell r="T19">
            <v>166.21853181818335</v>
          </cell>
          <cell r="U19">
            <v>292.25236363636634</v>
          </cell>
          <cell r="AB19">
            <v>43948</v>
          </cell>
          <cell r="AC19">
            <v>0</v>
          </cell>
          <cell r="AD19">
            <v>176.97273076923082</v>
          </cell>
          <cell r="AE19">
            <v>185.82136730769238</v>
          </cell>
          <cell r="AF19">
            <v>313.24173346153862</v>
          </cell>
        </row>
        <row r="20">
          <cell r="L20">
            <v>43584</v>
          </cell>
          <cell r="M20">
            <v>362.57999999999987</v>
          </cell>
          <cell r="N20">
            <v>232.61300000000014</v>
          </cell>
          <cell r="O20">
            <v>162.8291000000001</v>
          </cell>
          <cell r="P20">
            <v>290.76625000000007</v>
          </cell>
          <cell r="R20">
            <v>200.69999999999956</v>
          </cell>
          <cell r="S20">
            <v>182.65772727272895</v>
          </cell>
          <cell r="T20">
            <v>166.21853181818335</v>
          </cell>
          <cell r="U20">
            <v>292.25236363636634</v>
          </cell>
          <cell r="AB20">
            <v>43955</v>
          </cell>
          <cell r="AC20">
            <v>40.323599999999999</v>
          </cell>
          <cell r="AD20">
            <v>176.97273076923082</v>
          </cell>
          <cell r="AE20">
            <v>185.82136730769238</v>
          </cell>
          <cell r="AF20">
            <v>313.24173346153862</v>
          </cell>
        </row>
        <row r="21">
          <cell r="L21">
            <v>43591</v>
          </cell>
          <cell r="M21">
            <v>84.33</v>
          </cell>
          <cell r="N21">
            <v>232.61300000000014</v>
          </cell>
          <cell r="O21">
            <v>162.8291000000001</v>
          </cell>
          <cell r="P21">
            <v>290.76625000000007</v>
          </cell>
          <cell r="R21">
            <v>275.70999999999918</v>
          </cell>
          <cell r="S21">
            <v>182.65772727272895</v>
          </cell>
          <cell r="T21">
            <v>166.21853181818335</v>
          </cell>
          <cell r="U21">
            <v>292.25236363636634</v>
          </cell>
          <cell r="AB21">
            <v>43962</v>
          </cell>
          <cell r="AC21">
            <v>0</v>
          </cell>
          <cell r="AD21">
            <v>176.97273076923082</v>
          </cell>
          <cell r="AE21">
            <v>185.82136730769238</v>
          </cell>
          <cell r="AF21">
            <v>313.24173346153862</v>
          </cell>
        </row>
        <row r="22">
          <cell r="L22">
            <v>43598</v>
          </cell>
          <cell r="M22">
            <v>397.56999999999982</v>
          </cell>
          <cell r="N22">
            <v>232.61300000000014</v>
          </cell>
          <cell r="O22">
            <v>162.8291000000001</v>
          </cell>
          <cell r="P22">
            <v>290.76625000000007</v>
          </cell>
          <cell r="R22">
            <v>283.64999999999912</v>
          </cell>
          <cell r="S22">
            <v>182.65772727272895</v>
          </cell>
          <cell r="T22">
            <v>166.21853181818335</v>
          </cell>
          <cell r="U22">
            <v>292.25236363636634</v>
          </cell>
          <cell r="AB22">
            <v>43969</v>
          </cell>
          <cell r="AC22">
            <v>0</v>
          </cell>
          <cell r="AD22">
            <v>176.97273076923082</v>
          </cell>
          <cell r="AE22">
            <v>185.82136730769238</v>
          </cell>
          <cell r="AF22">
            <v>313.24173346153862</v>
          </cell>
        </row>
        <row r="23">
          <cell r="L23">
            <v>43605</v>
          </cell>
          <cell r="M23">
            <v>64.599999999999994</v>
          </cell>
          <cell r="N23">
            <v>232.61300000000014</v>
          </cell>
          <cell r="O23">
            <v>162.8291000000001</v>
          </cell>
          <cell r="P23">
            <v>290.76625000000007</v>
          </cell>
          <cell r="R23">
            <v>84.03999999999985</v>
          </cell>
          <cell r="S23">
            <v>182.65772727272895</v>
          </cell>
          <cell r="T23">
            <v>166.21853181818335</v>
          </cell>
          <cell r="U23">
            <v>292.25236363636634</v>
          </cell>
          <cell r="AB23">
            <v>43976</v>
          </cell>
          <cell r="AC23">
            <v>0</v>
          </cell>
          <cell r="AD23">
            <v>176.97273076923082</v>
          </cell>
          <cell r="AE23">
            <v>185.82136730769238</v>
          </cell>
          <cell r="AF23">
            <v>313.24173346153862</v>
          </cell>
        </row>
        <row r="24">
          <cell r="L24">
            <v>43612</v>
          </cell>
          <cell r="M24">
            <v>244.01999999999998</v>
          </cell>
          <cell r="N24">
            <v>232.61300000000014</v>
          </cell>
          <cell r="O24">
            <v>162.8291000000001</v>
          </cell>
          <cell r="P24">
            <v>290.76625000000007</v>
          </cell>
          <cell r="R24">
            <v>171.74000000000004</v>
          </cell>
          <cell r="S24">
            <v>182.65772727272895</v>
          </cell>
          <cell r="T24">
            <v>166.21853181818335</v>
          </cell>
          <cell r="U24">
            <v>292.25236363636634</v>
          </cell>
          <cell r="AB24">
            <v>43983</v>
          </cell>
          <cell r="AC24">
            <v>0</v>
          </cell>
          <cell r="AD24">
            <v>176.97273076923082</v>
          </cell>
          <cell r="AE24">
            <v>185.82136730769238</v>
          </cell>
          <cell r="AF24">
            <v>313.24173346153862</v>
          </cell>
        </row>
        <row r="25">
          <cell r="L25">
            <v>43619</v>
          </cell>
          <cell r="M25">
            <v>0</v>
          </cell>
          <cell r="N25">
            <v>232.61300000000014</v>
          </cell>
          <cell r="O25">
            <v>162.8291000000001</v>
          </cell>
          <cell r="P25">
            <v>290.76625000000007</v>
          </cell>
          <cell r="R25">
            <v>209.70999999999978</v>
          </cell>
          <cell r="S25">
            <v>182.65772727272895</v>
          </cell>
          <cell r="T25">
            <v>166.21853181818335</v>
          </cell>
          <cell r="U25">
            <v>292.25236363636634</v>
          </cell>
          <cell r="AB25">
            <v>43990</v>
          </cell>
          <cell r="AC25">
            <v>53.733599999999996</v>
          </cell>
          <cell r="AD25">
            <v>176.97273076923082</v>
          </cell>
          <cell r="AE25">
            <v>185.82136730769238</v>
          </cell>
          <cell r="AF25">
            <v>313.24173346153862</v>
          </cell>
        </row>
        <row r="26">
          <cell r="L26">
            <v>43626</v>
          </cell>
          <cell r="M26">
            <v>0</v>
          </cell>
          <cell r="N26">
            <v>232.61300000000014</v>
          </cell>
          <cell r="O26">
            <v>162.8291000000001</v>
          </cell>
          <cell r="P26">
            <v>290.76625000000007</v>
          </cell>
          <cell r="R26">
            <v>215.91999999999965</v>
          </cell>
          <cell r="S26">
            <v>182.65772727272895</v>
          </cell>
          <cell r="T26">
            <v>166.21853181818335</v>
          </cell>
          <cell r="U26">
            <v>292.25236363636634</v>
          </cell>
          <cell r="AB26">
            <v>43997</v>
          </cell>
          <cell r="AC26">
            <v>0</v>
          </cell>
          <cell r="AD26">
            <v>176.97273076923082</v>
          </cell>
          <cell r="AE26">
            <v>185.82136730769238</v>
          </cell>
          <cell r="AF26">
            <v>313.24173346153862</v>
          </cell>
        </row>
        <row r="27">
          <cell r="L27">
            <v>43633</v>
          </cell>
          <cell r="M27">
            <v>0</v>
          </cell>
          <cell r="N27">
            <v>232.61300000000014</v>
          </cell>
          <cell r="O27">
            <v>162.8291000000001</v>
          </cell>
          <cell r="P27">
            <v>290.76625000000007</v>
          </cell>
          <cell r="R27">
            <v>0</v>
          </cell>
          <cell r="S27">
            <v>182.65772727272895</v>
          </cell>
          <cell r="T27">
            <v>166.21853181818335</v>
          </cell>
          <cell r="U27">
            <v>292.25236363636634</v>
          </cell>
          <cell r="AB27">
            <v>44004</v>
          </cell>
          <cell r="AC27">
            <v>0</v>
          </cell>
          <cell r="AD27">
            <v>176.97273076923082</v>
          </cell>
          <cell r="AE27">
            <v>185.82136730769238</v>
          </cell>
          <cell r="AF27">
            <v>313.24173346153862</v>
          </cell>
        </row>
        <row r="28">
          <cell r="L28">
            <v>43640</v>
          </cell>
          <cell r="M28">
            <v>0</v>
          </cell>
          <cell r="N28">
            <v>232.61300000000014</v>
          </cell>
          <cell r="O28">
            <v>162.8291000000001</v>
          </cell>
          <cell r="P28">
            <v>290.76625000000007</v>
          </cell>
          <cell r="R28">
            <v>0</v>
          </cell>
          <cell r="S28">
            <v>182.65772727272895</v>
          </cell>
          <cell r="T28">
            <v>166.21853181818335</v>
          </cell>
          <cell r="U28">
            <v>292.25236363636634</v>
          </cell>
          <cell r="AB28">
            <v>44011</v>
          </cell>
          <cell r="AC28">
            <v>0</v>
          </cell>
          <cell r="AD28">
            <v>176.97273076923082</v>
          </cell>
          <cell r="AE28">
            <v>185.82136730769238</v>
          </cell>
          <cell r="AF28">
            <v>313.24173346153862</v>
          </cell>
        </row>
        <row r="29">
          <cell r="L29">
            <v>43647</v>
          </cell>
          <cell r="M29">
            <v>0</v>
          </cell>
          <cell r="N29">
            <v>232.61300000000014</v>
          </cell>
          <cell r="O29">
            <v>162.8291000000001</v>
          </cell>
          <cell r="P29">
            <v>290.76625000000007</v>
          </cell>
          <cell r="R29">
            <v>0</v>
          </cell>
          <cell r="S29">
            <v>182.65772727272895</v>
          </cell>
          <cell r="T29">
            <v>166.21853181818335</v>
          </cell>
          <cell r="U29">
            <v>292.25236363636634</v>
          </cell>
          <cell r="AB29">
            <v>44018</v>
          </cell>
          <cell r="AC29">
            <v>93.274000000000001</v>
          </cell>
          <cell r="AD29">
            <v>176.97273076923082</v>
          </cell>
          <cell r="AE29">
            <v>185.82136730769238</v>
          </cell>
          <cell r="AF29">
            <v>313.24173346153862</v>
          </cell>
        </row>
        <row r="30">
          <cell r="L30">
            <v>43654</v>
          </cell>
          <cell r="M30">
            <v>0</v>
          </cell>
          <cell r="N30">
            <v>232.61300000000014</v>
          </cell>
          <cell r="O30">
            <v>162.8291000000001</v>
          </cell>
          <cell r="P30">
            <v>290.76625000000007</v>
          </cell>
          <cell r="R30">
            <v>0</v>
          </cell>
          <cell r="S30">
            <v>182.65772727272895</v>
          </cell>
          <cell r="T30">
            <v>166.21853181818335</v>
          </cell>
          <cell r="U30">
            <v>292.25236363636634</v>
          </cell>
          <cell r="AB30">
            <v>44025</v>
          </cell>
          <cell r="AC30">
            <v>0</v>
          </cell>
          <cell r="AD30">
            <v>176.97273076923082</v>
          </cell>
          <cell r="AE30">
            <v>185.82136730769238</v>
          </cell>
          <cell r="AF30">
            <v>313.24173346153862</v>
          </cell>
        </row>
        <row r="31">
          <cell r="L31">
            <v>43661</v>
          </cell>
          <cell r="M31">
            <v>0</v>
          </cell>
          <cell r="N31">
            <v>232.61300000000014</v>
          </cell>
          <cell r="O31">
            <v>162.8291000000001</v>
          </cell>
          <cell r="P31">
            <v>290.76625000000007</v>
          </cell>
          <cell r="R31">
            <v>0</v>
          </cell>
          <cell r="S31">
            <v>182.65772727272895</v>
          </cell>
          <cell r="T31">
            <v>166.21853181818335</v>
          </cell>
          <cell r="U31">
            <v>292.25236363636634</v>
          </cell>
          <cell r="AB31">
            <v>44032</v>
          </cell>
          <cell r="AC31">
            <v>0</v>
          </cell>
          <cell r="AD31">
            <v>176.97273076923082</v>
          </cell>
          <cell r="AE31">
            <v>185.82136730769238</v>
          </cell>
          <cell r="AF31">
            <v>313.24173346153862</v>
          </cell>
        </row>
        <row r="32">
          <cell r="L32">
            <v>43668</v>
          </cell>
          <cell r="M32">
            <v>0</v>
          </cell>
          <cell r="N32">
            <v>232.61300000000014</v>
          </cell>
          <cell r="O32">
            <v>162.8291000000001</v>
          </cell>
          <cell r="P32">
            <v>290.76625000000007</v>
          </cell>
          <cell r="R32">
            <v>0</v>
          </cell>
          <cell r="S32">
            <v>182.65772727272895</v>
          </cell>
          <cell r="T32">
            <v>166.21853181818335</v>
          </cell>
          <cell r="U32">
            <v>292.25236363636634</v>
          </cell>
          <cell r="AB32">
            <v>44039</v>
          </cell>
          <cell r="AC32">
            <v>0</v>
          </cell>
          <cell r="AD32">
            <v>176.97273076923082</v>
          </cell>
          <cell r="AE32">
            <v>185.82136730769238</v>
          </cell>
          <cell r="AF32">
            <v>313.24173346153862</v>
          </cell>
        </row>
        <row r="33">
          <cell r="L33">
            <v>43675</v>
          </cell>
          <cell r="M33">
            <v>0</v>
          </cell>
          <cell r="N33">
            <v>232.61300000000014</v>
          </cell>
          <cell r="O33">
            <v>162.8291000000001</v>
          </cell>
          <cell r="P33">
            <v>290.76625000000007</v>
          </cell>
          <cell r="R33">
            <v>0</v>
          </cell>
          <cell r="S33">
            <v>182.65772727272895</v>
          </cell>
          <cell r="T33">
            <v>166.21853181818335</v>
          </cell>
          <cell r="U33">
            <v>292.25236363636634</v>
          </cell>
          <cell r="AB33">
            <v>44046</v>
          </cell>
          <cell r="AC33">
            <v>75.117699999999985</v>
          </cell>
          <cell r="AD33">
            <v>176.97273076923082</v>
          </cell>
          <cell r="AE33">
            <v>185.82136730769238</v>
          </cell>
          <cell r="AF33">
            <v>313.24173346153862</v>
          </cell>
        </row>
        <row r="34">
          <cell r="L34">
            <v>43682</v>
          </cell>
          <cell r="M34">
            <v>0</v>
          </cell>
          <cell r="N34">
            <v>232.61300000000014</v>
          </cell>
          <cell r="O34">
            <v>162.8291000000001</v>
          </cell>
          <cell r="P34">
            <v>290.76625000000007</v>
          </cell>
          <cell r="R34">
            <v>0</v>
          </cell>
          <cell r="S34">
            <v>182.65772727272895</v>
          </cell>
          <cell r="T34">
            <v>166.21853181818335</v>
          </cell>
          <cell r="U34">
            <v>292.25236363636634</v>
          </cell>
          <cell r="AB34">
            <v>44053</v>
          </cell>
          <cell r="AC34">
            <v>328.78389999999996</v>
          </cell>
          <cell r="AD34">
            <v>176.97273076923082</v>
          </cell>
          <cell r="AE34">
            <v>185.82136730769238</v>
          </cell>
          <cell r="AF34">
            <v>313.24173346153862</v>
          </cell>
        </row>
        <row r="35">
          <cell r="L35">
            <v>43689</v>
          </cell>
          <cell r="M35">
            <v>0</v>
          </cell>
          <cell r="N35">
            <v>232.61300000000014</v>
          </cell>
          <cell r="O35">
            <v>162.8291000000001</v>
          </cell>
          <cell r="P35">
            <v>290.76625000000007</v>
          </cell>
          <cell r="R35">
            <v>0</v>
          </cell>
          <cell r="S35">
            <v>182.65772727272895</v>
          </cell>
          <cell r="T35">
            <v>166.21853181818335</v>
          </cell>
          <cell r="U35">
            <v>292.25236363636634</v>
          </cell>
          <cell r="AB35">
            <v>44060</v>
          </cell>
          <cell r="AC35">
            <v>460.2552</v>
          </cell>
          <cell r="AD35">
            <v>176.97273076923082</v>
          </cell>
          <cell r="AE35">
            <v>185.82136730769238</v>
          </cell>
          <cell r="AF35">
            <v>313.24173346153862</v>
          </cell>
        </row>
        <row r="36">
          <cell r="L36">
            <v>43696</v>
          </cell>
          <cell r="M36">
            <v>0</v>
          </cell>
          <cell r="N36">
            <v>232.61300000000014</v>
          </cell>
          <cell r="O36">
            <v>162.8291000000001</v>
          </cell>
          <cell r="P36">
            <v>290.76625000000007</v>
          </cell>
          <cell r="R36">
            <v>0</v>
          </cell>
          <cell r="S36">
            <v>182.65772727272895</v>
          </cell>
          <cell r="T36">
            <v>166.21853181818335</v>
          </cell>
          <cell r="U36">
            <v>292.25236363636634</v>
          </cell>
          <cell r="AB36">
            <v>44067</v>
          </cell>
          <cell r="AC36">
            <v>491.81719999999973</v>
          </cell>
          <cell r="AD36">
            <v>176.97273076923082</v>
          </cell>
          <cell r="AE36">
            <v>185.82136730769238</v>
          </cell>
          <cell r="AF36">
            <v>313.24173346153862</v>
          </cell>
        </row>
        <row r="37">
          <cell r="L37">
            <v>43703</v>
          </cell>
          <cell r="M37">
            <v>0</v>
          </cell>
          <cell r="N37">
            <v>232.61300000000014</v>
          </cell>
          <cell r="O37">
            <v>162.8291000000001</v>
          </cell>
          <cell r="P37">
            <v>290.76625000000007</v>
          </cell>
          <cell r="R37">
            <v>0</v>
          </cell>
          <cell r="S37">
            <v>182.65772727272895</v>
          </cell>
          <cell r="T37">
            <v>166.21853181818335</v>
          </cell>
          <cell r="U37">
            <v>292.25236363636634</v>
          </cell>
          <cell r="AB37">
            <v>44074</v>
          </cell>
          <cell r="AC37">
            <v>0</v>
          </cell>
          <cell r="AD37">
            <v>176.97273076923082</v>
          </cell>
          <cell r="AE37">
            <v>185.82136730769238</v>
          </cell>
          <cell r="AF37">
            <v>313.24173346153862</v>
          </cell>
        </row>
        <row r="38">
          <cell r="L38">
            <v>43710</v>
          </cell>
          <cell r="M38">
            <v>0</v>
          </cell>
          <cell r="N38">
            <v>232.61300000000014</v>
          </cell>
          <cell r="O38">
            <v>162.8291000000001</v>
          </cell>
          <cell r="P38">
            <v>290.76625000000007</v>
          </cell>
          <cell r="R38">
            <v>0</v>
          </cell>
          <cell r="S38">
            <v>182.65772727272895</v>
          </cell>
          <cell r="T38">
            <v>166.21853181818335</v>
          </cell>
          <cell r="U38">
            <v>292.25236363636634</v>
          </cell>
          <cell r="AB38">
            <v>44081</v>
          </cell>
          <cell r="AC38">
            <v>191.92280000000002</v>
          </cell>
          <cell r="AD38">
            <v>176.97273076923082</v>
          </cell>
          <cell r="AE38">
            <v>185.82136730769238</v>
          </cell>
          <cell r="AF38">
            <v>313.24173346153862</v>
          </cell>
        </row>
        <row r="39">
          <cell r="L39">
            <v>43717</v>
          </cell>
          <cell r="M39">
            <v>0</v>
          </cell>
          <cell r="N39">
            <v>232.61300000000014</v>
          </cell>
          <cell r="O39">
            <v>162.8291000000001</v>
          </cell>
          <cell r="P39">
            <v>290.76625000000007</v>
          </cell>
          <cell r="R39">
            <v>0</v>
          </cell>
          <cell r="S39">
            <v>182.65772727272895</v>
          </cell>
          <cell r="T39">
            <v>166.21853181818335</v>
          </cell>
          <cell r="U39">
            <v>292.25236363636634</v>
          </cell>
          <cell r="AB39">
            <v>44088</v>
          </cell>
          <cell r="AC39">
            <v>446.29849999999999</v>
          </cell>
          <cell r="AD39">
            <v>176.97273076923082</v>
          </cell>
          <cell r="AE39">
            <v>185.82136730769238</v>
          </cell>
          <cell r="AF39">
            <v>313.24173346153862</v>
          </cell>
        </row>
        <row r="40">
          <cell r="L40">
            <v>43724</v>
          </cell>
          <cell r="M40">
            <v>0</v>
          </cell>
          <cell r="N40">
            <v>232.61300000000014</v>
          </cell>
          <cell r="O40">
            <v>162.8291000000001</v>
          </cell>
          <cell r="P40">
            <v>290.76625000000007</v>
          </cell>
          <cell r="R40">
            <v>0</v>
          </cell>
          <cell r="S40">
            <v>182.65772727272895</v>
          </cell>
          <cell r="T40">
            <v>166.21853181818335</v>
          </cell>
          <cell r="U40">
            <v>292.25236363636634</v>
          </cell>
          <cell r="AB40">
            <v>44095</v>
          </cell>
          <cell r="AC40">
            <v>736.61040000000014</v>
          </cell>
          <cell r="AD40">
            <v>176.97273076923082</v>
          </cell>
          <cell r="AE40">
            <v>185.82136730769238</v>
          </cell>
          <cell r="AF40">
            <v>313.24173346153862</v>
          </cell>
        </row>
        <row r="41">
          <cell r="L41">
            <v>43731</v>
          </cell>
          <cell r="M41">
            <v>0</v>
          </cell>
          <cell r="N41">
            <v>232.61300000000014</v>
          </cell>
          <cell r="O41">
            <v>162.8291000000001</v>
          </cell>
          <cell r="P41">
            <v>290.76625000000007</v>
          </cell>
          <cell r="R41">
            <v>0</v>
          </cell>
          <cell r="S41">
            <v>182.65772727272895</v>
          </cell>
          <cell r="T41">
            <v>166.21853181818335</v>
          </cell>
          <cell r="U41">
            <v>292.25236363636634</v>
          </cell>
          <cell r="AB41">
            <v>44102</v>
          </cell>
          <cell r="AC41">
            <v>341.70000000000005</v>
          </cell>
          <cell r="AD41">
            <v>176.97273076923082</v>
          </cell>
          <cell r="AE41">
            <v>185.82136730769238</v>
          </cell>
          <cell r="AF41">
            <v>313.24173346153862</v>
          </cell>
        </row>
        <row r="42">
          <cell r="L42">
            <v>43738</v>
          </cell>
          <cell r="M42">
            <v>0</v>
          </cell>
          <cell r="N42">
            <v>232.61300000000014</v>
          </cell>
          <cell r="O42">
            <v>162.8291000000001</v>
          </cell>
          <cell r="P42">
            <v>290.76625000000007</v>
          </cell>
          <cell r="R42">
            <v>0</v>
          </cell>
          <cell r="S42">
            <v>182.65772727272895</v>
          </cell>
          <cell r="T42">
            <v>166.21853181818335</v>
          </cell>
          <cell r="U42">
            <v>292.25236363636634</v>
          </cell>
          <cell r="AB42">
            <v>44109</v>
          </cell>
          <cell r="AC42">
            <v>68.820499999999981</v>
          </cell>
          <cell r="AD42">
            <v>176.97273076923082</v>
          </cell>
          <cell r="AE42">
            <v>185.82136730769238</v>
          </cell>
          <cell r="AF42">
            <v>313.24173346153862</v>
          </cell>
        </row>
        <row r="43">
          <cell r="L43">
            <v>43745</v>
          </cell>
          <cell r="M43">
            <v>0</v>
          </cell>
          <cell r="N43">
            <v>232.61300000000014</v>
          </cell>
          <cell r="O43">
            <v>162.8291000000001</v>
          </cell>
          <cell r="P43">
            <v>290.76625000000007</v>
          </cell>
          <cell r="R43">
            <v>0</v>
          </cell>
          <cell r="S43">
            <v>182.65772727272895</v>
          </cell>
          <cell r="T43">
            <v>166.21853181818335</v>
          </cell>
          <cell r="U43">
            <v>292.25236363636634</v>
          </cell>
          <cell r="AB43">
            <v>44116</v>
          </cell>
          <cell r="AC43">
            <v>144.52230000000006</v>
          </cell>
          <cell r="AD43">
            <v>176.97273076923082</v>
          </cell>
          <cell r="AE43">
            <v>185.82136730769238</v>
          </cell>
          <cell r="AF43">
            <v>313.24173346153862</v>
          </cell>
        </row>
        <row r="44">
          <cell r="L44">
            <v>43752</v>
          </cell>
          <cell r="M44">
            <v>0</v>
          </cell>
          <cell r="N44">
            <v>232.61300000000014</v>
          </cell>
          <cell r="O44">
            <v>162.8291000000001</v>
          </cell>
          <cell r="P44">
            <v>290.76625000000007</v>
          </cell>
          <cell r="R44">
            <v>0</v>
          </cell>
          <cell r="S44">
            <v>182.65772727272895</v>
          </cell>
          <cell r="T44">
            <v>166.21853181818335</v>
          </cell>
          <cell r="U44">
            <v>292.25236363636634</v>
          </cell>
          <cell r="AB44">
            <v>44123</v>
          </cell>
          <cell r="AC44">
            <v>260.17070000000001</v>
          </cell>
          <cell r="AD44">
            <v>176.97273076923082</v>
          </cell>
          <cell r="AE44">
            <v>185.82136730769238</v>
          </cell>
          <cell r="AF44">
            <v>313.24173346153862</v>
          </cell>
        </row>
        <row r="45">
          <cell r="L45">
            <v>43759</v>
          </cell>
          <cell r="M45">
            <v>0</v>
          </cell>
          <cell r="N45">
            <v>232.61300000000014</v>
          </cell>
          <cell r="O45">
            <v>162.8291000000001</v>
          </cell>
          <cell r="P45">
            <v>290.76625000000007</v>
          </cell>
          <cell r="R45">
            <v>0</v>
          </cell>
          <cell r="S45">
            <v>182.65772727272895</v>
          </cell>
          <cell r="T45">
            <v>166.21853181818335</v>
          </cell>
          <cell r="U45">
            <v>292.25236363636634</v>
          </cell>
          <cell r="AB45">
            <v>44130</v>
          </cell>
          <cell r="AC45">
            <v>199.55299999999997</v>
          </cell>
          <cell r="AD45">
            <v>176.97273076923082</v>
          </cell>
          <cell r="AE45">
            <v>185.82136730769238</v>
          </cell>
          <cell r="AF45">
            <v>313.24173346153862</v>
          </cell>
        </row>
        <row r="46">
          <cell r="L46">
            <v>43766</v>
          </cell>
          <cell r="M46">
            <v>0</v>
          </cell>
          <cell r="N46">
            <v>232.61300000000014</v>
          </cell>
          <cell r="O46">
            <v>162.8291000000001</v>
          </cell>
          <cell r="P46">
            <v>290.76625000000007</v>
          </cell>
          <cell r="R46">
            <v>0</v>
          </cell>
          <cell r="S46">
            <v>182.65772727272895</v>
          </cell>
          <cell r="T46">
            <v>166.21853181818335</v>
          </cell>
          <cell r="U46">
            <v>292.25236363636634</v>
          </cell>
          <cell r="AB46">
            <v>44137</v>
          </cell>
          <cell r="AC46">
            <v>103.91419999999999</v>
          </cell>
          <cell r="AD46">
            <v>176.97273076923082</v>
          </cell>
          <cell r="AE46">
            <v>185.82136730769238</v>
          </cell>
          <cell r="AF46">
            <v>313.24173346153862</v>
          </cell>
        </row>
        <row r="47">
          <cell r="L47">
            <v>43773</v>
          </cell>
          <cell r="M47">
            <v>0</v>
          </cell>
          <cell r="N47">
            <v>232.61300000000014</v>
          </cell>
          <cell r="O47">
            <v>162.8291000000001</v>
          </cell>
          <cell r="P47">
            <v>290.76625000000007</v>
          </cell>
          <cell r="R47">
            <v>0</v>
          </cell>
          <cell r="S47">
            <v>182.65772727272895</v>
          </cell>
          <cell r="T47">
            <v>166.21853181818335</v>
          </cell>
          <cell r="U47">
            <v>292.25236363636634</v>
          </cell>
          <cell r="AB47">
            <v>44144</v>
          </cell>
          <cell r="AC47">
            <v>65.936199999999999</v>
          </cell>
          <cell r="AD47">
            <v>176.97273076923082</v>
          </cell>
          <cell r="AE47">
            <v>185.82136730769238</v>
          </cell>
          <cell r="AF47">
            <v>313.24173346153862</v>
          </cell>
        </row>
        <row r="48">
          <cell r="L48">
            <v>43780</v>
          </cell>
          <cell r="M48">
            <v>0</v>
          </cell>
          <cell r="N48">
            <v>232.61300000000014</v>
          </cell>
          <cell r="O48">
            <v>162.8291000000001</v>
          </cell>
          <cell r="P48">
            <v>290.76625000000007</v>
          </cell>
          <cell r="R48">
            <v>0</v>
          </cell>
          <cell r="S48">
            <v>182.65772727272895</v>
          </cell>
          <cell r="T48">
            <v>166.21853181818335</v>
          </cell>
          <cell r="U48">
            <v>292.25236363636634</v>
          </cell>
          <cell r="AB48">
            <v>44151</v>
          </cell>
          <cell r="AC48">
            <v>53.098499999999994</v>
          </cell>
          <cell r="AD48">
            <v>176.97273076923082</v>
          </cell>
          <cell r="AE48">
            <v>185.82136730769238</v>
          </cell>
          <cell r="AF48">
            <v>313.24173346153862</v>
          </cell>
        </row>
        <row r="49">
          <cell r="L49">
            <v>43787</v>
          </cell>
          <cell r="M49">
            <v>0</v>
          </cell>
          <cell r="N49">
            <v>232.61300000000014</v>
          </cell>
          <cell r="O49">
            <v>162.8291000000001</v>
          </cell>
          <cell r="P49">
            <v>290.76625000000007</v>
          </cell>
          <cell r="R49">
            <v>0</v>
          </cell>
          <cell r="S49">
            <v>182.65772727272895</v>
          </cell>
          <cell r="T49">
            <v>166.21853181818335</v>
          </cell>
          <cell r="U49">
            <v>292.25236363636634</v>
          </cell>
          <cell r="AB49">
            <v>44158</v>
          </cell>
          <cell r="AC49">
            <v>37.991799999999998</v>
          </cell>
          <cell r="AD49">
            <v>176.97273076923082</v>
          </cell>
          <cell r="AE49">
            <v>185.82136730769238</v>
          </cell>
          <cell r="AF49">
            <v>313.24173346153862</v>
          </cell>
        </row>
        <row r="50">
          <cell r="L50">
            <v>43794</v>
          </cell>
          <cell r="M50">
            <v>0</v>
          </cell>
          <cell r="N50">
            <v>232.61300000000014</v>
          </cell>
          <cell r="O50">
            <v>162.8291000000001</v>
          </cell>
          <cell r="P50">
            <v>290.76625000000007</v>
          </cell>
          <cell r="R50">
            <v>0</v>
          </cell>
          <cell r="S50">
            <v>182.65772727272895</v>
          </cell>
          <cell r="T50">
            <v>166.21853181818335</v>
          </cell>
          <cell r="U50">
            <v>292.25236363636634</v>
          </cell>
          <cell r="AB50">
            <v>44165</v>
          </cell>
          <cell r="AC50">
            <v>31.677600000000002</v>
          </cell>
          <cell r="AD50">
            <v>176.97273076923082</v>
          </cell>
          <cell r="AE50">
            <v>185.82136730769238</v>
          </cell>
          <cell r="AF50">
            <v>313.24173346153862</v>
          </cell>
        </row>
        <row r="51">
          <cell r="L51">
            <v>43801</v>
          </cell>
          <cell r="M51">
            <v>0</v>
          </cell>
          <cell r="N51">
            <v>232.61300000000014</v>
          </cell>
          <cell r="O51">
            <v>162.8291000000001</v>
          </cell>
          <cell r="P51">
            <v>290.76625000000007</v>
          </cell>
          <cell r="R51">
            <v>0</v>
          </cell>
          <cell r="S51">
            <v>182.65772727272895</v>
          </cell>
          <cell r="T51">
            <v>166.21853181818335</v>
          </cell>
          <cell r="U51">
            <v>292.25236363636634</v>
          </cell>
          <cell r="AB51">
            <v>44172</v>
          </cell>
          <cell r="AC51">
            <v>70.435900000000004</v>
          </cell>
          <cell r="AD51">
            <v>176.97273076923082</v>
          </cell>
          <cell r="AE51">
            <v>185.82136730769238</v>
          </cell>
          <cell r="AF51">
            <v>313.24173346153862</v>
          </cell>
        </row>
        <row r="52">
          <cell r="L52">
            <v>43808</v>
          </cell>
          <cell r="M52">
            <v>0</v>
          </cell>
          <cell r="N52">
            <v>232.61300000000014</v>
          </cell>
          <cell r="O52">
            <v>162.8291000000001</v>
          </cell>
          <cell r="P52">
            <v>290.76625000000007</v>
          </cell>
          <cell r="R52">
            <v>0</v>
          </cell>
          <cell r="S52">
            <v>182.65772727272895</v>
          </cell>
          <cell r="T52">
            <v>166.21853181818335</v>
          </cell>
          <cell r="U52">
            <v>292.25236363636634</v>
          </cell>
          <cell r="AB52">
            <v>44179</v>
          </cell>
          <cell r="AC52">
            <v>0</v>
          </cell>
          <cell r="AD52">
            <v>176.97273076923082</v>
          </cell>
          <cell r="AE52">
            <v>185.82136730769238</v>
          </cell>
          <cell r="AF52">
            <v>313.24173346153862</v>
          </cell>
        </row>
        <row r="53">
          <cell r="L53">
            <v>43815</v>
          </cell>
          <cell r="M53">
            <v>0</v>
          </cell>
          <cell r="N53">
            <v>232.61300000000014</v>
          </cell>
          <cell r="O53">
            <v>162.8291000000001</v>
          </cell>
          <cell r="P53">
            <v>290.76625000000007</v>
          </cell>
          <cell r="R53">
            <v>0</v>
          </cell>
          <cell r="S53">
            <v>182.65772727272895</v>
          </cell>
          <cell r="T53">
            <v>166.21853181818335</v>
          </cell>
          <cell r="U53">
            <v>292.25236363636634</v>
          </cell>
          <cell r="AB53">
            <v>44186</v>
          </cell>
          <cell r="AC53">
            <v>0</v>
          </cell>
          <cell r="AD53">
            <v>176.97273076923082</v>
          </cell>
          <cell r="AE53">
            <v>185.82136730769238</v>
          </cell>
          <cell r="AF53">
            <v>313.24173346153862</v>
          </cell>
        </row>
        <row r="54">
          <cell r="L54">
            <v>43822</v>
          </cell>
          <cell r="M54">
            <v>0</v>
          </cell>
          <cell r="N54">
            <v>232.61300000000014</v>
          </cell>
          <cell r="O54">
            <v>162.8291000000001</v>
          </cell>
          <cell r="P54">
            <v>290.76625000000007</v>
          </cell>
          <cell r="R54">
            <v>0</v>
          </cell>
          <cell r="S54">
            <v>182.65772727272895</v>
          </cell>
          <cell r="T54">
            <v>166.21853181818335</v>
          </cell>
          <cell r="U54">
            <v>292.25236363636634</v>
          </cell>
          <cell r="AB54">
            <v>44193</v>
          </cell>
          <cell r="AC54">
            <v>43.138100000000001</v>
          </cell>
          <cell r="AD54">
            <v>176.97273076923082</v>
          </cell>
          <cell r="AE54">
            <v>185.82136730769238</v>
          </cell>
          <cell r="AF54">
            <v>313.24173346153862</v>
          </cell>
        </row>
        <row r="55">
          <cell r="L55">
            <v>43829</v>
          </cell>
          <cell r="M55">
            <v>0</v>
          </cell>
          <cell r="N55">
            <v>232.61300000000014</v>
          </cell>
          <cell r="O55">
            <v>162.8291000000001</v>
          </cell>
          <cell r="P55">
            <v>290.76625000000007</v>
          </cell>
          <cell r="R55">
            <v>0</v>
          </cell>
          <cell r="S55">
            <v>182.65772727272895</v>
          </cell>
          <cell r="T55">
            <v>166.21853181818335</v>
          </cell>
          <cell r="U55">
            <v>292.25236363636634</v>
          </cell>
        </row>
      </sheetData>
      <sheetData sheetId="11"/>
      <sheetData sheetId="12"/>
      <sheetData sheetId="13">
        <row r="1">
          <cell r="B1" t="str">
            <v>Paid TV</v>
          </cell>
          <cell r="C1" t="str">
            <v>Current</v>
          </cell>
          <cell r="D1" t="str">
            <v>Marginal Peak</v>
          </cell>
          <cell r="E1" t="str">
            <v>Optimal</v>
          </cell>
          <cell r="Q1" t="str">
            <v>Open TV</v>
          </cell>
          <cell r="AF1" t="str">
            <v>Local TV</v>
          </cell>
        </row>
        <row r="2">
          <cell r="A2">
            <v>43472</v>
          </cell>
          <cell r="B2">
            <v>0</v>
          </cell>
          <cell r="C2">
            <v>251.66842105263703</v>
          </cell>
          <cell r="D2">
            <v>234.05163157895242</v>
          </cell>
          <cell r="E2">
            <v>447.96978947369388</v>
          </cell>
          <cell r="P2">
            <v>43836</v>
          </cell>
          <cell r="Q2">
            <v>20.1629</v>
          </cell>
          <cell r="R2">
            <v>238.06987619047629</v>
          </cell>
          <cell r="S2">
            <v>221.40498485714298</v>
          </cell>
          <cell r="T2">
            <v>430.90647590476215</v>
          </cell>
          <cell r="AE2">
            <v>43472</v>
          </cell>
          <cell r="AF2">
            <v>0</v>
          </cell>
          <cell r="AG2">
            <v>125.87090909090908</v>
          </cell>
          <cell r="AH2">
            <v>117.05994545454546</v>
          </cell>
          <cell r="AI2">
            <v>208.94570909090908</v>
          </cell>
        </row>
        <row r="3">
          <cell r="A3">
            <v>43479</v>
          </cell>
          <cell r="B3">
            <v>0</v>
          </cell>
          <cell r="C3">
            <v>251.66842105263703</v>
          </cell>
          <cell r="D3">
            <v>234.05163157895242</v>
          </cell>
          <cell r="E3">
            <v>447.96978947369388</v>
          </cell>
          <cell r="P3">
            <v>43843</v>
          </cell>
          <cell r="Q3">
            <v>0</v>
          </cell>
          <cell r="R3">
            <v>238.06987619047629</v>
          </cell>
          <cell r="S3">
            <v>221.40498485714298</v>
          </cell>
          <cell r="T3">
            <v>430.90647590476215</v>
          </cell>
          <cell r="AE3">
            <v>43479</v>
          </cell>
          <cell r="AF3">
            <v>0</v>
          </cell>
          <cell r="AG3">
            <v>125.87090909090908</v>
          </cell>
          <cell r="AH3">
            <v>117.05994545454546</v>
          </cell>
          <cell r="AI3">
            <v>208.94570909090908</v>
          </cell>
        </row>
        <row r="4">
          <cell r="A4">
            <v>43486</v>
          </cell>
          <cell r="B4">
            <v>0</v>
          </cell>
          <cell r="C4">
            <v>251.66842105263703</v>
          </cell>
          <cell r="D4">
            <v>234.05163157895242</v>
          </cell>
          <cell r="E4">
            <v>447.96978947369388</v>
          </cell>
          <cell r="P4">
            <v>43850</v>
          </cell>
          <cell r="Q4">
            <v>0</v>
          </cell>
          <cell r="R4">
            <v>238.06987619047629</v>
          </cell>
          <cell r="S4">
            <v>221.40498485714298</v>
          </cell>
          <cell r="T4">
            <v>430.90647590476215</v>
          </cell>
          <cell r="AE4">
            <v>43486</v>
          </cell>
          <cell r="AF4">
            <v>0</v>
          </cell>
          <cell r="AG4">
            <v>125.87090909090908</v>
          </cell>
          <cell r="AH4">
            <v>117.05994545454546</v>
          </cell>
          <cell r="AI4">
            <v>208.94570909090908</v>
          </cell>
        </row>
        <row r="5">
          <cell r="A5">
            <v>43493</v>
          </cell>
          <cell r="B5">
            <v>0</v>
          </cell>
          <cell r="C5">
            <v>251.66842105263703</v>
          </cell>
          <cell r="D5">
            <v>234.05163157895242</v>
          </cell>
          <cell r="E5">
            <v>447.96978947369388</v>
          </cell>
          <cell r="P5">
            <v>43857</v>
          </cell>
          <cell r="Q5">
            <v>0</v>
          </cell>
          <cell r="R5">
            <v>238.06987619047629</v>
          </cell>
          <cell r="S5">
            <v>221.40498485714298</v>
          </cell>
          <cell r="T5">
            <v>430.90647590476215</v>
          </cell>
          <cell r="AE5">
            <v>43493</v>
          </cell>
          <cell r="AF5">
            <v>0</v>
          </cell>
          <cell r="AG5">
            <v>125.87090909090908</v>
          </cell>
          <cell r="AH5">
            <v>117.05994545454546</v>
          </cell>
          <cell r="AI5">
            <v>208.94570909090908</v>
          </cell>
        </row>
        <row r="6">
          <cell r="A6">
            <v>43500</v>
          </cell>
          <cell r="B6">
            <v>0</v>
          </cell>
          <cell r="C6">
            <v>251.66842105263703</v>
          </cell>
          <cell r="D6">
            <v>234.05163157895242</v>
          </cell>
          <cell r="E6">
            <v>447.96978947369388</v>
          </cell>
          <cell r="P6">
            <v>43864</v>
          </cell>
          <cell r="Q6">
            <v>73.148899999999998</v>
          </cell>
          <cell r="R6">
            <v>238.06987619047629</v>
          </cell>
          <cell r="S6">
            <v>221.40498485714298</v>
          </cell>
          <cell r="T6">
            <v>430.90647590476215</v>
          </cell>
          <cell r="AE6">
            <v>43500</v>
          </cell>
          <cell r="AF6">
            <v>0</v>
          </cell>
          <cell r="AG6">
            <v>125.87090909090908</v>
          </cell>
          <cell r="AH6">
            <v>117.05994545454546</v>
          </cell>
          <cell r="AI6">
            <v>208.94570909090908</v>
          </cell>
        </row>
        <row r="7">
          <cell r="A7">
            <v>43507</v>
          </cell>
          <cell r="B7">
            <v>0</v>
          </cell>
          <cell r="C7">
            <v>251.66842105263703</v>
          </cell>
          <cell r="D7">
            <v>234.05163157895242</v>
          </cell>
          <cell r="E7">
            <v>447.96978947369388</v>
          </cell>
          <cell r="P7">
            <v>43871</v>
          </cell>
          <cell r="Q7">
            <v>0</v>
          </cell>
          <cell r="R7">
            <v>238.06987619047629</v>
          </cell>
          <cell r="S7">
            <v>221.40498485714298</v>
          </cell>
          <cell r="T7">
            <v>430.90647590476215</v>
          </cell>
          <cell r="AE7">
            <v>43507</v>
          </cell>
          <cell r="AF7">
            <v>0</v>
          </cell>
          <cell r="AG7">
            <v>125.87090909090908</v>
          </cell>
          <cell r="AH7">
            <v>117.05994545454546</v>
          </cell>
          <cell r="AI7">
            <v>208.94570909090908</v>
          </cell>
        </row>
        <row r="8">
          <cell r="A8">
            <v>43514</v>
          </cell>
          <cell r="B8">
            <v>0</v>
          </cell>
          <cell r="C8">
            <v>251.66842105263703</v>
          </cell>
          <cell r="D8">
            <v>234.05163157895242</v>
          </cell>
          <cell r="E8">
            <v>447.96978947369388</v>
          </cell>
          <cell r="P8">
            <v>43878</v>
          </cell>
          <cell r="Q8">
            <v>0</v>
          </cell>
          <cell r="R8">
            <v>238.06987619047629</v>
          </cell>
          <cell r="S8">
            <v>221.40498485714298</v>
          </cell>
          <cell r="T8">
            <v>430.90647590476215</v>
          </cell>
          <cell r="AE8">
            <v>43514</v>
          </cell>
          <cell r="AF8">
            <v>0</v>
          </cell>
          <cell r="AG8">
            <v>125.87090909090908</v>
          </cell>
          <cell r="AH8">
            <v>117.05994545454546</v>
          </cell>
          <cell r="AI8">
            <v>208.94570909090908</v>
          </cell>
        </row>
        <row r="9">
          <cell r="A9">
            <v>43521</v>
          </cell>
          <cell r="B9">
            <v>0</v>
          </cell>
          <cell r="C9">
            <v>251.66842105263703</v>
          </cell>
          <cell r="D9">
            <v>234.05163157895242</v>
          </cell>
          <cell r="E9">
            <v>447.96978947369388</v>
          </cell>
          <cell r="P9">
            <v>43885</v>
          </cell>
          <cell r="Q9">
            <v>0</v>
          </cell>
          <cell r="R9">
            <v>238.06987619047629</v>
          </cell>
          <cell r="S9">
            <v>221.40498485714298</v>
          </cell>
          <cell r="T9">
            <v>430.90647590476215</v>
          </cell>
          <cell r="AE9">
            <v>43521</v>
          </cell>
          <cell r="AF9">
            <v>0</v>
          </cell>
          <cell r="AG9">
            <v>125.87090909090908</v>
          </cell>
          <cell r="AH9">
            <v>117.05994545454546</v>
          </cell>
          <cell r="AI9">
            <v>208.94570909090908</v>
          </cell>
        </row>
        <row r="10">
          <cell r="A10">
            <v>43528</v>
          </cell>
          <cell r="B10">
            <v>0</v>
          </cell>
          <cell r="C10">
            <v>251.66842105263703</v>
          </cell>
          <cell r="D10">
            <v>234.05163157895242</v>
          </cell>
          <cell r="E10">
            <v>447.96978947369388</v>
          </cell>
          <cell r="P10">
            <v>43892</v>
          </cell>
          <cell r="Q10">
            <v>0</v>
          </cell>
          <cell r="R10">
            <v>238.06987619047629</v>
          </cell>
          <cell r="S10">
            <v>221.40498485714298</v>
          </cell>
          <cell r="T10">
            <v>430.90647590476215</v>
          </cell>
          <cell r="AE10">
            <v>43528</v>
          </cell>
          <cell r="AF10">
            <v>0</v>
          </cell>
          <cell r="AG10">
            <v>125.87090909090908</v>
          </cell>
          <cell r="AH10">
            <v>117.05994545454546</v>
          </cell>
          <cell r="AI10">
            <v>208.94570909090908</v>
          </cell>
        </row>
        <row r="11">
          <cell r="A11">
            <v>43535</v>
          </cell>
          <cell r="B11">
            <v>0</v>
          </cell>
          <cell r="C11">
            <v>251.66842105263703</v>
          </cell>
          <cell r="D11">
            <v>234.05163157895242</v>
          </cell>
          <cell r="E11">
            <v>447.96978947369388</v>
          </cell>
          <cell r="P11">
            <v>43899</v>
          </cell>
          <cell r="Q11">
            <v>0</v>
          </cell>
          <cell r="R11">
            <v>238.06987619047629</v>
          </cell>
          <cell r="S11">
            <v>221.40498485714298</v>
          </cell>
          <cell r="T11">
            <v>430.90647590476215</v>
          </cell>
          <cell r="AE11">
            <v>43535</v>
          </cell>
          <cell r="AF11">
            <v>0</v>
          </cell>
          <cell r="AG11">
            <v>125.87090909090908</v>
          </cell>
          <cell r="AH11">
            <v>117.05994545454546</v>
          </cell>
          <cell r="AI11">
            <v>208.94570909090908</v>
          </cell>
        </row>
        <row r="12">
          <cell r="A12">
            <v>43542</v>
          </cell>
          <cell r="B12">
            <v>0</v>
          </cell>
          <cell r="C12">
            <v>251.66842105263703</v>
          </cell>
          <cell r="D12">
            <v>234.05163157895242</v>
          </cell>
          <cell r="E12">
            <v>447.96978947369388</v>
          </cell>
          <cell r="P12">
            <v>43906</v>
          </cell>
          <cell r="Q12">
            <v>0</v>
          </cell>
          <cell r="R12">
            <v>238.06987619047629</v>
          </cell>
          <cell r="S12">
            <v>221.40498485714298</v>
          </cell>
          <cell r="T12">
            <v>430.90647590476215</v>
          </cell>
          <cell r="AE12">
            <v>43542</v>
          </cell>
          <cell r="AF12">
            <v>0</v>
          </cell>
          <cell r="AG12">
            <v>125.87090909090908</v>
          </cell>
          <cell r="AH12">
            <v>117.05994545454546</v>
          </cell>
          <cell r="AI12">
            <v>208.94570909090908</v>
          </cell>
        </row>
        <row r="13">
          <cell r="A13">
            <v>43549</v>
          </cell>
          <cell r="B13">
            <v>0</v>
          </cell>
          <cell r="C13">
            <v>251.66842105263703</v>
          </cell>
          <cell r="D13">
            <v>234.05163157895242</v>
          </cell>
          <cell r="E13">
            <v>447.96978947369388</v>
          </cell>
          <cell r="P13">
            <v>43913</v>
          </cell>
          <cell r="Q13">
            <v>0</v>
          </cell>
          <cell r="R13">
            <v>238.06987619047629</v>
          </cell>
          <cell r="S13">
            <v>221.40498485714298</v>
          </cell>
          <cell r="T13">
            <v>430.90647590476215</v>
          </cell>
          <cell r="AE13">
            <v>43549</v>
          </cell>
          <cell r="AF13">
            <v>0</v>
          </cell>
          <cell r="AG13">
            <v>125.87090909090908</v>
          </cell>
          <cell r="AH13">
            <v>117.05994545454546</v>
          </cell>
          <cell r="AI13">
            <v>208.94570909090908</v>
          </cell>
        </row>
        <row r="14">
          <cell r="A14">
            <v>43556</v>
          </cell>
          <cell r="B14">
            <v>0</v>
          </cell>
          <cell r="C14">
            <v>251.66842105263703</v>
          </cell>
          <cell r="D14">
            <v>234.05163157895242</v>
          </cell>
          <cell r="E14">
            <v>447.96978947369388</v>
          </cell>
          <cell r="P14">
            <v>43920</v>
          </cell>
          <cell r="Q14">
            <v>0</v>
          </cell>
          <cell r="R14">
            <v>238.06987619047629</v>
          </cell>
          <cell r="S14">
            <v>221.40498485714298</v>
          </cell>
          <cell r="T14">
            <v>430.90647590476215</v>
          </cell>
          <cell r="AE14">
            <v>43556</v>
          </cell>
          <cell r="AF14">
            <v>55.09</v>
          </cell>
          <cell r="AG14">
            <v>125.87090909090908</v>
          </cell>
          <cell r="AH14">
            <v>117.05994545454546</v>
          </cell>
          <cell r="AI14">
            <v>208.94570909090908</v>
          </cell>
        </row>
        <row r="15">
          <cell r="A15">
            <v>43563</v>
          </cell>
          <cell r="B15">
            <v>289.65999999999877</v>
          </cell>
          <cell r="C15">
            <v>251.66842105263703</v>
          </cell>
          <cell r="D15">
            <v>234.05163157895242</v>
          </cell>
          <cell r="E15">
            <v>447.96978947369388</v>
          </cell>
          <cell r="P15">
            <v>43927</v>
          </cell>
          <cell r="Q15">
            <v>18.9864</v>
          </cell>
          <cell r="R15">
            <v>238.06987619047629</v>
          </cell>
          <cell r="S15">
            <v>221.40498485714298</v>
          </cell>
          <cell r="T15">
            <v>430.90647590476215</v>
          </cell>
          <cell r="AE15">
            <v>43563</v>
          </cell>
          <cell r="AF15">
            <v>240.02</v>
          </cell>
          <cell r="AG15">
            <v>125.87090909090908</v>
          </cell>
          <cell r="AH15">
            <v>117.05994545454546</v>
          </cell>
          <cell r="AI15">
            <v>208.94570909090908</v>
          </cell>
        </row>
        <row r="16">
          <cell r="A16">
            <v>43570</v>
          </cell>
          <cell r="B16">
            <v>500.63000000000073</v>
          </cell>
          <cell r="C16">
            <v>251.66842105263703</v>
          </cell>
          <cell r="D16">
            <v>234.05163157895242</v>
          </cell>
          <cell r="E16">
            <v>447.96978947369388</v>
          </cell>
          <cell r="P16">
            <v>43934</v>
          </cell>
          <cell r="Q16">
            <v>0</v>
          </cell>
          <cell r="R16">
            <v>238.06987619047629</v>
          </cell>
          <cell r="S16">
            <v>221.40498485714298</v>
          </cell>
          <cell r="T16">
            <v>430.90647590476215</v>
          </cell>
          <cell r="AE16">
            <v>43570</v>
          </cell>
          <cell r="AF16">
            <v>64.05</v>
          </cell>
          <cell r="AG16">
            <v>125.87090909090908</v>
          </cell>
          <cell r="AH16">
            <v>117.05994545454546</v>
          </cell>
          <cell r="AI16">
            <v>208.94570909090908</v>
          </cell>
        </row>
        <row r="17">
          <cell r="A17">
            <v>43577</v>
          </cell>
          <cell r="B17">
            <v>245.05</v>
          </cell>
          <cell r="C17">
            <v>251.66842105263703</v>
          </cell>
          <cell r="D17">
            <v>234.05163157895242</v>
          </cell>
          <cell r="E17">
            <v>447.96978947369388</v>
          </cell>
          <cell r="P17">
            <v>43941</v>
          </cell>
          <cell r="Q17">
            <v>0</v>
          </cell>
          <cell r="R17">
            <v>238.06987619047629</v>
          </cell>
          <cell r="S17">
            <v>221.40498485714298</v>
          </cell>
          <cell r="T17">
            <v>430.90647590476215</v>
          </cell>
          <cell r="AE17">
            <v>43577</v>
          </cell>
          <cell r="AF17">
            <v>239.57000000000002</v>
          </cell>
          <cell r="AG17">
            <v>125.87090909090908</v>
          </cell>
          <cell r="AH17">
            <v>117.05994545454546</v>
          </cell>
          <cell r="AI17">
            <v>208.94570909090908</v>
          </cell>
        </row>
        <row r="18">
          <cell r="A18">
            <v>43584</v>
          </cell>
          <cell r="B18">
            <v>527.53000000000225</v>
          </cell>
          <cell r="C18">
            <v>251.66842105263703</v>
          </cell>
          <cell r="D18">
            <v>234.05163157895242</v>
          </cell>
          <cell r="E18">
            <v>447.96978947369388</v>
          </cell>
          <cell r="P18">
            <v>43948</v>
          </cell>
          <cell r="Q18">
            <v>0</v>
          </cell>
          <cell r="R18">
            <v>238.06987619047629</v>
          </cell>
          <cell r="S18">
            <v>221.40498485714298</v>
          </cell>
          <cell r="T18">
            <v>430.90647590476215</v>
          </cell>
          <cell r="AE18">
            <v>43584</v>
          </cell>
          <cell r="AF18">
            <v>55.05</v>
          </cell>
          <cell r="AG18">
            <v>125.87090909090908</v>
          </cell>
          <cell r="AH18">
            <v>117.05994545454546</v>
          </cell>
          <cell r="AI18">
            <v>208.94570909090908</v>
          </cell>
        </row>
        <row r="19">
          <cell r="A19">
            <v>43591</v>
          </cell>
          <cell r="B19">
            <v>271.16999999999939</v>
          </cell>
          <cell r="C19">
            <v>251.66842105263703</v>
          </cell>
          <cell r="D19">
            <v>234.05163157895242</v>
          </cell>
          <cell r="E19">
            <v>447.96978947369388</v>
          </cell>
          <cell r="P19">
            <v>43955</v>
          </cell>
          <cell r="Q19">
            <v>61.576299999999996</v>
          </cell>
          <cell r="R19">
            <v>238.06987619047629</v>
          </cell>
          <cell r="S19">
            <v>221.40498485714298</v>
          </cell>
          <cell r="T19">
            <v>430.90647590476215</v>
          </cell>
          <cell r="AE19">
            <v>43591</v>
          </cell>
          <cell r="AF19">
            <v>131.25</v>
          </cell>
          <cell r="AG19">
            <v>125.87090909090908</v>
          </cell>
          <cell r="AH19">
            <v>117.05994545454546</v>
          </cell>
          <cell r="AI19">
            <v>208.94570909090908</v>
          </cell>
        </row>
        <row r="20">
          <cell r="A20">
            <v>43598</v>
          </cell>
          <cell r="B20">
            <v>241.33999999999995</v>
          </cell>
          <cell r="C20">
            <v>251.66842105263703</v>
          </cell>
          <cell r="D20">
            <v>234.05163157895242</v>
          </cell>
          <cell r="E20">
            <v>447.96978947369388</v>
          </cell>
          <cell r="P20">
            <v>43962</v>
          </cell>
          <cell r="Q20">
            <v>0</v>
          </cell>
          <cell r="R20">
            <v>238.06987619047629</v>
          </cell>
          <cell r="S20">
            <v>221.40498485714298</v>
          </cell>
          <cell r="T20">
            <v>430.90647590476215</v>
          </cell>
          <cell r="AE20">
            <v>43598</v>
          </cell>
          <cell r="AF20">
            <v>55.05</v>
          </cell>
          <cell r="AG20">
            <v>125.87090909090908</v>
          </cell>
          <cell r="AH20">
            <v>117.05994545454546</v>
          </cell>
          <cell r="AI20">
            <v>208.94570909090908</v>
          </cell>
        </row>
        <row r="21">
          <cell r="A21">
            <v>43605</v>
          </cell>
          <cell r="B21">
            <v>545.71000000000481</v>
          </cell>
          <cell r="C21">
            <v>251.66842105263703</v>
          </cell>
          <cell r="D21">
            <v>234.05163157895242</v>
          </cell>
          <cell r="E21">
            <v>447.96978947369388</v>
          </cell>
          <cell r="P21">
            <v>43969</v>
          </cell>
          <cell r="Q21">
            <v>0</v>
          </cell>
          <cell r="R21">
            <v>238.06987619047629</v>
          </cell>
          <cell r="S21">
            <v>221.40498485714298</v>
          </cell>
          <cell r="T21">
            <v>430.90647590476215</v>
          </cell>
          <cell r="AE21">
            <v>43605</v>
          </cell>
          <cell r="AF21">
            <v>142.14000000000001</v>
          </cell>
          <cell r="AG21">
            <v>125.87090909090908</v>
          </cell>
          <cell r="AH21">
            <v>117.05994545454546</v>
          </cell>
          <cell r="AI21">
            <v>208.94570909090908</v>
          </cell>
        </row>
        <row r="22">
          <cell r="A22">
            <v>43612</v>
          </cell>
          <cell r="B22">
            <v>493.47999999999956</v>
          </cell>
          <cell r="C22">
            <v>251.66842105263703</v>
          </cell>
          <cell r="D22">
            <v>234.05163157895242</v>
          </cell>
          <cell r="E22">
            <v>447.96978947369388</v>
          </cell>
          <cell r="P22">
            <v>43976</v>
          </cell>
          <cell r="Q22">
            <v>0</v>
          </cell>
          <cell r="R22">
            <v>238.06987619047629</v>
          </cell>
          <cell r="S22">
            <v>221.40498485714298</v>
          </cell>
          <cell r="T22">
            <v>430.90647590476215</v>
          </cell>
          <cell r="AE22">
            <v>43612</v>
          </cell>
          <cell r="AF22">
            <v>0</v>
          </cell>
          <cell r="AG22">
            <v>125.87090909090908</v>
          </cell>
          <cell r="AH22">
            <v>117.05994545454546</v>
          </cell>
          <cell r="AI22">
            <v>208.94570909090908</v>
          </cell>
        </row>
        <row r="23">
          <cell r="A23">
            <v>43619</v>
          </cell>
          <cell r="B23">
            <v>201.22000000000045</v>
          </cell>
          <cell r="C23">
            <v>251.66842105263703</v>
          </cell>
          <cell r="D23">
            <v>234.05163157895242</v>
          </cell>
          <cell r="E23">
            <v>447.96978947369388</v>
          </cell>
          <cell r="P23">
            <v>43983</v>
          </cell>
          <cell r="Q23">
            <v>0</v>
          </cell>
          <cell r="R23">
            <v>238.06987619047629</v>
          </cell>
          <cell r="S23">
            <v>221.40498485714298</v>
          </cell>
          <cell r="T23">
            <v>430.90647590476215</v>
          </cell>
          <cell r="AE23">
            <v>43619</v>
          </cell>
          <cell r="AF23">
            <v>0</v>
          </cell>
          <cell r="AG23">
            <v>125.87090909090908</v>
          </cell>
          <cell r="AH23">
            <v>117.05994545454546</v>
          </cell>
          <cell r="AI23">
            <v>208.94570909090908</v>
          </cell>
        </row>
        <row r="24">
          <cell r="A24">
            <v>43626</v>
          </cell>
          <cell r="B24">
            <v>22.020000000000003</v>
          </cell>
          <cell r="C24">
            <v>251.66842105263703</v>
          </cell>
          <cell r="D24">
            <v>234.05163157895242</v>
          </cell>
          <cell r="E24">
            <v>447.96978947369388</v>
          </cell>
          <cell r="P24">
            <v>43990</v>
          </cell>
          <cell r="Q24">
            <v>55.644399999999997</v>
          </cell>
          <cell r="R24">
            <v>238.06987619047629</v>
          </cell>
          <cell r="S24">
            <v>221.40498485714298</v>
          </cell>
          <cell r="T24">
            <v>430.90647590476215</v>
          </cell>
          <cell r="AE24">
            <v>43626</v>
          </cell>
          <cell r="AF24">
            <v>0</v>
          </cell>
          <cell r="AG24">
            <v>125.87090909090908</v>
          </cell>
          <cell r="AH24">
            <v>117.05994545454546</v>
          </cell>
          <cell r="AI24">
            <v>208.94570909090908</v>
          </cell>
        </row>
        <row r="25">
          <cell r="A25">
            <v>43633</v>
          </cell>
          <cell r="B25">
            <v>134.21000000000006</v>
          </cell>
          <cell r="C25">
            <v>251.66842105263703</v>
          </cell>
          <cell r="D25">
            <v>234.05163157895242</v>
          </cell>
          <cell r="E25">
            <v>447.96978947369388</v>
          </cell>
          <cell r="P25">
            <v>43997</v>
          </cell>
          <cell r="Q25">
            <v>0</v>
          </cell>
          <cell r="R25">
            <v>238.06987619047629</v>
          </cell>
          <cell r="S25">
            <v>221.40498485714298</v>
          </cell>
          <cell r="T25">
            <v>430.90647590476215</v>
          </cell>
          <cell r="AE25">
            <v>43633</v>
          </cell>
          <cell r="AF25">
            <v>0</v>
          </cell>
          <cell r="AG25">
            <v>125.87090909090908</v>
          </cell>
          <cell r="AH25">
            <v>117.05994545454546</v>
          </cell>
          <cell r="AI25">
            <v>208.94570909090908</v>
          </cell>
        </row>
        <row r="26">
          <cell r="A26">
            <v>43640</v>
          </cell>
          <cell r="B26">
            <v>36.239999999999974</v>
          </cell>
          <cell r="C26">
            <v>251.66842105263703</v>
          </cell>
          <cell r="D26">
            <v>234.05163157895242</v>
          </cell>
          <cell r="E26">
            <v>447.96978947369388</v>
          </cell>
          <cell r="P26">
            <v>44004</v>
          </cell>
          <cell r="Q26">
            <v>0</v>
          </cell>
          <cell r="R26">
            <v>238.06987619047629</v>
          </cell>
          <cell r="S26">
            <v>221.40498485714298</v>
          </cell>
          <cell r="T26">
            <v>430.90647590476215</v>
          </cell>
          <cell r="AE26">
            <v>43640</v>
          </cell>
          <cell r="AF26">
            <v>0</v>
          </cell>
          <cell r="AG26">
            <v>125.87090909090908</v>
          </cell>
          <cell r="AH26">
            <v>117.05994545454546</v>
          </cell>
          <cell r="AI26">
            <v>208.94570909090908</v>
          </cell>
        </row>
        <row r="27">
          <cell r="A27">
            <v>43647</v>
          </cell>
          <cell r="B27">
            <v>0</v>
          </cell>
          <cell r="C27">
            <v>251.66842105263703</v>
          </cell>
          <cell r="D27">
            <v>234.05163157895242</v>
          </cell>
          <cell r="E27">
            <v>447.96978947369388</v>
          </cell>
          <cell r="P27">
            <v>44011</v>
          </cell>
          <cell r="Q27">
            <v>0</v>
          </cell>
          <cell r="R27">
            <v>238.06987619047629</v>
          </cell>
          <cell r="S27">
            <v>221.40498485714298</v>
          </cell>
          <cell r="T27">
            <v>430.90647590476215</v>
          </cell>
          <cell r="AE27">
            <v>43647</v>
          </cell>
          <cell r="AF27">
            <v>0</v>
          </cell>
          <cell r="AG27">
            <v>125.87090909090908</v>
          </cell>
          <cell r="AH27">
            <v>117.05994545454546</v>
          </cell>
          <cell r="AI27">
            <v>208.94570909090908</v>
          </cell>
        </row>
        <row r="28">
          <cell r="A28">
            <v>43654</v>
          </cell>
          <cell r="B28">
            <v>136.45999999999984</v>
          </cell>
          <cell r="C28">
            <v>251.66842105263703</v>
          </cell>
          <cell r="D28">
            <v>234.05163157895242</v>
          </cell>
          <cell r="E28">
            <v>447.96978947369388</v>
          </cell>
          <cell r="P28">
            <v>44018</v>
          </cell>
          <cell r="Q28">
            <v>61.711299999999994</v>
          </cell>
          <cell r="R28">
            <v>238.06987619047629</v>
          </cell>
          <cell r="S28">
            <v>221.40498485714298</v>
          </cell>
          <cell r="T28">
            <v>430.90647590476215</v>
          </cell>
          <cell r="AE28">
            <v>43654</v>
          </cell>
          <cell r="AF28">
            <v>0</v>
          </cell>
          <cell r="AG28">
            <v>125.87090909090908</v>
          </cell>
          <cell r="AH28">
            <v>117.05994545454546</v>
          </cell>
          <cell r="AI28">
            <v>208.94570909090908</v>
          </cell>
        </row>
        <row r="29">
          <cell r="A29">
            <v>43661</v>
          </cell>
          <cell r="B29">
            <v>233.19999999999965</v>
          </cell>
          <cell r="C29">
            <v>251.66842105263703</v>
          </cell>
          <cell r="D29">
            <v>234.05163157895242</v>
          </cell>
          <cell r="E29">
            <v>447.96978947369388</v>
          </cell>
          <cell r="P29">
            <v>44025</v>
          </cell>
          <cell r="Q29">
            <v>0</v>
          </cell>
          <cell r="R29">
            <v>238.06987619047629</v>
          </cell>
          <cell r="S29">
            <v>221.40498485714298</v>
          </cell>
          <cell r="T29">
            <v>430.90647590476215</v>
          </cell>
          <cell r="AE29">
            <v>43661</v>
          </cell>
          <cell r="AF29">
            <v>0</v>
          </cell>
          <cell r="AG29">
            <v>125.87090909090908</v>
          </cell>
          <cell r="AH29">
            <v>117.05994545454546</v>
          </cell>
          <cell r="AI29">
            <v>208.94570909090908</v>
          </cell>
        </row>
        <row r="30">
          <cell r="A30">
            <v>43668</v>
          </cell>
          <cell r="B30">
            <v>226.39999999999876</v>
          </cell>
          <cell r="C30">
            <v>251.66842105263703</v>
          </cell>
          <cell r="D30">
            <v>234.05163157895242</v>
          </cell>
          <cell r="E30">
            <v>447.96978947369388</v>
          </cell>
          <cell r="P30">
            <v>44032</v>
          </cell>
          <cell r="Q30">
            <v>0</v>
          </cell>
          <cell r="R30">
            <v>238.06987619047629</v>
          </cell>
          <cell r="S30">
            <v>221.40498485714298</v>
          </cell>
          <cell r="T30">
            <v>430.90647590476215</v>
          </cell>
          <cell r="AE30">
            <v>43668</v>
          </cell>
          <cell r="AF30">
            <v>0</v>
          </cell>
          <cell r="AG30">
            <v>125.87090909090908</v>
          </cell>
          <cell r="AH30">
            <v>117.05994545454546</v>
          </cell>
          <cell r="AI30">
            <v>208.94570909090908</v>
          </cell>
        </row>
        <row r="31">
          <cell r="A31">
            <v>43675</v>
          </cell>
          <cell r="B31">
            <v>224.49999999999972</v>
          </cell>
          <cell r="C31">
            <v>251.66842105263703</v>
          </cell>
          <cell r="D31">
            <v>234.05163157895242</v>
          </cell>
          <cell r="E31">
            <v>447.96978947369388</v>
          </cell>
          <cell r="P31">
            <v>44039</v>
          </cell>
          <cell r="Q31">
            <v>0</v>
          </cell>
          <cell r="R31">
            <v>238.06987619047629</v>
          </cell>
          <cell r="S31">
            <v>221.40498485714298</v>
          </cell>
          <cell r="T31">
            <v>430.90647590476215</v>
          </cell>
          <cell r="AE31">
            <v>43675</v>
          </cell>
          <cell r="AF31">
            <v>100.73</v>
          </cell>
          <cell r="AG31">
            <v>125.87090909090908</v>
          </cell>
          <cell r="AH31">
            <v>117.05994545454546</v>
          </cell>
          <cell r="AI31">
            <v>208.94570909090908</v>
          </cell>
        </row>
        <row r="32">
          <cell r="A32">
            <v>43682</v>
          </cell>
          <cell r="B32">
            <v>233.71999999999963</v>
          </cell>
          <cell r="C32">
            <v>251.66842105263703</v>
          </cell>
          <cell r="D32">
            <v>234.05163157895242</v>
          </cell>
          <cell r="E32">
            <v>447.96978947369388</v>
          </cell>
          <cell r="P32">
            <v>44046</v>
          </cell>
          <cell r="Q32">
            <v>52.835300000000004</v>
          </cell>
          <cell r="R32">
            <v>238.06987619047629</v>
          </cell>
          <cell r="S32">
            <v>221.40498485714298</v>
          </cell>
          <cell r="T32">
            <v>430.90647590476215</v>
          </cell>
          <cell r="AE32">
            <v>43682</v>
          </cell>
          <cell r="AF32">
            <v>176.73000000000002</v>
          </cell>
          <cell r="AG32">
            <v>125.87090909090908</v>
          </cell>
          <cell r="AH32">
            <v>117.05994545454546</v>
          </cell>
          <cell r="AI32">
            <v>208.94570909090908</v>
          </cell>
        </row>
        <row r="33">
          <cell r="A33">
            <v>43689</v>
          </cell>
          <cell r="B33">
            <v>215.11999999999873</v>
          </cell>
          <cell r="C33">
            <v>251.66842105263703</v>
          </cell>
          <cell r="D33">
            <v>234.05163157895242</v>
          </cell>
          <cell r="E33">
            <v>447.96978947369388</v>
          </cell>
          <cell r="P33">
            <v>44053</v>
          </cell>
          <cell r="Q33">
            <v>0</v>
          </cell>
          <cell r="R33">
            <v>238.06987619047629</v>
          </cell>
          <cell r="S33">
            <v>221.40498485714298</v>
          </cell>
          <cell r="T33">
            <v>430.90647590476215</v>
          </cell>
          <cell r="AE33">
            <v>43689</v>
          </cell>
          <cell r="AF33">
            <v>124.9</v>
          </cell>
          <cell r="AG33">
            <v>125.87090909090908</v>
          </cell>
          <cell r="AH33">
            <v>117.05994545454546</v>
          </cell>
          <cell r="AI33">
            <v>208.94570909090908</v>
          </cell>
        </row>
        <row r="34">
          <cell r="A34">
            <v>43696</v>
          </cell>
          <cell r="B34">
            <v>4.04</v>
          </cell>
          <cell r="C34">
            <v>251.66842105263703</v>
          </cell>
          <cell r="D34">
            <v>234.05163157895242</v>
          </cell>
          <cell r="E34">
            <v>447.96978947369388</v>
          </cell>
          <cell r="P34">
            <v>44060</v>
          </cell>
          <cell r="Q34">
            <v>0</v>
          </cell>
          <cell r="R34">
            <v>238.06987619047629</v>
          </cell>
          <cell r="S34">
            <v>221.40498485714298</v>
          </cell>
          <cell r="T34">
            <v>430.90647590476215</v>
          </cell>
          <cell r="AE34">
            <v>43696</v>
          </cell>
          <cell r="AF34">
            <v>0</v>
          </cell>
          <cell r="AG34">
            <v>125.87090909090908</v>
          </cell>
          <cell r="AH34">
            <v>117.05994545454546</v>
          </cell>
          <cell r="AI34">
            <v>208.94570909090908</v>
          </cell>
        </row>
        <row r="35">
          <cell r="A35">
            <v>43703</v>
          </cell>
          <cell r="B35">
            <v>0</v>
          </cell>
          <cell r="C35">
            <v>251.66842105263703</v>
          </cell>
          <cell r="D35">
            <v>234.05163157895242</v>
          </cell>
          <cell r="E35">
            <v>447.96978947369388</v>
          </cell>
          <cell r="P35">
            <v>44067</v>
          </cell>
          <cell r="Q35">
            <v>0</v>
          </cell>
          <cell r="R35">
            <v>238.06987619047629</v>
          </cell>
          <cell r="S35">
            <v>221.40498485714298</v>
          </cell>
          <cell r="T35">
            <v>430.90647590476215</v>
          </cell>
          <cell r="AE35">
            <v>43703</v>
          </cell>
          <cell r="AF35">
            <v>0</v>
          </cell>
          <cell r="AG35">
            <v>125.87090909090908</v>
          </cell>
          <cell r="AH35">
            <v>117.05994545454546</v>
          </cell>
          <cell r="AI35">
            <v>208.94570909090908</v>
          </cell>
        </row>
        <row r="36">
          <cell r="A36">
            <v>43710</v>
          </cell>
          <cell r="B36">
            <v>0</v>
          </cell>
          <cell r="C36">
            <v>251.66842105263703</v>
          </cell>
          <cell r="D36">
            <v>234.05163157895242</v>
          </cell>
          <cell r="E36">
            <v>447.96978947369388</v>
          </cell>
          <cell r="P36">
            <v>44074</v>
          </cell>
          <cell r="Q36">
            <v>0</v>
          </cell>
          <cell r="R36">
            <v>238.06987619047629</v>
          </cell>
          <cell r="S36">
            <v>221.40498485714298</v>
          </cell>
          <cell r="T36">
            <v>430.90647590476215</v>
          </cell>
          <cell r="AE36">
            <v>43710</v>
          </cell>
          <cell r="AF36">
            <v>0</v>
          </cell>
          <cell r="AG36">
            <v>125.87090909090908</v>
          </cell>
          <cell r="AH36">
            <v>117.05994545454546</v>
          </cell>
          <cell r="AI36">
            <v>208.94570909090908</v>
          </cell>
        </row>
        <row r="37">
          <cell r="A37">
            <v>43717</v>
          </cell>
          <cell r="B37">
            <v>0</v>
          </cell>
          <cell r="C37">
            <v>251.66842105263703</v>
          </cell>
          <cell r="D37">
            <v>234.05163157895242</v>
          </cell>
          <cell r="E37">
            <v>447.96978947369388</v>
          </cell>
          <cell r="P37">
            <v>44081</v>
          </cell>
          <cell r="Q37">
            <v>36.4664</v>
          </cell>
          <cell r="R37">
            <v>238.06987619047629</v>
          </cell>
          <cell r="S37">
            <v>221.40498485714298</v>
          </cell>
          <cell r="T37">
            <v>430.90647590476215</v>
          </cell>
          <cell r="AE37">
            <v>43717</v>
          </cell>
          <cell r="AF37">
            <v>0</v>
          </cell>
          <cell r="AG37">
            <v>125.87090909090908</v>
          </cell>
          <cell r="AH37">
            <v>117.05994545454546</v>
          </cell>
          <cell r="AI37">
            <v>208.94570909090908</v>
          </cell>
        </row>
        <row r="38">
          <cell r="A38">
            <v>43724</v>
          </cell>
          <cell r="B38">
            <v>0</v>
          </cell>
          <cell r="C38">
            <v>251.66842105263703</v>
          </cell>
          <cell r="D38">
            <v>234.05163157895242</v>
          </cell>
          <cell r="E38">
            <v>447.96978947369388</v>
          </cell>
          <cell r="P38">
            <v>44088</v>
          </cell>
          <cell r="Q38">
            <v>392.47709999999989</v>
          </cell>
          <cell r="R38">
            <v>238.06987619047629</v>
          </cell>
          <cell r="S38">
            <v>221.40498485714298</v>
          </cell>
          <cell r="T38">
            <v>430.90647590476215</v>
          </cell>
          <cell r="AE38">
            <v>43724</v>
          </cell>
          <cell r="AF38">
            <v>0</v>
          </cell>
          <cell r="AG38">
            <v>125.87090909090908</v>
          </cell>
          <cell r="AH38">
            <v>117.05994545454546</v>
          </cell>
          <cell r="AI38">
            <v>208.94570909090908</v>
          </cell>
        </row>
        <row r="39">
          <cell r="A39">
            <v>43731</v>
          </cell>
          <cell r="B39">
            <v>0</v>
          </cell>
          <cell r="C39">
            <v>251.66842105263703</v>
          </cell>
          <cell r="D39">
            <v>234.05163157895242</v>
          </cell>
          <cell r="E39">
            <v>447.96978947369388</v>
          </cell>
          <cell r="P39">
            <v>44095</v>
          </cell>
          <cell r="Q39">
            <v>351.93919999999991</v>
          </cell>
          <cell r="R39">
            <v>238.06987619047629</v>
          </cell>
          <cell r="S39">
            <v>221.40498485714298</v>
          </cell>
          <cell r="T39">
            <v>430.90647590476215</v>
          </cell>
          <cell r="AE39">
            <v>43731</v>
          </cell>
          <cell r="AF39">
            <v>0</v>
          </cell>
          <cell r="AG39">
            <v>125.87090909090908</v>
          </cell>
          <cell r="AH39">
            <v>117.05994545454546</v>
          </cell>
          <cell r="AI39">
            <v>208.94570909090908</v>
          </cell>
        </row>
        <row r="40">
          <cell r="A40">
            <v>43738</v>
          </cell>
          <cell r="B40">
            <v>0</v>
          </cell>
          <cell r="C40">
            <v>251.66842105263703</v>
          </cell>
          <cell r="D40">
            <v>234.05163157895242</v>
          </cell>
          <cell r="E40">
            <v>447.96978947369388</v>
          </cell>
          <cell r="P40">
            <v>44102</v>
          </cell>
          <cell r="Q40">
            <v>89.146899999999988</v>
          </cell>
          <cell r="R40">
            <v>238.06987619047629</v>
          </cell>
          <cell r="S40">
            <v>221.40498485714298</v>
          </cell>
          <cell r="T40">
            <v>430.90647590476215</v>
          </cell>
          <cell r="AE40">
            <v>43738</v>
          </cell>
          <cell r="AF40">
            <v>0</v>
          </cell>
          <cell r="AG40">
            <v>125.87090909090908</v>
          </cell>
          <cell r="AH40">
            <v>117.05994545454546</v>
          </cell>
          <cell r="AI40">
            <v>208.94570909090908</v>
          </cell>
        </row>
        <row r="41">
          <cell r="A41">
            <v>43745</v>
          </cell>
          <cell r="B41">
            <v>0</v>
          </cell>
          <cell r="C41">
            <v>251.66842105263703</v>
          </cell>
          <cell r="D41">
            <v>234.05163157895242</v>
          </cell>
          <cell r="E41">
            <v>447.96978947369388</v>
          </cell>
          <cell r="P41">
            <v>44109</v>
          </cell>
          <cell r="Q41">
            <v>0</v>
          </cell>
          <cell r="R41">
            <v>238.06987619047629</v>
          </cell>
          <cell r="S41">
            <v>221.40498485714298</v>
          </cell>
          <cell r="T41">
            <v>430.90647590476215</v>
          </cell>
          <cell r="AE41">
            <v>43745</v>
          </cell>
          <cell r="AF41">
            <v>0</v>
          </cell>
          <cell r="AG41">
            <v>125.87090909090908</v>
          </cell>
          <cell r="AH41">
            <v>117.05994545454546</v>
          </cell>
          <cell r="AI41">
            <v>208.94570909090908</v>
          </cell>
        </row>
        <row r="42">
          <cell r="A42">
            <v>43752</v>
          </cell>
          <cell r="B42">
            <v>0</v>
          </cell>
          <cell r="C42">
            <v>251.66842105263703</v>
          </cell>
          <cell r="D42">
            <v>234.05163157895242</v>
          </cell>
          <cell r="E42">
            <v>447.96978947369388</v>
          </cell>
          <cell r="P42">
            <v>44116</v>
          </cell>
          <cell r="Q42">
            <v>232.08670000000001</v>
          </cell>
          <cell r="R42">
            <v>238.06987619047629</v>
          </cell>
          <cell r="S42">
            <v>221.40498485714298</v>
          </cell>
          <cell r="T42">
            <v>430.90647590476215</v>
          </cell>
          <cell r="AE42">
            <v>43752</v>
          </cell>
          <cell r="AF42">
            <v>0</v>
          </cell>
          <cell r="AG42">
            <v>125.87090909090908</v>
          </cell>
          <cell r="AH42">
            <v>117.05994545454546</v>
          </cell>
          <cell r="AI42">
            <v>208.94570909090908</v>
          </cell>
        </row>
        <row r="43">
          <cell r="A43">
            <v>43759</v>
          </cell>
          <cell r="B43">
            <v>0</v>
          </cell>
          <cell r="C43">
            <v>251.66842105263703</v>
          </cell>
          <cell r="D43">
            <v>234.05163157895242</v>
          </cell>
          <cell r="E43">
            <v>447.96978947369388</v>
          </cell>
          <cell r="P43">
            <v>44123</v>
          </cell>
          <cell r="Q43">
            <v>387.09699999999998</v>
          </cell>
          <cell r="R43">
            <v>238.06987619047629</v>
          </cell>
          <cell r="S43">
            <v>221.40498485714298</v>
          </cell>
          <cell r="T43">
            <v>430.90647590476215</v>
          </cell>
          <cell r="AE43">
            <v>43759</v>
          </cell>
          <cell r="AF43">
            <v>0</v>
          </cell>
          <cell r="AG43">
            <v>125.87090909090908</v>
          </cell>
          <cell r="AH43">
            <v>117.05994545454546</v>
          </cell>
          <cell r="AI43">
            <v>208.94570909090908</v>
          </cell>
        </row>
        <row r="44">
          <cell r="A44">
            <v>43766</v>
          </cell>
          <cell r="B44">
            <v>0</v>
          </cell>
          <cell r="C44">
            <v>251.66842105263703</v>
          </cell>
          <cell r="D44">
            <v>234.05163157895242</v>
          </cell>
          <cell r="E44">
            <v>447.96978947369388</v>
          </cell>
          <cell r="P44">
            <v>44130</v>
          </cell>
          <cell r="Q44">
            <v>387.33620000000002</v>
          </cell>
          <cell r="R44">
            <v>238.06987619047629</v>
          </cell>
          <cell r="S44">
            <v>221.40498485714298</v>
          </cell>
          <cell r="T44">
            <v>430.90647590476215</v>
          </cell>
          <cell r="AE44">
            <v>43766</v>
          </cell>
          <cell r="AF44">
            <v>0</v>
          </cell>
          <cell r="AG44">
            <v>125.87090909090908</v>
          </cell>
          <cell r="AH44">
            <v>117.05994545454546</v>
          </cell>
          <cell r="AI44">
            <v>208.94570909090908</v>
          </cell>
        </row>
        <row r="45">
          <cell r="A45">
            <v>43773</v>
          </cell>
          <cell r="B45">
            <v>0</v>
          </cell>
          <cell r="C45">
            <v>251.66842105263703</v>
          </cell>
          <cell r="D45">
            <v>234.05163157895242</v>
          </cell>
          <cell r="E45">
            <v>447.96978947369388</v>
          </cell>
          <cell r="P45">
            <v>44137</v>
          </cell>
          <cell r="Q45">
            <v>520.72300000000007</v>
          </cell>
          <cell r="R45">
            <v>238.06987619047629</v>
          </cell>
          <cell r="S45">
            <v>221.40498485714298</v>
          </cell>
          <cell r="T45">
            <v>430.90647590476215</v>
          </cell>
          <cell r="AE45">
            <v>43773</v>
          </cell>
          <cell r="AF45">
            <v>0</v>
          </cell>
          <cell r="AG45">
            <v>125.87090909090908</v>
          </cell>
          <cell r="AH45">
            <v>117.05994545454546</v>
          </cell>
          <cell r="AI45">
            <v>208.94570909090908</v>
          </cell>
        </row>
        <row r="46">
          <cell r="A46">
            <v>43780</v>
          </cell>
          <cell r="B46">
            <v>0</v>
          </cell>
          <cell r="C46">
            <v>251.66842105263703</v>
          </cell>
          <cell r="D46">
            <v>234.05163157895242</v>
          </cell>
          <cell r="E46">
            <v>447.96978947369388</v>
          </cell>
          <cell r="P46">
            <v>44144</v>
          </cell>
          <cell r="Q46">
            <v>532.40480000000002</v>
          </cell>
          <cell r="R46">
            <v>238.06987619047629</v>
          </cell>
          <cell r="S46">
            <v>221.40498485714298</v>
          </cell>
          <cell r="T46">
            <v>430.90647590476215</v>
          </cell>
          <cell r="AE46">
            <v>43780</v>
          </cell>
          <cell r="AF46">
            <v>0</v>
          </cell>
          <cell r="AG46">
            <v>125.87090909090908</v>
          </cell>
          <cell r="AH46">
            <v>117.05994545454546</v>
          </cell>
          <cell r="AI46">
            <v>208.94570909090908</v>
          </cell>
        </row>
        <row r="47">
          <cell r="A47">
            <v>43787</v>
          </cell>
          <cell r="B47">
            <v>0</v>
          </cell>
          <cell r="C47">
            <v>251.66842105263703</v>
          </cell>
          <cell r="D47">
            <v>234.05163157895242</v>
          </cell>
          <cell r="E47">
            <v>447.96978947369388</v>
          </cell>
          <cell r="P47">
            <v>44151</v>
          </cell>
          <cell r="Q47">
            <v>511.58079999999995</v>
          </cell>
          <cell r="R47">
            <v>238.06987619047629</v>
          </cell>
          <cell r="S47">
            <v>221.40498485714298</v>
          </cell>
          <cell r="T47">
            <v>430.90647590476215</v>
          </cell>
          <cell r="AE47">
            <v>43787</v>
          </cell>
          <cell r="AF47">
            <v>0</v>
          </cell>
          <cell r="AG47">
            <v>125.87090909090908</v>
          </cell>
          <cell r="AH47">
            <v>117.05994545454546</v>
          </cell>
          <cell r="AI47">
            <v>208.94570909090908</v>
          </cell>
        </row>
        <row r="48">
          <cell r="A48">
            <v>43794</v>
          </cell>
          <cell r="B48">
            <v>0</v>
          </cell>
          <cell r="C48">
            <v>251.66842105263703</v>
          </cell>
          <cell r="D48">
            <v>234.05163157895242</v>
          </cell>
          <cell r="E48">
            <v>447.96978947369388</v>
          </cell>
          <cell r="P48">
            <v>44158</v>
          </cell>
          <cell r="Q48">
            <v>348.50450000000001</v>
          </cell>
          <cell r="R48">
            <v>238.06987619047629</v>
          </cell>
          <cell r="S48">
            <v>221.40498485714298</v>
          </cell>
          <cell r="T48">
            <v>430.90647590476215</v>
          </cell>
          <cell r="AE48">
            <v>43794</v>
          </cell>
          <cell r="AF48">
            <v>0</v>
          </cell>
          <cell r="AG48">
            <v>125.87090909090908</v>
          </cell>
          <cell r="AH48">
            <v>117.05994545454546</v>
          </cell>
          <cell r="AI48">
            <v>208.94570909090908</v>
          </cell>
        </row>
        <row r="49">
          <cell r="A49">
            <v>43801</v>
          </cell>
          <cell r="B49">
            <v>0</v>
          </cell>
          <cell r="C49">
            <v>251.66842105263703</v>
          </cell>
          <cell r="D49">
            <v>234.05163157895242</v>
          </cell>
          <cell r="E49">
            <v>447.96978947369388</v>
          </cell>
          <cell r="P49">
            <v>44165</v>
          </cell>
          <cell r="Q49">
            <v>418.53920000000011</v>
          </cell>
          <cell r="R49">
            <v>238.06987619047629</v>
          </cell>
          <cell r="S49">
            <v>221.40498485714298</v>
          </cell>
          <cell r="T49">
            <v>430.90647590476215</v>
          </cell>
          <cell r="AE49">
            <v>43801</v>
          </cell>
          <cell r="AF49">
            <v>0</v>
          </cell>
          <cell r="AG49">
            <v>125.87090909090908</v>
          </cell>
          <cell r="AH49">
            <v>117.05994545454546</v>
          </cell>
          <cell r="AI49">
            <v>208.94570909090908</v>
          </cell>
        </row>
        <row r="50">
          <cell r="A50">
            <v>43808</v>
          </cell>
          <cell r="B50">
            <v>0</v>
          </cell>
          <cell r="C50">
            <v>251.66842105263703</v>
          </cell>
          <cell r="D50">
            <v>234.05163157895242</v>
          </cell>
          <cell r="E50">
            <v>447.96978947369388</v>
          </cell>
          <cell r="P50">
            <v>44172</v>
          </cell>
          <cell r="Q50">
            <v>309.10699999999991</v>
          </cell>
          <cell r="R50">
            <v>238.06987619047629</v>
          </cell>
          <cell r="S50">
            <v>221.40498485714298</v>
          </cell>
          <cell r="T50">
            <v>430.90647590476215</v>
          </cell>
          <cell r="AE50">
            <v>43808</v>
          </cell>
          <cell r="AF50">
            <v>0</v>
          </cell>
          <cell r="AG50">
            <v>125.87090909090908</v>
          </cell>
          <cell r="AH50">
            <v>117.05994545454546</v>
          </cell>
          <cell r="AI50">
            <v>208.94570909090908</v>
          </cell>
        </row>
        <row r="51">
          <cell r="A51">
            <v>43815</v>
          </cell>
          <cell r="B51">
            <v>0</v>
          </cell>
          <cell r="C51">
            <v>251.66842105263703</v>
          </cell>
          <cell r="D51">
            <v>234.05163157895242</v>
          </cell>
          <cell r="E51">
            <v>447.96978947369388</v>
          </cell>
          <cell r="P51">
            <v>44179</v>
          </cell>
          <cell r="Q51">
            <v>137.99310000000003</v>
          </cell>
          <cell r="R51">
            <v>238.06987619047629</v>
          </cell>
          <cell r="S51">
            <v>221.40498485714298</v>
          </cell>
          <cell r="T51">
            <v>430.90647590476215</v>
          </cell>
          <cell r="AE51">
            <v>43815</v>
          </cell>
          <cell r="AF51">
            <v>0</v>
          </cell>
          <cell r="AG51">
            <v>125.87090909090908</v>
          </cell>
          <cell r="AH51">
            <v>117.05994545454546</v>
          </cell>
          <cell r="AI51">
            <v>208.94570909090908</v>
          </cell>
        </row>
        <row r="52">
          <cell r="A52">
            <v>43822</v>
          </cell>
          <cell r="B52">
            <v>0</v>
          </cell>
          <cell r="C52">
            <v>251.66842105263703</v>
          </cell>
          <cell r="D52">
            <v>234.05163157895242</v>
          </cell>
          <cell r="E52">
            <v>447.96978947369388</v>
          </cell>
          <cell r="P52">
            <v>44186</v>
          </cell>
          <cell r="Q52">
            <v>0</v>
          </cell>
          <cell r="R52">
            <v>238.06987619047629</v>
          </cell>
          <cell r="S52">
            <v>221.40498485714298</v>
          </cell>
          <cell r="T52">
            <v>430.90647590476215</v>
          </cell>
          <cell r="AE52">
            <v>43822</v>
          </cell>
          <cell r="AF52">
            <v>0</v>
          </cell>
          <cell r="AG52">
            <v>125.87090909090908</v>
          </cell>
          <cell r="AH52">
            <v>117.05994545454546</v>
          </cell>
          <cell r="AI52">
            <v>208.94570909090908</v>
          </cell>
        </row>
        <row r="53">
          <cell r="A53">
            <v>43829</v>
          </cell>
          <cell r="B53">
            <v>0</v>
          </cell>
          <cell r="C53">
            <v>251.66842105263703</v>
          </cell>
          <cell r="D53">
            <v>234.05163157895242</v>
          </cell>
          <cell r="E53">
            <v>447.96978947369388</v>
          </cell>
          <cell r="P53">
            <v>44193</v>
          </cell>
          <cell r="Q53">
            <v>0</v>
          </cell>
          <cell r="R53">
            <v>238.06987619047629</v>
          </cell>
          <cell r="S53">
            <v>221.40498485714298</v>
          </cell>
          <cell r="T53">
            <v>430.90647590476215</v>
          </cell>
          <cell r="AE53">
            <v>43829</v>
          </cell>
          <cell r="AF53">
            <v>0</v>
          </cell>
          <cell r="AG53">
            <v>125.87090909090908</v>
          </cell>
          <cell r="AH53">
            <v>117.05994545454546</v>
          </cell>
          <cell r="AI53">
            <v>208.94570909090908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 WEEK"/>
      <sheetName val="Raw data"/>
      <sheetName val="Oreo"/>
      <sheetName val="Milka"/>
      <sheetName val="Tang"/>
      <sheetName val="Clight"/>
      <sheetName val="Beldent"/>
    </sheetNames>
    <sheetDataSet>
      <sheetData sheetId="0"/>
      <sheetData sheetId="1"/>
      <sheetData sheetId="2"/>
      <sheetData sheetId="3">
        <row r="1">
          <cell r="P1" t="str">
            <v>FB 2019</v>
          </cell>
          <cell r="Q1" t="str">
            <v>Current</v>
          </cell>
          <cell r="R1" t="str">
            <v>Marginal Peak</v>
          </cell>
          <cell r="S1" t="str">
            <v>Optimal</v>
          </cell>
          <cell r="AD1" t="str">
            <v>Youtube 2019</v>
          </cell>
          <cell r="AR1" t="str">
            <v>Instagram</v>
          </cell>
        </row>
        <row r="2">
          <cell r="O2">
            <v>43472</v>
          </cell>
          <cell r="P2">
            <v>0</v>
          </cell>
          <cell r="Q2">
            <v>37624729.777777776</v>
          </cell>
          <cell r="R2">
            <v>41763450.053333335</v>
          </cell>
          <cell r="S2">
            <v>73368223.066666663</v>
          </cell>
          <cell r="AD2">
            <v>0</v>
          </cell>
          <cell r="AE2">
            <v>32048413</v>
          </cell>
          <cell r="AF2">
            <v>38458095.600000001</v>
          </cell>
          <cell r="AG2">
            <v>67301667.299999997</v>
          </cell>
          <cell r="AR2">
            <v>0</v>
          </cell>
          <cell r="AS2">
            <v>38951287.857142858</v>
          </cell>
          <cell r="AT2">
            <v>43235929.52142857</v>
          </cell>
          <cell r="AU2">
            <v>75955011.321428567</v>
          </cell>
        </row>
        <row r="3">
          <cell r="O3">
            <v>43479</v>
          </cell>
          <cell r="P3">
            <v>0</v>
          </cell>
          <cell r="Q3">
            <v>37624729.777777776</v>
          </cell>
          <cell r="R3">
            <v>41763450.053333335</v>
          </cell>
          <cell r="S3">
            <v>73368223.066666663</v>
          </cell>
          <cell r="AD3">
            <v>0</v>
          </cell>
          <cell r="AE3">
            <v>32048413</v>
          </cell>
          <cell r="AF3">
            <v>38458095.600000001</v>
          </cell>
          <cell r="AG3">
            <v>67301667.299999997</v>
          </cell>
          <cell r="AR3">
            <v>0</v>
          </cell>
          <cell r="AS3">
            <v>38951287.857142858</v>
          </cell>
          <cell r="AT3">
            <v>43235929.52142857</v>
          </cell>
          <cell r="AU3">
            <v>75955011.321428567</v>
          </cell>
        </row>
        <row r="4">
          <cell r="O4">
            <v>43486</v>
          </cell>
          <cell r="P4">
            <v>0</v>
          </cell>
          <cell r="Q4">
            <v>37624729.777777776</v>
          </cell>
          <cell r="R4">
            <v>41763450.053333335</v>
          </cell>
          <cell r="S4">
            <v>73368223.066666663</v>
          </cell>
          <cell r="AD4">
            <v>0</v>
          </cell>
          <cell r="AE4">
            <v>32048413</v>
          </cell>
          <cell r="AF4">
            <v>38458095.600000001</v>
          </cell>
          <cell r="AG4">
            <v>67301667.299999997</v>
          </cell>
          <cell r="AR4">
            <v>0</v>
          </cell>
          <cell r="AS4">
            <v>38951287.857142858</v>
          </cell>
          <cell r="AT4">
            <v>43235929.52142857</v>
          </cell>
          <cell r="AU4">
            <v>75955011.321428567</v>
          </cell>
        </row>
        <row r="5">
          <cell r="O5">
            <v>43493</v>
          </cell>
          <cell r="P5">
            <v>0</v>
          </cell>
          <cell r="Q5">
            <v>37624729.777777776</v>
          </cell>
          <cell r="R5">
            <v>41763450.053333335</v>
          </cell>
          <cell r="S5">
            <v>73368223.066666663</v>
          </cell>
          <cell r="AD5">
            <v>0</v>
          </cell>
          <cell r="AE5">
            <v>32048413</v>
          </cell>
          <cell r="AF5">
            <v>38458095.600000001</v>
          </cell>
          <cell r="AG5">
            <v>67301667.299999997</v>
          </cell>
          <cell r="AR5">
            <v>0</v>
          </cell>
          <cell r="AS5">
            <v>38951287.857142858</v>
          </cell>
          <cell r="AT5">
            <v>43235929.52142857</v>
          </cell>
          <cell r="AU5">
            <v>75955011.321428567</v>
          </cell>
        </row>
        <row r="6">
          <cell r="O6">
            <v>43500</v>
          </cell>
          <cell r="P6">
            <v>0</v>
          </cell>
          <cell r="Q6">
            <v>37624729.777777776</v>
          </cell>
          <cell r="R6">
            <v>41763450.053333335</v>
          </cell>
          <cell r="S6">
            <v>73368223.066666663</v>
          </cell>
          <cell r="AD6">
            <v>0</v>
          </cell>
          <cell r="AE6">
            <v>32048413</v>
          </cell>
          <cell r="AF6">
            <v>38458095.600000001</v>
          </cell>
          <cell r="AG6">
            <v>67301667.299999997</v>
          </cell>
          <cell r="AR6">
            <v>0</v>
          </cell>
          <cell r="AS6">
            <v>38951287.857142858</v>
          </cell>
          <cell r="AT6">
            <v>43235929.52142857</v>
          </cell>
          <cell r="AU6">
            <v>75955011.321428567</v>
          </cell>
        </row>
        <row r="7">
          <cell r="O7">
            <v>43507</v>
          </cell>
          <cell r="P7">
            <v>0</v>
          </cell>
          <cell r="Q7">
            <v>37624729.777777776</v>
          </cell>
          <cell r="R7">
            <v>41763450.053333335</v>
          </cell>
          <cell r="S7">
            <v>73368223.066666663</v>
          </cell>
          <cell r="AD7">
            <v>0</v>
          </cell>
          <cell r="AE7">
            <v>32048413</v>
          </cell>
          <cell r="AF7">
            <v>38458095.600000001</v>
          </cell>
          <cell r="AG7">
            <v>67301667.299999997</v>
          </cell>
          <cell r="AR7">
            <v>0</v>
          </cell>
          <cell r="AS7">
            <v>38951287.857142858</v>
          </cell>
          <cell r="AT7">
            <v>43235929.52142857</v>
          </cell>
          <cell r="AU7">
            <v>75955011.321428567</v>
          </cell>
        </row>
        <row r="8">
          <cell r="O8">
            <v>43514</v>
          </cell>
          <cell r="P8">
            <v>0</v>
          </cell>
          <cell r="Q8">
            <v>37624729.777777776</v>
          </cell>
          <cell r="R8">
            <v>41763450.053333335</v>
          </cell>
          <cell r="S8">
            <v>73368223.066666663</v>
          </cell>
          <cell r="AD8">
            <v>0</v>
          </cell>
          <cell r="AE8">
            <v>32048413</v>
          </cell>
          <cell r="AF8">
            <v>38458095.600000001</v>
          </cell>
          <cell r="AG8">
            <v>67301667.299999997</v>
          </cell>
          <cell r="AR8">
            <v>0</v>
          </cell>
          <cell r="AS8">
            <v>38951287.857142858</v>
          </cell>
          <cell r="AT8">
            <v>43235929.52142857</v>
          </cell>
          <cell r="AU8">
            <v>75955011.321428567</v>
          </cell>
        </row>
        <row r="9">
          <cell r="O9">
            <v>43521</v>
          </cell>
          <cell r="P9">
            <v>0</v>
          </cell>
          <cell r="Q9">
            <v>37624729.777777776</v>
          </cell>
          <cell r="R9">
            <v>41763450.053333335</v>
          </cell>
          <cell r="S9">
            <v>73368223.066666663</v>
          </cell>
          <cell r="AD9">
            <v>0</v>
          </cell>
          <cell r="AE9">
            <v>32048413</v>
          </cell>
          <cell r="AF9">
            <v>38458095.600000001</v>
          </cell>
          <cell r="AG9">
            <v>67301667.299999997</v>
          </cell>
          <cell r="AR9">
            <v>0</v>
          </cell>
          <cell r="AS9">
            <v>38951287.857142858</v>
          </cell>
          <cell r="AT9">
            <v>43235929.52142857</v>
          </cell>
          <cell r="AU9">
            <v>75955011.321428567</v>
          </cell>
        </row>
        <row r="10">
          <cell r="O10">
            <v>43528</v>
          </cell>
          <cell r="P10">
            <v>0</v>
          </cell>
          <cell r="Q10">
            <v>37624729.777777776</v>
          </cell>
          <cell r="R10">
            <v>41763450.053333335</v>
          </cell>
          <cell r="S10">
            <v>73368223.066666663</v>
          </cell>
          <cell r="AD10">
            <v>0</v>
          </cell>
          <cell r="AE10">
            <v>32048413</v>
          </cell>
          <cell r="AF10">
            <v>38458095.600000001</v>
          </cell>
          <cell r="AG10">
            <v>67301667.299999997</v>
          </cell>
          <cell r="AR10">
            <v>0</v>
          </cell>
          <cell r="AS10">
            <v>38951287.857142858</v>
          </cell>
          <cell r="AT10">
            <v>43235929.52142857</v>
          </cell>
          <cell r="AU10">
            <v>75955011.321428567</v>
          </cell>
        </row>
        <row r="11">
          <cell r="O11">
            <v>43535</v>
          </cell>
          <cell r="P11">
            <v>0</v>
          </cell>
          <cell r="Q11">
            <v>37624729.777777776</v>
          </cell>
          <cell r="R11">
            <v>41763450.053333335</v>
          </cell>
          <cell r="S11">
            <v>73368223.066666663</v>
          </cell>
          <cell r="AD11">
            <v>0</v>
          </cell>
          <cell r="AE11">
            <v>32048413</v>
          </cell>
          <cell r="AF11">
            <v>38458095.600000001</v>
          </cell>
          <cell r="AG11">
            <v>67301667.299999997</v>
          </cell>
          <cell r="AR11">
            <v>0</v>
          </cell>
          <cell r="AS11">
            <v>38951287.857142858</v>
          </cell>
          <cell r="AT11">
            <v>43235929.52142857</v>
          </cell>
          <cell r="AU11">
            <v>75955011.321428567</v>
          </cell>
        </row>
        <row r="12">
          <cell r="O12">
            <v>43542</v>
          </cell>
          <cell r="P12">
            <v>0</v>
          </cell>
          <cell r="Q12">
            <v>37624729.777777776</v>
          </cell>
          <cell r="R12">
            <v>41763450.053333335</v>
          </cell>
          <cell r="S12">
            <v>73368223.066666663</v>
          </cell>
          <cell r="AD12">
            <v>0</v>
          </cell>
          <cell r="AE12">
            <v>32048413</v>
          </cell>
          <cell r="AF12">
            <v>38458095.600000001</v>
          </cell>
          <cell r="AG12">
            <v>67301667.299999997</v>
          </cell>
          <cell r="AR12">
            <v>0</v>
          </cell>
          <cell r="AS12">
            <v>38951287.857142858</v>
          </cell>
          <cell r="AT12">
            <v>43235929.52142857</v>
          </cell>
          <cell r="AU12">
            <v>75955011.321428567</v>
          </cell>
        </row>
        <row r="13">
          <cell r="O13">
            <v>43549</v>
          </cell>
          <cell r="P13">
            <v>17914415</v>
          </cell>
          <cell r="Q13">
            <v>37624729.777777776</v>
          </cell>
          <cell r="R13">
            <v>41763450.053333335</v>
          </cell>
          <cell r="S13">
            <v>73368223.066666663</v>
          </cell>
          <cell r="AD13">
            <v>32403823</v>
          </cell>
          <cell r="AE13">
            <v>32048413</v>
          </cell>
          <cell r="AF13">
            <v>38458095.600000001</v>
          </cell>
          <cell r="AG13">
            <v>67301667.299999997</v>
          </cell>
          <cell r="AR13">
            <v>13634737</v>
          </cell>
          <cell r="AS13">
            <v>38951287.857142858</v>
          </cell>
          <cell r="AT13">
            <v>43235929.52142857</v>
          </cell>
          <cell r="AU13">
            <v>75955011.321428567</v>
          </cell>
        </row>
        <row r="14">
          <cell r="O14">
            <v>43556</v>
          </cell>
          <cell r="P14">
            <v>30043499</v>
          </cell>
          <cell r="Q14">
            <v>37624729.777777776</v>
          </cell>
          <cell r="R14">
            <v>41763450.053333335</v>
          </cell>
          <cell r="S14">
            <v>73368223.066666663</v>
          </cell>
          <cell r="AD14">
            <v>0</v>
          </cell>
          <cell r="AE14">
            <v>32048413</v>
          </cell>
          <cell r="AF14">
            <v>38458095.600000001</v>
          </cell>
          <cell r="AG14">
            <v>67301667.299999997</v>
          </cell>
          <cell r="AR14">
            <v>32341712</v>
          </cell>
          <cell r="AS14">
            <v>38951287.857142858</v>
          </cell>
          <cell r="AT14">
            <v>43235929.52142857</v>
          </cell>
          <cell r="AU14">
            <v>75955011.321428567</v>
          </cell>
        </row>
        <row r="15">
          <cell r="O15">
            <v>43563</v>
          </cell>
          <cell r="P15">
            <v>7376996</v>
          </cell>
          <cell r="Q15">
            <v>37624729.777777776</v>
          </cell>
          <cell r="R15">
            <v>41763450.053333335</v>
          </cell>
          <cell r="S15">
            <v>73368223.066666663</v>
          </cell>
          <cell r="AD15">
            <v>0</v>
          </cell>
          <cell r="AE15">
            <v>32048413</v>
          </cell>
          <cell r="AF15">
            <v>38458095.600000001</v>
          </cell>
          <cell r="AG15">
            <v>67301667.299999997</v>
          </cell>
          <cell r="AR15">
            <v>2753313</v>
          </cell>
          <cell r="AS15">
            <v>38951287.857142858</v>
          </cell>
          <cell r="AT15">
            <v>43235929.52142857</v>
          </cell>
          <cell r="AU15">
            <v>75955011.321428567</v>
          </cell>
        </row>
        <row r="16">
          <cell r="O16">
            <v>43570</v>
          </cell>
          <cell r="P16">
            <v>0</v>
          </cell>
          <cell r="Q16">
            <v>37624729.777777776</v>
          </cell>
          <cell r="R16">
            <v>41763450.053333335</v>
          </cell>
          <cell r="S16">
            <v>73368223.066666663</v>
          </cell>
          <cell r="AD16">
            <v>0</v>
          </cell>
          <cell r="AE16">
            <v>32048413</v>
          </cell>
          <cell r="AF16">
            <v>38458095.600000001</v>
          </cell>
          <cell r="AG16">
            <v>67301667.299999997</v>
          </cell>
          <cell r="AR16">
            <v>0</v>
          </cell>
          <cell r="AS16">
            <v>38951287.857142858</v>
          </cell>
          <cell r="AT16">
            <v>43235929.52142857</v>
          </cell>
          <cell r="AU16">
            <v>75955011.321428567</v>
          </cell>
        </row>
        <row r="17">
          <cell r="O17">
            <v>43577</v>
          </cell>
          <cell r="P17">
            <v>0</v>
          </cell>
          <cell r="Q17">
            <v>37624729.777777776</v>
          </cell>
          <cell r="R17">
            <v>41763450.053333335</v>
          </cell>
          <cell r="S17">
            <v>73368223.066666663</v>
          </cell>
          <cell r="AD17">
            <v>0</v>
          </cell>
          <cell r="AE17">
            <v>32048413</v>
          </cell>
          <cell r="AF17">
            <v>38458095.600000001</v>
          </cell>
          <cell r="AG17">
            <v>67301667.299999997</v>
          </cell>
          <cell r="AR17">
            <v>0</v>
          </cell>
          <cell r="AS17">
            <v>38951287.857142858</v>
          </cell>
          <cell r="AT17">
            <v>43235929.52142857</v>
          </cell>
          <cell r="AU17">
            <v>75955011.321428567</v>
          </cell>
        </row>
        <row r="18">
          <cell r="O18">
            <v>43584</v>
          </cell>
          <cell r="P18">
            <v>41132422</v>
          </cell>
          <cell r="Q18">
            <v>37624729.777777776</v>
          </cell>
          <cell r="R18">
            <v>41763450.053333335</v>
          </cell>
          <cell r="S18">
            <v>73368223.066666663</v>
          </cell>
          <cell r="AD18">
            <v>20793083</v>
          </cell>
          <cell r="AE18">
            <v>32048413</v>
          </cell>
          <cell r="AF18">
            <v>38458095.600000001</v>
          </cell>
          <cell r="AG18">
            <v>67301667.299999997</v>
          </cell>
          <cell r="AR18">
            <v>92545667</v>
          </cell>
          <cell r="AS18">
            <v>38951287.857142858</v>
          </cell>
          <cell r="AT18">
            <v>43235929.52142857</v>
          </cell>
          <cell r="AU18">
            <v>75955011.321428567</v>
          </cell>
        </row>
        <row r="19">
          <cell r="O19">
            <v>43591</v>
          </cell>
          <cell r="P19">
            <v>0</v>
          </cell>
          <cell r="Q19">
            <v>37624729.777777776</v>
          </cell>
          <cell r="R19">
            <v>41763450.053333335</v>
          </cell>
          <cell r="S19">
            <v>73368223.066666663</v>
          </cell>
          <cell r="AD19">
            <v>0</v>
          </cell>
          <cell r="AE19">
            <v>32048413</v>
          </cell>
          <cell r="AF19">
            <v>38458095.600000001</v>
          </cell>
          <cell r="AG19">
            <v>67301667.299999997</v>
          </cell>
          <cell r="AR19">
            <v>0</v>
          </cell>
          <cell r="AS19">
            <v>38951287.857142858</v>
          </cell>
          <cell r="AT19">
            <v>43235929.52142857</v>
          </cell>
          <cell r="AU19">
            <v>75955011.321428567</v>
          </cell>
        </row>
        <row r="20">
          <cell r="O20">
            <v>43598</v>
          </cell>
          <cell r="P20">
            <v>39672919</v>
          </cell>
          <cell r="Q20">
            <v>37624729.777777776</v>
          </cell>
          <cell r="R20">
            <v>41763450.053333335</v>
          </cell>
          <cell r="S20">
            <v>73368223.066666663</v>
          </cell>
          <cell r="AD20">
            <v>0</v>
          </cell>
          <cell r="AE20">
            <v>32048413</v>
          </cell>
          <cell r="AF20">
            <v>38458095.600000001</v>
          </cell>
          <cell r="AG20">
            <v>67301667.299999997</v>
          </cell>
          <cell r="AR20">
            <v>38114784</v>
          </cell>
          <cell r="AS20">
            <v>38951287.857142858</v>
          </cell>
          <cell r="AT20">
            <v>43235929.52142857</v>
          </cell>
          <cell r="AU20">
            <v>75955011.321428567</v>
          </cell>
        </row>
        <row r="21">
          <cell r="O21">
            <v>43605</v>
          </cell>
          <cell r="P21">
            <v>0</v>
          </cell>
          <cell r="Q21">
            <v>37624729.777777776</v>
          </cell>
          <cell r="R21">
            <v>41763450.053333335</v>
          </cell>
          <cell r="S21">
            <v>73368223.066666663</v>
          </cell>
          <cell r="AD21">
            <v>0</v>
          </cell>
          <cell r="AE21">
            <v>32048413</v>
          </cell>
          <cell r="AF21">
            <v>38458095.600000001</v>
          </cell>
          <cell r="AG21">
            <v>67301667.299999997</v>
          </cell>
          <cell r="AR21">
            <v>0</v>
          </cell>
          <cell r="AS21">
            <v>38951287.857142858</v>
          </cell>
          <cell r="AT21">
            <v>43235929.52142857</v>
          </cell>
          <cell r="AU21">
            <v>75955011.321428567</v>
          </cell>
        </row>
        <row r="22">
          <cell r="O22">
            <v>43612</v>
          </cell>
          <cell r="P22">
            <v>42878930</v>
          </cell>
          <cell r="Q22">
            <v>37624729.777777776</v>
          </cell>
          <cell r="R22">
            <v>41763450.053333335</v>
          </cell>
          <cell r="S22">
            <v>73368223.066666663</v>
          </cell>
          <cell r="AD22">
            <v>4746664</v>
          </cell>
          <cell r="AE22">
            <v>32048413</v>
          </cell>
          <cell r="AF22">
            <v>38458095.600000001</v>
          </cell>
          <cell r="AG22">
            <v>67301667.299999997</v>
          </cell>
          <cell r="AR22">
            <v>46367881</v>
          </cell>
          <cell r="AS22">
            <v>38951287.857142858</v>
          </cell>
          <cell r="AT22">
            <v>43235929.52142857</v>
          </cell>
          <cell r="AU22">
            <v>75955011.321428567</v>
          </cell>
        </row>
        <row r="23">
          <cell r="O23">
            <v>43619</v>
          </cell>
          <cell r="P23">
            <v>0</v>
          </cell>
          <cell r="Q23">
            <v>37624729.777777776</v>
          </cell>
          <cell r="R23">
            <v>41763450.053333335</v>
          </cell>
          <cell r="S23">
            <v>73368223.066666663</v>
          </cell>
          <cell r="AD23">
            <v>0</v>
          </cell>
          <cell r="AE23">
            <v>32048413</v>
          </cell>
          <cell r="AF23">
            <v>38458095.600000001</v>
          </cell>
          <cell r="AG23">
            <v>67301667.299999997</v>
          </cell>
          <cell r="AR23">
            <v>0</v>
          </cell>
          <cell r="AS23">
            <v>38951287.857142858</v>
          </cell>
          <cell r="AT23">
            <v>43235929.52142857</v>
          </cell>
          <cell r="AU23">
            <v>75955011.321428567</v>
          </cell>
        </row>
        <row r="24">
          <cell r="O24">
            <v>43626</v>
          </cell>
          <cell r="P24">
            <v>0</v>
          </cell>
          <cell r="Q24">
            <v>37624729.777777776</v>
          </cell>
          <cell r="R24">
            <v>41763450.053333335</v>
          </cell>
          <cell r="S24">
            <v>73368223.066666663</v>
          </cell>
          <cell r="AD24">
            <v>0</v>
          </cell>
          <cell r="AE24">
            <v>32048413</v>
          </cell>
          <cell r="AF24">
            <v>38458095.600000001</v>
          </cell>
          <cell r="AG24">
            <v>67301667.299999997</v>
          </cell>
          <cell r="AR24">
            <v>0</v>
          </cell>
          <cell r="AS24">
            <v>38951287.857142858</v>
          </cell>
          <cell r="AT24">
            <v>43235929.52142857</v>
          </cell>
          <cell r="AU24">
            <v>75955011.321428567</v>
          </cell>
        </row>
        <row r="25">
          <cell r="O25">
            <v>43633</v>
          </cell>
          <cell r="P25">
            <v>0</v>
          </cell>
          <cell r="Q25">
            <v>37624729.777777776</v>
          </cell>
          <cell r="R25">
            <v>41763450.053333335</v>
          </cell>
          <cell r="S25">
            <v>73368223.066666663</v>
          </cell>
          <cell r="AD25">
            <v>0</v>
          </cell>
          <cell r="AE25">
            <v>32048413</v>
          </cell>
          <cell r="AF25">
            <v>38458095.600000001</v>
          </cell>
          <cell r="AG25">
            <v>67301667.299999997</v>
          </cell>
          <cell r="AR25">
            <v>0</v>
          </cell>
          <cell r="AS25">
            <v>38951287.857142858</v>
          </cell>
          <cell r="AT25">
            <v>43235929.52142857</v>
          </cell>
          <cell r="AU25">
            <v>75955011.321428567</v>
          </cell>
        </row>
        <row r="26">
          <cell r="O26">
            <v>43640</v>
          </cell>
          <cell r="P26">
            <v>15186681</v>
          </cell>
          <cell r="Q26">
            <v>37624729.777777776</v>
          </cell>
          <cell r="R26">
            <v>41763450.053333335</v>
          </cell>
          <cell r="S26">
            <v>73368223.066666663</v>
          </cell>
          <cell r="AD26">
            <v>47855380</v>
          </cell>
          <cell r="AE26">
            <v>32048413</v>
          </cell>
          <cell r="AF26">
            <v>38458095.600000001</v>
          </cell>
          <cell r="AG26">
            <v>67301667.299999997</v>
          </cell>
          <cell r="AR26">
            <v>46900921</v>
          </cell>
          <cell r="AS26">
            <v>38951287.857142858</v>
          </cell>
          <cell r="AT26">
            <v>43235929.52142857</v>
          </cell>
          <cell r="AU26">
            <v>75955011.321428567</v>
          </cell>
        </row>
        <row r="27">
          <cell r="O27">
            <v>43647</v>
          </cell>
          <cell r="P27">
            <v>0</v>
          </cell>
          <cell r="Q27">
            <v>37624729.777777776</v>
          </cell>
          <cell r="R27">
            <v>41763450.053333335</v>
          </cell>
          <cell r="S27">
            <v>73368223.066666663</v>
          </cell>
          <cell r="AD27">
            <v>0</v>
          </cell>
          <cell r="AE27">
            <v>32048413</v>
          </cell>
          <cell r="AF27">
            <v>38458095.600000001</v>
          </cell>
          <cell r="AG27">
            <v>67301667.299999997</v>
          </cell>
          <cell r="AR27">
            <v>0</v>
          </cell>
          <cell r="AS27">
            <v>38951287.857142858</v>
          </cell>
          <cell r="AT27">
            <v>43235929.52142857</v>
          </cell>
          <cell r="AU27">
            <v>75955011.321428567</v>
          </cell>
        </row>
        <row r="28">
          <cell r="O28">
            <v>43654</v>
          </cell>
          <cell r="P28">
            <v>0</v>
          </cell>
          <cell r="Q28">
            <v>37624729.777777776</v>
          </cell>
          <cell r="R28">
            <v>41763450.053333335</v>
          </cell>
          <cell r="S28">
            <v>73368223.066666663</v>
          </cell>
          <cell r="AD28">
            <v>0</v>
          </cell>
          <cell r="AE28">
            <v>32048413</v>
          </cell>
          <cell r="AF28">
            <v>38458095.600000001</v>
          </cell>
          <cell r="AG28">
            <v>67301667.299999997</v>
          </cell>
          <cell r="AR28">
            <v>0</v>
          </cell>
          <cell r="AS28">
            <v>38951287.857142858</v>
          </cell>
          <cell r="AT28">
            <v>43235929.52142857</v>
          </cell>
          <cell r="AU28">
            <v>75955011.321428567</v>
          </cell>
        </row>
        <row r="29">
          <cell r="O29">
            <v>43661</v>
          </cell>
          <cell r="P29">
            <v>0</v>
          </cell>
          <cell r="Q29">
            <v>37624729.777777776</v>
          </cell>
          <cell r="R29">
            <v>41763450.053333335</v>
          </cell>
          <cell r="S29">
            <v>73368223.066666663</v>
          </cell>
          <cell r="AD29">
            <v>0</v>
          </cell>
          <cell r="AE29">
            <v>32048413</v>
          </cell>
          <cell r="AF29">
            <v>38458095.600000001</v>
          </cell>
          <cell r="AG29">
            <v>67301667.299999997</v>
          </cell>
          <cell r="AR29">
            <v>0</v>
          </cell>
          <cell r="AS29">
            <v>38951287.857142858</v>
          </cell>
          <cell r="AT29">
            <v>43235929.52142857</v>
          </cell>
          <cell r="AU29">
            <v>75955011.321428567</v>
          </cell>
        </row>
        <row r="30">
          <cell r="O30">
            <v>43668</v>
          </cell>
          <cell r="P30">
            <v>0</v>
          </cell>
          <cell r="Q30">
            <v>37624729.777777776</v>
          </cell>
          <cell r="R30">
            <v>41763450.053333335</v>
          </cell>
          <cell r="S30">
            <v>73368223.066666663</v>
          </cell>
          <cell r="AD30">
            <v>0</v>
          </cell>
          <cell r="AE30">
            <v>32048413</v>
          </cell>
          <cell r="AF30">
            <v>38458095.600000001</v>
          </cell>
          <cell r="AG30">
            <v>67301667.299999997</v>
          </cell>
          <cell r="AR30">
            <v>0</v>
          </cell>
          <cell r="AS30">
            <v>38951287.857142858</v>
          </cell>
          <cell r="AT30">
            <v>43235929.52142857</v>
          </cell>
          <cell r="AU30">
            <v>75955011.321428567</v>
          </cell>
        </row>
        <row r="31">
          <cell r="O31">
            <v>43675</v>
          </cell>
          <cell r="P31">
            <v>110592283</v>
          </cell>
          <cell r="Q31">
            <v>37624729.777777776</v>
          </cell>
          <cell r="R31">
            <v>41763450.053333335</v>
          </cell>
          <cell r="S31">
            <v>73368223.066666663</v>
          </cell>
          <cell r="AD31">
            <v>78035491</v>
          </cell>
          <cell r="AE31">
            <v>32048413</v>
          </cell>
          <cell r="AF31">
            <v>38458095.600000001</v>
          </cell>
          <cell r="AG31">
            <v>67301667.299999997</v>
          </cell>
          <cell r="AR31">
            <v>0</v>
          </cell>
          <cell r="AS31">
            <v>38951287.857142858</v>
          </cell>
          <cell r="AT31">
            <v>43235929.52142857</v>
          </cell>
          <cell r="AU31">
            <v>75955011.321428567</v>
          </cell>
        </row>
        <row r="32">
          <cell r="O32">
            <v>43682</v>
          </cell>
          <cell r="P32">
            <v>0</v>
          </cell>
          <cell r="Q32">
            <v>37624729.777777776</v>
          </cell>
          <cell r="R32">
            <v>41763450.053333335</v>
          </cell>
          <cell r="S32">
            <v>73368223.066666663</v>
          </cell>
          <cell r="AD32">
            <v>0</v>
          </cell>
          <cell r="AE32">
            <v>32048413</v>
          </cell>
          <cell r="AF32">
            <v>38458095.600000001</v>
          </cell>
          <cell r="AG32">
            <v>67301667.299999997</v>
          </cell>
          <cell r="AR32">
            <v>0</v>
          </cell>
          <cell r="AS32">
            <v>38951287.857142858</v>
          </cell>
          <cell r="AT32">
            <v>43235929.52142857</v>
          </cell>
          <cell r="AU32">
            <v>75955011.321428567</v>
          </cell>
        </row>
        <row r="33">
          <cell r="O33">
            <v>43689</v>
          </cell>
          <cell r="P33">
            <v>0</v>
          </cell>
          <cell r="Q33">
            <v>37624729.777777776</v>
          </cell>
          <cell r="R33">
            <v>41763450.053333335</v>
          </cell>
          <cell r="S33">
            <v>73368223.066666663</v>
          </cell>
          <cell r="AD33">
            <v>0</v>
          </cell>
          <cell r="AE33">
            <v>32048413</v>
          </cell>
          <cell r="AF33">
            <v>38458095.600000001</v>
          </cell>
          <cell r="AG33">
            <v>67301667.299999997</v>
          </cell>
          <cell r="AR33">
            <v>0</v>
          </cell>
          <cell r="AS33">
            <v>38951287.857142858</v>
          </cell>
          <cell r="AT33">
            <v>43235929.52142857</v>
          </cell>
          <cell r="AU33">
            <v>75955011.321428567</v>
          </cell>
        </row>
        <row r="34">
          <cell r="O34">
            <v>43696</v>
          </cell>
          <cell r="P34">
            <v>0</v>
          </cell>
          <cell r="Q34">
            <v>37624729.777777776</v>
          </cell>
          <cell r="R34">
            <v>41763450.053333335</v>
          </cell>
          <cell r="S34">
            <v>73368223.066666663</v>
          </cell>
          <cell r="AD34">
            <v>0</v>
          </cell>
          <cell r="AE34">
            <v>32048413</v>
          </cell>
          <cell r="AF34">
            <v>38458095.600000001</v>
          </cell>
          <cell r="AG34">
            <v>67301667.299999997</v>
          </cell>
          <cell r="AR34">
            <v>0</v>
          </cell>
          <cell r="AS34">
            <v>38951287.857142858</v>
          </cell>
          <cell r="AT34">
            <v>43235929.52142857</v>
          </cell>
          <cell r="AU34">
            <v>75955011.321428567</v>
          </cell>
        </row>
        <row r="35">
          <cell r="O35">
            <v>43703</v>
          </cell>
          <cell r="P35">
            <v>0</v>
          </cell>
          <cell r="Q35">
            <v>37624729.777777776</v>
          </cell>
          <cell r="R35">
            <v>41763450.053333335</v>
          </cell>
          <cell r="S35">
            <v>73368223.066666663</v>
          </cell>
          <cell r="AD35">
            <v>0</v>
          </cell>
          <cell r="AE35">
            <v>32048413</v>
          </cell>
          <cell r="AF35">
            <v>38458095.600000001</v>
          </cell>
          <cell r="AG35">
            <v>67301667.299999997</v>
          </cell>
          <cell r="AR35">
            <v>0</v>
          </cell>
          <cell r="AS35">
            <v>38951287.857142858</v>
          </cell>
          <cell r="AT35">
            <v>43235929.52142857</v>
          </cell>
          <cell r="AU35">
            <v>75955011.321428567</v>
          </cell>
        </row>
        <row r="36">
          <cell r="O36">
            <v>43710</v>
          </cell>
          <cell r="P36">
            <v>0</v>
          </cell>
          <cell r="Q36">
            <v>37624729.777777776</v>
          </cell>
          <cell r="R36">
            <v>41763450.053333335</v>
          </cell>
          <cell r="S36">
            <v>73368223.066666663</v>
          </cell>
          <cell r="AD36">
            <v>0</v>
          </cell>
          <cell r="AE36">
            <v>32048413</v>
          </cell>
          <cell r="AF36">
            <v>38458095.600000001</v>
          </cell>
          <cell r="AG36">
            <v>67301667.299999997</v>
          </cell>
          <cell r="AR36">
            <v>0</v>
          </cell>
          <cell r="AS36">
            <v>38951287.857142858</v>
          </cell>
          <cell r="AT36">
            <v>43235929.52142857</v>
          </cell>
          <cell r="AU36">
            <v>75955011.321428567</v>
          </cell>
        </row>
        <row r="37">
          <cell r="O37">
            <v>43717</v>
          </cell>
          <cell r="P37">
            <v>0</v>
          </cell>
          <cell r="Q37">
            <v>37624729.777777776</v>
          </cell>
          <cell r="R37">
            <v>41763450.053333335</v>
          </cell>
          <cell r="S37">
            <v>73368223.066666663</v>
          </cell>
          <cell r="AD37">
            <v>0</v>
          </cell>
          <cell r="AE37">
            <v>32048413</v>
          </cell>
          <cell r="AF37">
            <v>38458095.600000001</v>
          </cell>
          <cell r="AG37">
            <v>67301667.299999997</v>
          </cell>
          <cell r="AR37">
            <v>0</v>
          </cell>
          <cell r="AS37">
            <v>38951287.857142858</v>
          </cell>
          <cell r="AT37">
            <v>43235929.52142857</v>
          </cell>
          <cell r="AU37">
            <v>75955011.321428567</v>
          </cell>
        </row>
        <row r="38">
          <cell r="O38">
            <v>43724</v>
          </cell>
          <cell r="P38">
            <v>0</v>
          </cell>
          <cell r="Q38">
            <v>37624729.777777776</v>
          </cell>
          <cell r="R38">
            <v>41763450.053333335</v>
          </cell>
          <cell r="S38">
            <v>73368223.066666663</v>
          </cell>
          <cell r="AD38">
            <v>0</v>
          </cell>
          <cell r="AE38">
            <v>32048413</v>
          </cell>
          <cell r="AF38">
            <v>38458095.600000001</v>
          </cell>
          <cell r="AG38">
            <v>67301667.299999997</v>
          </cell>
          <cell r="AR38">
            <v>0</v>
          </cell>
          <cell r="AS38">
            <v>38951287.857142858</v>
          </cell>
          <cell r="AT38">
            <v>43235929.52142857</v>
          </cell>
          <cell r="AU38">
            <v>75955011.321428567</v>
          </cell>
        </row>
        <row r="39">
          <cell r="O39">
            <v>43731</v>
          </cell>
          <cell r="P39">
            <v>0</v>
          </cell>
          <cell r="Q39">
            <v>37624729.777777776</v>
          </cell>
          <cell r="R39">
            <v>41763450.053333335</v>
          </cell>
          <cell r="S39">
            <v>73368223.066666663</v>
          </cell>
          <cell r="AD39">
            <v>0</v>
          </cell>
          <cell r="AE39">
            <v>32048413</v>
          </cell>
          <cell r="AF39">
            <v>38458095.600000001</v>
          </cell>
          <cell r="AG39">
            <v>67301667.299999997</v>
          </cell>
          <cell r="AR39">
            <v>0</v>
          </cell>
          <cell r="AS39">
            <v>38951287.857142858</v>
          </cell>
          <cell r="AT39">
            <v>43235929.52142857</v>
          </cell>
          <cell r="AU39">
            <v>75955011.321428567</v>
          </cell>
        </row>
        <row r="40">
          <cell r="O40">
            <v>43738</v>
          </cell>
          <cell r="P40">
            <v>33824423</v>
          </cell>
          <cell r="Q40">
            <v>37624729.777777776</v>
          </cell>
          <cell r="R40">
            <v>41763450.053333335</v>
          </cell>
          <cell r="S40">
            <v>73368223.066666663</v>
          </cell>
          <cell r="AD40">
            <v>8456037</v>
          </cell>
          <cell r="AE40">
            <v>32048413</v>
          </cell>
          <cell r="AF40">
            <v>38458095.600000001</v>
          </cell>
          <cell r="AG40">
            <v>67301667.299999997</v>
          </cell>
          <cell r="AR40">
            <v>0</v>
          </cell>
          <cell r="AS40">
            <v>38951287.857142858</v>
          </cell>
          <cell r="AT40">
            <v>43235929.52142857</v>
          </cell>
          <cell r="AU40">
            <v>75955011.321428567</v>
          </cell>
        </row>
        <row r="41">
          <cell r="O41">
            <v>43745</v>
          </cell>
          <cell r="P41">
            <v>0</v>
          </cell>
          <cell r="Q41">
            <v>37624729.777777776</v>
          </cell>
          <cell r="R41">
            <v>41763450.053333335</v>
          </cell>
          <cell r="S41">
            <v>73368223.066666663</v>
          </cell>
          <cell r="AD41">
            <v>0</v>
          </cell>
          <cell r="AE41">
            <v>32048413</v>
          </cell>
          <cell r="AF41">
            <v>38458095.600000001</v>
          </cell>
          <cell r="AG41">
            <v>67301667.299999997</v>
          </cell>
          <cell r="AR41">
            <v>0</v>
          </cell>
          <cell r="AS41">
            <v>38951287.857142858</v>
          </cell>
          <cell r="AT41">
            <v>43235929.52142857</v>
          </cell>
          <cell r="AU41">
            <v>75955011.321428567</v>
          </cell>
        </row>
        <row r="42">
          <cell r="O42">
            <v>43752</v>
          </cell>
          <cell r="P42">
            <v>0</v>
          </cell>
          <cell r="Q42">
            <v>37624729.777777776</v>
          </cell>
          <cell r="R42">
            <v>41763450.053333335</v>
          </cell>
          <cell r="S42">
            <v>73368223.066666663</v>
          </cell>
          <cell r="AD42">
            <v>0</v>
          </cell>
          <cell r="AE42">
            <v>32048413</v>
          </cell>
          <cell r="AF42">
            <v>38458095.600000001</v>
          </cell>
          <cell r="AG42">
            <v>67301667.299999997</v>
          </cell>
          <cell r="AR42">
            <v>0</v>
          </cell>
          <cell r="AS42">
            <v>38951287.857142858</v>
          </cell>
          <cell r="AT42">
            <v>43235929.52142857</v>
          </cell>
          <cell r="AU42">
            <v>75955011.321428567</v>
          </cell>
        </row>
        <row r="43">
          <cell r="O43">
            <v>43759</v>
          </cell>
          <cell r="P43">
            <v>0</v>
          </cell>
          <cell r="Q43">
            <v>37624729.777777776</v>
          </cell>
          <cell r="R43">
            <v>41763450.053333335</v>
          </cell>
          <cell r="S43">
            <v>73368223.066666663</v>
          </cell>
          <cell r="AD43">
            <v>0</v>
          </cell>
          <cell r="AE43">
            <v>32048413</v>
          </cell>
          <cell r="AF43">
            <v>38458095.600000001</v>
          </cell>
          <cell r="AG43">
            <v>67301667.299999997</v>
          </cell>
          <cell r="AR43">
            <v>0</v>
          </cell>
          <cell r="AS43">
            <v>38951287.857142858</v>
          </cell>
          <cell r="AT43">
            <v>43235929.52142857</v>
          </cell>
          <cell r="AU43">
            <v>75955011.321428567</v>
          </cell>
        </row>
        <row r="44">
          <cell r="O44">
            <v>43766</v>
          </cell>
          <cell r="P44">
            <v>0</v>
          </cell>
          <cell r="Q44">
            <v>37624729.777777776</v>
          </cell>
          <cell r="R44">
            <v>41763450.053333335</v>
          </cell>
          <cell r="S44">
            <v>73368223.066666663</v>
          </cell>
          <cell r="AD44">
            <v>0</v>
          </cell>
          <cell r="AE44">
            <v>32048413</v>
          </cell>
          <cell r="AF44">
            <v>38458095.600000001</v>
          </cell>
          <cell r="AG44">
            <v>67301667.299999997</v>
          </cell>
          <cell r="AR44">
            <v>0</v>
          </cell>
          <cell r="AS44">
            <v>38951287.857142858</v>
          </cell>
          <cell r="AT44">
            <v>43235929.52142857</v>
          </cell>
          <cell r="AU44">
            <v>75955011.321428567</v>
          </cell>
        </row>
        <row r="45">
          <cell r="O45">
            <v>43773</v>
          </cell>
          <cell r="P45">
            <v>0</v>
          </cell>
          <cell r="Q45">
            <v>37624729.777777776</v>
          </cell>
          <cell r="R45">
            <v>41763450.053333335</v>
          </cell>
          <cell r="S45">
            <v>73368223.066666663</v>
          </cell>
          <cell r="AD45">
            <v>0</v>
          </cell>
          <cell r="AE45">
            <v>32048413</v>
          </cell>
          <cell r="AF45">
            <v>38458095.600000001</v>
          </cell>
          <cell r="AG45">
            <v>67301667.299999997</v>
          </cell>
          <cell r="AR45">
            <v>0</v>
          </cell>
          <cell r="AS45">
            <v>38951287.857142858</v>
          </cell>
          <cell r="AT45">
            <v>43235929.52142857</v>
          </cell>
          <cell r="AU45">
            <v>75955011.321428567</v>
          </cell>
        </row>
        <row r="46">
          <cell r="O46">
            <v>43780</v>
          </cell>
          <cell r="P46">
            <v>0</v>
          </cell>
          <cell r="Q46">
            <v>37624729.777777776</v>
          </cell>
          <cell r="R46">
            <v>41763450.053333335</v>
          </cell>
          <cell r="S46">
            <v>73368223.066666663</v>
          </cell>
          <cell r="AD46">
            <v>0</v>
          </cell>
          <cell r="AE46">
            <v>32048413</v>
          </cell>
          <cell r="AF46">
            <v>38458095.600000001</v>
          </cell>
          <cell r="AG46">
            <v>67301667.299999997</v>
          </cell>
          <cell r="AR46">
            <v>0</v>
          </cell>
          <cell r="AS46">
            <v>38951287.857142858</v>
          </cell>
          <cell r="AT46">
            <v>43235929.52142857</v>
          </cell>
          <cell r="AU46">
            <v>75955011.321428567</v>
          </cell>
        </row>
        <row r="47">
          <cell r="O47">
            <v>43787</v>
          </cell>
          <cell r="P47">
            <v>0</v>
          </cell>
          <cell r="Q47">
            <v>37624729.777777776</v>
          </cell>
          <cell r="R47">
            <v>41763450.053333335</v>
          </cell>
          <cell r="S47">
            <v>73368223.066666663</v>
          </cell>
          <cell r="AD47">
            <v>0</v>
          </cell>
          <cell r="AE47">
            <v>32048413</v>
          </cell>
          <cell r="AF47">
            <v>38458095.600000001</v>
          </cell>
          <cell r="AG47">
            <v>67301667.299999997</v>
          </cell>
          <cell r="AR47">
            <v>0</v>
          </cell>
          <cell r="AS47">
            <v>38951287.857142858</v>
          </cell>
          <cell r="AT47">
            <v>43235929.52142857</v>
          </cell>
          <cell r="AU47">
            <v>75955011.321428567</v>
          </cell>
        </row>
        <row r="48">
          <cell r="O48">
            <v>43794</v>
          </cell>
          <cell r="P48">
            <v>0</v>
          </cell>
          <cell r="Q48">
            <v>37624729.777777776</v>
          </cell>
          <cell r="R48">
            <v>41763450.053333335</v>
          </cell>
          <cell r="S48">
            <v>73368223.066666663</v>
          </cell>
          <cell r="AD48">
            <v>0</v>
          </cell>
          <cell r="AE48">
            <v>32048413</v>
          </cell>
          <cell r="AF48">
            <v>38458095.600000001</v>
          </cell>
          <cell r="AG48">
            <v>67301667.299999997</v>
          </cell>
          <cell r="AR48">
            <v>0</v>
          </cell>
          <cell r="AS48">
            <v>38951287.857142858</v>
          </cell>
          <cell r="AT48">
            <v>43235929.52142857</v>
          </cell>
          <cell r="AU48">
            <v>75955011.321428567</v>
          </cell>
        </row>
        <row r="49">
          <cell r="O49">
            <v>43801</v>
          </cell>
          <cell r="P49">
            <v>0</v>
          </cell>
          <cell r="Q49">
            <v>37624729.777777776</v>
          </cell>
          <cell r="R49">
            <v>41763450.053333335</v>
          </cell>
          <cell r="S49">
            <v>73368223.066666663</v>
          </cell>
          <cell r="AD49">
            <v>0</v>
          </cell>
          <cell r="AE49">
            <v>32048413</v>
          </cell>
          <cell r="AF49">
            <v>38458095.600000001</v>
          </cell>
          <cell r="AG49">
            <v>67301667.299999997</v>
          </cell>
          <cell r="AR49">
            <v>0</v>
          </cell>
          <cell r="AS49">
            <v>38951287.857142858</v>
          </cell>
          <cell r="AT49">
            <v>43235929.52142857</v>
          </cell>
          <cell r="AU49">
            <v>75955011.321428567</v>
          </cell>
        </row>
        <row r="50">
          <cell r="O50">
            <v>43808</v>
          </cell>
          <cell r="P50">
            <v>0</v>
          </cell>
          <cell r="Q50">
            <v>37624729.777777776</v>
          </cell>
          <cell r="R50">
            <v>41763450.053333335</v>
          </cell>
          <cell r="S50">
            <v>73368223.066666663</v>
          </cell>
          <cell r="AD50">
            <v>0</v>
          </cell>
          <cell r="AE50">
            <v>32048413</v>
          </cell>
          <cell r="AF50">
            <v>38458095.600000001</v>
          </cell>
          <cell r="AG50">
            <v>67301667.299999997</v>
          </cell>
          <cell r="AR50">
            <v>0</v>
          </cell>
          <cell r="AS50">
            <v>38951287.857142858</v>
          </cell>
          <cell r="AT50">
            <v>43235929.52142857</v>
          </cell>
          <cell r="AU50">
            <v>75955011.321428567</v>
          </cell>
        </row>
        <row r="51">
          <cell r="O51">
            <v>43815</v>
          </cell>
          <cell r="P51">
            <v>0</v>
          </cell>
          <cell r="Q51">
            <v>37624729.777777776</v>
          </cell>
          <cell r="R51">
            <v>41763450.053333335</v>
          </cell>
          <cell r="S51">
            <v>73368223.066666663</v>
          </cell>
          <cell r="AD51">
            <v>0</v>
          </cell>
          <cell r="AE51">
            <v>32048413</v>
          </cell>
          <cell r="AF51">
            <v>38458095.600000001</v>
          </cell>
          <cell r="AG51">
            <v>67301667.299999997</v>
          </cell>
          <cell r="AR51">
            <v>0</v>
          </cell>
          <cell r="AS51">
            <v>38951287.857142858</v>
          </cell>
          <cell r="AT51">
            <v>43235929.52142857</v>
          </cell>
          <cell r="AU51">
            <v>75955011.321428567</v>
          </cell>
        </row>
        <row r="52">
          <cell r="O52">
            <v>43822</v>
          </cell>
          <cell r="P52">
            <v>0</v>
          </cell>
          <cell r="Q52">
            <v>37624729.777777776</v>
          </cell>
          <cell r="R52">
            <v>41763450.053333335</v>
          </cell>
          <cell r="S52">
            <v>73368223.066666663</v>
          </cell>
          <cell r="AD52">
            <v>0</v>
          </cell>
          <cell r="AE52">
            <v>32048413</v>
          </cell>
          <cell r="AF52">
            <v>38458095.600000001</v>
          </cell>
          <cell r="AG52">
            <v>67301667.299999997</v>
          </cell>
          <cell r="AR52">
            <v>0</v>
          </cell>
          <cell r="AS52">
            <v>38951287.857142858</v>
          </cell>
          <cell r="AT52">
            <v>43235929.52142857</v>
          </cell>
          <cell r="AU52">
            <v>75955011.321428567</v>
          </cell>
        </row>
        <row r="53">
          <cell r="O53">
            <v>43829</v>
          </cell>
          <cell r="P53">
            <v>0</v>
          </cell>
          <cell r="Q53">
            <v>37624729.777777776</v>
          </cell>
          <cell r="R53">
            <v>41763450.053333335</v>
          </cell>
          <cell r="S53">
            <v>73368223.066666663</v>
          </cell>
          <cell r="AD53">
            <v>0</v>
          </cell>
          <cell r="AE53">
            <v>32048413</v>
          </cell>
          <cell r="AF53">
            <v>38458095.600000001</v>
          </cell>
          <cell r="AG53">
            <v>67301667.299999997</v>
          </cell>
          <cell r="AR53">
            <v>0</v>
          </cell>
          <cell r="AS53">
            <v>38951287.857142858</v>
          </cell>
          <cell r="AT53">
            <v>43235929.52142857</v>
          </cell>
          <cell r="AU53">
            <v>75955011.321428567</v>
          </cell>
        </row>
      </sheetData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Technical%20Review%20_MondelezArgentina_Milka_240521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externalLinkPath" Target="/SynologyDrive/Mondelez%20India%202021/4.%20Summary%20sheets/Technical%20Review%20_MondelezIndia_CDMCore_290321.xlsx" TargetMode="External"/></Relationships>
</file>

<file path=xl/pivotCache/_rels/pivotCacheDefinition3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ke%20Model%20Summary%20Validation%20SAF%20V6%2007092017.xlsx" TargetMode="Externa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shakapoor" refreshedDate="44084.779950231481" createdVersion="6" refreshedVersion="6" minRefreshableVersion="3" recordCount="73" xr:uid="{AB22C673-1E10-4D35-906C-D64E636797E8}">
  <cacheSource type="worksheet">
    <worksheetSource ref="A2:O75" sheet="Due-To &amp; Contribution Atomic" r:id="rId2"/>
  </cacheSource>
  <cacheFields count="15">
    <cacheField name="Group" numFmtId="0">
      <sharedItems containsBlank="1" count="7">
        <m/>
        <s v="Base"/>
        <s v="Distribution Own"/>
        <s v="Price Own"/>
        <s v="Marketing"/>
        <s v="Trade"/>
        <s v="Base Others"/>
      </sharedItems>
    </cacheField>
    <cacheField name="Variables" numFmtId="0">
      <sharedItems/>
    </cacheField>
    <cacheField name="Level 1" numFmtId="0">
      <sharedItems containsBlank="1" count="14">
        <m/>
        <s v="Biscuits Category"/>
        <s v="Seasonality"/>
        <s v="Economy"/>
        <s v="Distribution Own"/>
        <s v="Price"/>
        <s v="Competition"/>
        <s v="TV"/>
        <s v="Non TV"/>
        <s v="Digital"/>
        <s v="Trade"/>
        <s v="Base Others"/>
        <s v="Radio" u="1"/>
        <s v="OOH" u="1"/>
      </sharedItems>
    </cacheField>
    <cacheField name="Level 2" numFmtId="0">
      <sharedItems containsBlank="1" count="23">
        <m/>
        <s v="Category Sales"/>
        <s v="Seasonality"/>
        <s v="RPC"/>
        <s v="ND Own"/>
        <s v="WD Own"/>
        <s v="OOS Own"/>
        <s v="Price Index Own"/>
        <s v="TDP Own"/>
        <s v="SOVI Own"/>
        <s v="Comp TDP"/>
        <s v="Price Own"/>
        <s v="TV Own"/>
        <s v="OOH Own"/>
        <s v="Radio Own"/>
        <s v="Digital Own"/>
        <s v="POP Spends"/>
        <s v="Promotions Spends"/>
        <s v="Offer Catalogs"/>
        <s v="Base Others"/>
        <s v="Comp Price"/>
        <s v="Radio" u="1"/>
        <s v="OOH" u="1"/>
      </sharedItems>
    </cacheField>
    <cacheField name="Year1" numFmtId="3">
      <sharedItems containsSemiMixedTypes="0" containsString="0" containsNumber="1" minValue="-1192282.2001481" maxValue="7682144.5800000001"/>
    </cacheField>
    <cacheField name="Year2" numFmtId="3">
      <sharedItems containsSemiMixedTypes="0" containsString="0" containsNumber="1" minValue="-1164071.0445567002" maxValue="7637234.2900000019"/>
    </cacheField>
    <cacheField name="Year3" numFmtId="3">
      <sharedItems containsSemiMixedTypes="0" containsString="0" containsNumber="1" minValue="-1253148.3681684001" maxValue="7428071.2800000012"/>
    </cacheField>
    <cacheField name="Total" numFmtId="3">
      <sharedItems containsSemiMixedTypes="0" containsString="0" containsNumber="1" minValue="-3609501.6128732003" maxValue="22747450.149999999"/>
    </cacheField>
    <cacheField name="col1" numFmtId="3">
      <sharedItems containsNonDate="0" containsString="0" containsBlank="1"/>
    </cacheField>
    <cacheField name="Year12" numFmtId="0">
      <sharedItems containsString="0" containsBlank="1" containsNumber="1" minValue="-0.15520173927110598" maxValue="0.32907121660943794"/>
    </cacheField>
    <cacheField name="Year22" numFmtId="0">
      <sharedItems containsString="0" containsBlank="1" containsNumber="1" minValue="-0.15242049678650096" maxValue="0.34568612140319699"/>
    </cacheField>
    <cacheField name="Year32" numFmtId="0">
      <sharedItems containsString="0" containsBlank="1" containsNumber="1" minValue="-0.16870440803960621" maxValue="0.35947741563031954"/>
    </cacheField>
    <cacheField name="Total2" numFmtId="0">
      <sharedItems containsString="0" containsBlank="1" containsNumber="1" minValue="-0.15867719630427241" maxValue="0.34457850784299882"/>
    </cacheField>
    <cacheField name="Year2 vs Year1" numFmtId="0">
      <sharedItems containsSemiMixedTypes="0" containsString="0" containsNumber="1" minValue="-1.6896985212715175E-2" maxValue="1.4594002453335723E-2"/>
    </cacheField>
    <cacheField name="Year3 vs Year2" numFmtId="0">
      <sharedItems containsSemiMixedTypes="0" containsString="0" containsNumber="1" minValue="-2.738727162971466E-2" maxValue="1.4927825450225906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ashank Ramesh" refreshedDate="43278.772068055558" createdVersion="6" refreshedVersion="6" minRefreshableVersion="3" recordCount="260" xr:uid="{93CE9437-5711-443C-86F6-27E2774FEE00}">
  <cacheSource type="worksheet">
    <worksheetSource ref="A1:BB260" sheet="Model Contributions" r:id="rId1"/>
  </cacheSource>
  <cacheFields count="79">
    <cacheField name="weekEnding" numFmtId="14">
      <sharedItems containsSemiMixedTypes="0" containsNonDate="0" containsDate="1" containsString="0" minDate="2013-01-01T00:00:00" maxDate="2017-12-24T00:00:00" count="260">
        <d v="2013-01-01T00:00:00"/>
        <d v="2013-01-05T00:00:00"/>
        <d v="2013-01-12T00:00:00"/>
        <d v="2013-01-19T00:00:00"/>
        <d v="2013-01-26T00:00:00"/>
        <d v="2013-02-02T00:00:00"/>
        <d v="2013-02-09T00:00:00"/>
        <d v="2013-02-16T00:00:00"/>
        <d v="2013-02-23T00:00:00"/>
        <d v="2013-03-02T00:00:00"/>
        <d v="2013-03-09T00:00:00"/>
        <d v="2013-03-16T00:00:00"/>
        <d v="2013-03-23T00:00:00"/>
        <d v="2013-03-30T00:00:00"/>
        <d v="2013-04-06T00:00:00"/>
        <d v="2013-04-13T00:00:00"/>
        <d v="2013-04-20T00:00:00"/>
        <d v="2013-04-27T00:00:00"/>
        <d v="2013-05-04T00:00:00"/>
        <d v="2013-05-11T00:00:00"/>
        <d v="2013-05-18T00:00:00"/>
        <d v="2013-05-25T00:00:00"/>
        <d v="2013-06-01T00:00:00"/>
        <d v="2013-06-08T00:00:00"/>
        <d v="2013-06-15T00:00:00"/>
        <d v="2013-06-22T00:00:00"/>
        <d v="2013-06-29T00:00:00"/>
        <d v="2013-07-06T00:00:00"/>
        <d v="2013-07-13T00:00:00"/>
        <d v="2013-07-20T00:00:00"/>
        <d v="2013-07-27T00:00:00"/>
        <d v="2013-08-03T00:00:00"/>
        <d v="2013-08-10T00:00:00"/>
        <d v="2013-08-17T00:00:00"/>
        <d v="2013-08-24T00:00:00"/>
        <d v="2013-08-31T00:00:00"/>
        <d v="2013-09-07T00:00:00"/>
        <d v="2013-09-14T00:00:00"/>
        <d v="2013-09-21T00:00:00"/>
        <d v="2013-09-28T00:00:00"/>
        <d v="2013-10-05T00:00:00"/>
        <d v="2013-10-12T00:00:00"/>
        <d v="2013-10-19T00:00:00"/>
        <d v="2013-10-26T00:00:00"/>
        <d v="2013-11-02T00:00:00"/>
        <d v="2013-11-09T00:00:00"/>
        <d v="2013-11-16T00:00:00"/>
        <d v="2013-11-23T00:00:00"/>
        <d v="2013-11-30T00:00:00"/>
        <d v="2013-12-07T00:00:00"/>
        <d v="2013-12-14T00:00:00"/>
        <d v="2013-12-21T00:00:00"/>
        <d v="2014-01-01T00:00:00"/>
        <d v="2014-01-04T00:00:00"/>
        <d v="2014-01-11T00:00:00"/>
        <d v="2014-01-18T00:00:00"/>
        <d v="2014-01-25T00:00:00"/>
        <d v="2014-02-01T00:00:00"/>
        <d v="2014-02-08T00:00:00"/>
        <d v="2014-02-15T00:00:00"/>
        <d v="2014-02-22T00:00:00"/>
        <d v="2014-03-01T00:00:00"/>
        <d v="2014-03-08T00:00:00"/>
        <d v="2014-03-15T00:00:00"/>
        <d v="2014-03-22T00:00:00"/>
        <d v="2014-03-29T00:00:00"/>
        <d v="2014-04-05T00:00:00"/>
        <d v="2014-04-12T00:00:00"/>
        <d v="2014-04-19T00:00:00"/>
        <d v="2014-04-26T00:00:00"/>
        <d v="2014-05-03T00:00:00"/>
        <d v="2014-05-10T00:00:00"/>
        <d v="2014-05-17T00:00:00"/>
        <d v="2014-05-24T00:00:00"/>
        <d v="2014-05-31T00:00:00"/>
        <d v="2014-06-07T00:00:00"/>
        <d v="2014-06-14T00:00:00"/>
        <d v="2014-06-21T00:00:00"/>
        <d v="2014-06-28T00:00:00"/>
        <d v="2014-07-05T00:00:00"/>
        <d v="2014-07-12T00:00:00"/>
        <d v="2014-07-19T00:00:00"/>
        <d v="2014-07-26T00:00:00"/>
        <d v="2014-08-02T00:00:00"/>
        <d v="2014-08-09T00:00:00"/>
        <d v="2014-08-16T00:00:00"/>
        <d v="2014-08-23T00:00:00"/>
        <d v="2014-08-30T00:00:00"/>
        <d v="2014-09-06T00:00:00"/>
        <d v="2014-09-13T00:00:00"/>
        <d v="2014-09-20T00:00:00"/>
        <d v="2014-09-27T00:00:00"/>
        <d v="2014-10-04T00:00:00"/>
        <d v="2014-10-11T00:00:00"/>
        <d v="2014-10-18T00:00:00"/>
        <d v="2014-10-25T00:00:00"/>
        <d v="2014-11-01T00:00:00"/>
        <d v="2014-11-08T00:00:00"/>
        <d v="2014-11-15T00:00:00"/>
        <d v="2014-11-22T00:00:00"/>
        <d v="2014-11-29T00:00:00"/>
        <d v="2014-12-06T00:00:00"/>
        <d v="2014-12-13T00:00:00"/>
        <d v="2014-12-20T00:00:00"/>
        <d v="2015-01-01T00:00:00"/>
        <d v="2015-01-10T00:00:00"/>
        <d v="2015-01-17T00:00:00"/>
        <d v="2015-01-24T00:00:00"/>
        <d v="2015-01-31T00:00:00"/>
        <d v="2015-02-07T00:00:00"/>
        <d v="2015-02-14T00:00:00"/>
        <d v="2015-02-21T00:00:00"/>
        <d v="2015-02-28T00:00:00"/>
        <d v="2015-03-07T00:00:00"/>
        <d v="2015-03-14T00:00:00"/>
        <d v="2015-03-21T00:00:00"/>
        <d v="2015-03-28T00:00:00"/>
        <d v="2015-04-04T00:00:00"/>
        <d v="2015-04-11T00:00:00"/>
        <d v="2015-04-18T00:00:00"/>
        <d v="2015-04-25T00:00:00"/>
        <d v="2015-05-02T00:00:00"/>
        <d v="2015-05-09T00:00:00"/>
        <d v="2015-05-16T00:00:00"/>
        <d v="2015-05-23T00:00:00"/>
        <d v="2015-05-30T00:00:00"/>
        <d v="2015-06-06T00:00:00"/>
        <d v="2015-06-13T00:00:00"/>
        <d v="2015-06-20T00:00:00"/>
        <d v="2015-06-27T00:00:00"/>
        <d v="2015-07-04T00:00:00"/>
        <d v="2015-07-11T00:00:00"/>
        <d v="2015-07-18T00:00:00"/>
        <d v="2015-07-25T00:00:00"/>
        <d v="2015-08-01T00:00:00"/>
        <d v="2015-08-08T00:00:00"/>
        <d v="2015-08-15T00:00:00"/>
        <d v="2015-08-22T00:00:00"/>
        <d v="2015-08-29T00:00:00"/>
        <d v="2015-09-05T00:00:00"/>
        <d v="2015-09-12T00:00:00"/>
        <d v="2015-09-19T00:00:00"/>
        <d v="2015-09-26T00:00:00"/>
        <d v="2015-10-03T00:00:00"/>
        <d v="2015-10-10T00:00:00"/>
        <d v="2015-10-17T00:00:00"/>
        <d v="2015-10-24T00:00:00"/>
        <d v="2015-10-31T00:00:00"/>
        <d v="2015-11-07T00:00:00"/>
        <d v="2015-11-14T00:00:00"/>
        <d v="2015-11-21T00:00:00"/>
        <d v="2015-11-28T00:00:00"/>
        <d v="2015-12-05T00:00:00"/>
        <d v="2015-12-12T00:00:00"/>
        <d v="2015-12-19T00:00:00"/>
        <d v="2015-12-26T00:00:00"/>
        <d v="2016-01-01T00:00:00"/>
        <d v="2016-01-09T00:00:00"/>
        <d v="2016-01-16T00:00:00"/>
        <d v="2016-01-23T00:00:00"/>
        <d v="2016-01-30T00:00:00"/>
        <d v="2016-02-06T00:00:00"/>
        <d v="2016-02-13T00:00:00"/>
        <d v="2016-02-20T00:00:00"/>
        <d v="2016-02-27T00:00:00"/>
        <d v="2016-03-05T00:00:00"/>
        <d v="2016-03-12T00:00:00"/>
        <d v="2016-03-19T00:00:00"/>
        <d v="2016-03-26T00:00:00"/>
        <d v="2016-04-02T00:00:00"/>
        <d v="2016-04-09T00:00:00"/>
        <d v="2016-04-16T00:00:00"/>
        <d v="2016-04-23T00:00:00"/>
        <d v="2016-04-30T00:00:00"/>
        <d v="2016-05-07T00:00:00"/>
        <d v="2016-05-14T00:00:00"/>
        <d v="2016-05-21T00:00:00"/>
        <d v="2016-05-28T00:00:00"/>
        <d v="2016-06-04T00:00:00"/>
        <d v="2016-06-11T00:00:00"/>
        <d v="2016-06-18T00:00:00"/>
        <d v="2016-06-25T00:00:00"/>
        <d v="2016-07-02T00:00:00"/>
        <d v="2016-07-09T00:00:00"/>
        <d v="2016-07-16T00:00:00"/>
        <d v="2016-07-23T00:00:00"/>
        <d v="2016-07-30T00:00:00"/>
        <d v="2016-08-06T00:00:00"/>
        <d v="2016-08-13T00:00:00"/>
        <d v="2016-08-20T00:00:00"/>
        <d v="2016-08-27T00:00:00"/>
        <d v="2016-09-03T00:00:00"/>
        <d v="2016-09-10T00:00:00"/>
        <d v="2016-09-17T00:00:00"/>
        <d v="2016-09-24T00:00:00"/>
        <d v="2016-10-01T00:00:00"/>
        <d v="2016-10-08T00:00:00"/>
        <d v="2016-10-15T00:00:00"/>
        <d v="2016-10-22T00:00:00"/>
        <d v="2016-10-29T00:00:00"/>
        <d v="2016-11-05T00:00:00"/>
        <d v="2016-11-12T00:00:00"/>
        <d v="2016-11-19T00:00:00"/>
        <d v="2016-11-26T00:00:00"/>
        <d v="2016-12-03T00:00:00"/>
        <d v="2016-12-10T00:00:00"/>
        <d v="2016-12-17T00:00:00"/>
        <d v="2016-12-24T00:00:00"/>
        <d v="2017-01-01T00:00:00"/>
        <d v="2017-01-07T00:00:00"/>
        <d v="2017-01-14T00:00:00"/>
        <d v="2017-01-21T00:00:00"/>
        <d v="2017-01-28T00:00:00"/>
        <d v="2017-02-04T00:00:00"/>
        <d v="2017-02-11T00:00:00"/>
        <d v="2017-02-18T00:00:00"/>
        <d v="2017-02-25T00:00:00"/>
        <d v="2017-03-04T00:00:00"/>
        <d v="2017-03-11T00:00:00"/>
        <d v="2017-03-18T00:00:00"/>
        <d v="2017-03-25T00:00:00"/>
        <d v="2017-04-01T00:00:00"/>
        <d v="2017-04-08T00:00:00"/>
        <d v="2017-04-15T00:00:00"/>
        <d v="2017-04-22T00:00:00"/>
        <d v="2017-04-29T00:00:00"/>
        <d v="2017-05-06T00:00:00"/>
        <d v="2017-05-13T00:00:00"/>
        <d v="2017-05-20T00:00:00"/>
        <d v="2017-05-27T00:00:00"/>
        <d v="2017-06-03T00:00:00"/>
        <d v="2017-06-10T00:00:00"/>
        <d v="2017-06-17T00:00:00"/>
        <d v="2017-06-24T00:00:00"/>
        <d v="2017-07-01T00:00:00"/>
        <d v="2017-07-08T00:00:00"/>
        <d v="2017-07-15T00:00:00"/>
        <d v="2017-07-22T00:00:00"/>
        <d v="2017-07-29T00:00:00"/>
        <d v="2017-08-05T00:00:00"/>
        <d v="2017-08-12T00:00:00"/>
        <d v="2017-08-19T00:00:00"/>
        <d v="2017-08-26T00:00:00"/>
        <d v="2017-09-02T00:00:00"/>
        <d v="2017-09-09T00:00:00"/>
        <d v="2017-09-16T00:00:00"/>
        <d v="2017-09-23T00:00:00"/>
        <d v="2017-09-30T00:00:00"/>
        <d v="2017-10-07T00:00:00"/>
        <d v="2017-10-14T00:00:00"/>
        <d v="2017-10-21T00:00:00"/>
        <d v="2017-10-28T00:00:00"/>
        <d v="2017-11-04T00:00:00"/>
        <d v="2017-11-11T00:00:00"/>
        <d v="2017-11-18T00:00:00"/>
        <d v="2017-11-25T00:00:00"/>
        <d v="2017-12-02T00:00:00"/>
        <d v="2017-12-09T00:00:00"/>
        <d v="2017-12-16T00:00:00"/>
        <d v="2017-12-23T00:00:00"/>
      </sharedItems>
      <fieldGroup par="78" base="0">
        <rangePr groupBy="months" startDate="2013-01-01T00:00:00" endDate="2017-12-24T00:00:00"/>
        <groupItems count="14">
          <s v="&lt;1/1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4/2017"/>
        </groupItems>
      </fieldGroup>
    </cacheField>
    <cacheField name="Channel" numFmtId="0">
      <sharedItems/>
    </cacheField>
    <cacheField name="Actual Sales" numFmtId="170">
      <sharedItems containsSemiMixedTypes="0" containsString="0" containsNumber="1" minValue="1266994.0000000999" maxValue="12631476.000000101"/>
    </cacheField>
    <cacheField name="Model Sales" numFmtId="170">
      <sharedItems containsSemiMixedTypes="0" containsString="0" containsNumber="1" minValue="1825414.9858848599" maxValue="13860623.202482801"/>
    </cacheField>
    <cacheField name="2016_VD_TV_Own_Coca_Cola_Regular_Total_Long" numFmtId="0">
      <sharedItems containsSemiMixedTypes="0" containsString="0" containsNumber="1" minValue="0" maxValue="326235.60313980002"/>
    </cacheField>
    <cacheField name="2016_VD_TV_Own_Coca_Cola_Regular_Total_Short" numFmtId="0">
      <sharedItems containsSemiMixedTypes="0" containsString="0" containsNumber="1" minValue="0" maxValue="1092972.0264836999"/>
    </cacheField>
    <cacheField name="2017_VD_Non_TV_Own _Digital_Long" numFmtId="0">
      <sharedItems containsSemiMixedTypes="0" containsString="0" containsNumber="1" minValue="0" maxValue="56350.046848899998"/>
    </cacheField>
    <cacheField name="2017_VD_Non_TV_Own _Digital_Short" numFmtId="0">
      <sharedItems containsSemiMixedTypes="0" containsString="0" containsNumber="1" minValue="0" maxValue="97110.079153800005"/>
    </cacheField>
    <cacheField name="2017_VD_Non_TV_Own _OOH_Long" numFmtId="0">
      <sharedItems containsSemiMixedTypes="0" containsString="0" containsNumber="1" minValue="0" maxValue="76863.055655899996"/>
    </cacheField>
    <cacheField name="2017_VD_Non_TV_Own _OOH_Short" numFmtId="0">
      <sharedItems containsSemiMixedTypes="0" containsString="0" containsNumber="1" minValue="0" maxValue="96559.387967500006"/>
    </cacheField>
    <cacheField name="CP_2016_Total_Long" numFmtId="0">
      <sharedItems containsSemiMixedTypes="0" containsString="0" containsNumber="1" minValue="0" maxValue="8064.8167874000001"/>
    </cacheField>
    <cacheField name="CP_2016_Total_Short" numFmtId="0">
      <sharedItems containsSemiMixedTypes="0" containsString="0" containsNumber="1" minValue="0" maxValue="12980.663428100001"/>
    </cacheField>
    <cacheField name="VD_2017_Non_TV_Own_Coca_Cola_Regular_Cinema_Long" numFmtId="0">
      <sharedItems containsSemiMixedTypes="0" containsString="0" containsNumber="1" minValue="0" maxValue="21869.891861600001"/>
    </cacheField>
    <cacheField name="VD_2017_Non_TV_Own_Coca_Cola_Regular_Cinema_Short" numFmtId="0">
      <sharedItems containsSemiMixedTypes="0" containsString="0" containsNumber="1" minValue="0" maxValue="47977.460242300003"/>
    </cacheField>
    <cacheField name="VD_2017_Non_TV_Own_Coca_Cola_Regular_Radio_Long" numFmtId="0">
      <sharedItems containsSemiMixedTypes="0" containsString="0" containsNumber="1" minValue="0" maxValue="28399.282380699999"/>
    </cacheField>
    <cacheField name="VD_2017_Non_TV_Own_Coca_Cola_Regular_Radio_Short" numFmtId="0">
      <sharedItems containsSemiMixedTypes="0" containsString="0" containsNumber="1" minValue="0" maxValue="79912.387515099996"/>
    </cacheField>
    <cacheField name="VD_2017_TV_Own_Coca_Cola_Regular_Coca_Cola_Summer_Long" numFmtId="0">
      <sharedItems containsSemiMixedTypes="0" containsString="0" containsNumber="1" minValue="0" maxValue="275092.3832182"/>
    </cacheField>
    <cacheField name="VD_2017_TV_Own_Coca_Cola_Regular_Coca_Cola_Summer_short" numFmtId="0">
      <sharedItems containsSemiMixedTypes="0" containsString="0" containsNumber="1" minValue="0" maxValue="864119.09284489998"/>
    </cacheField>
    <cacheField name="VD_2017_TV_Own_Coca_Cola_Regular_Coke_Meals_Long" numFmtId="0">
      <sharedItems containsSemiMixedTypes="0" containsString="0" containsNumber="1" minValue="0" maxValue="79469.895921100004"/>
    </cacheField>
    <cacheField name="VD_2017_TV_Own_Coca_Cola_Regular_Coke_Meals_Short" numFmtId="0">
      <sharedItems containsSemiMixedTypes="0" containsString="0" containsNumber="1" minValue="0" maxValue="201443.66059809999"/>
    </cacheField>
    <cacheField name="VD_2017_TV_Own_Coca_Cola_Regular_EnjoyTheFeeling_Long" numFmtId="0">
      <sharedItems containsSemiMixedTypes="0" containsString="0" containsNumber="1" minValue="0" maxValue="59818.503843400002"/>
    </cacheField>
    <cacheField name="VD_2017_TV_Own_Coca_Cola_Regular_EnjoyTheFeeling_Short" numFmtId="0">
      <sharedItems containsSemiMixedTypes="0" containsString="0" containsNumber="1" minValue="0" maxValue="236053.43885499999"/>
    </cacheField>
    <cacheField name="VD_2017_TV_Own_Coca_Cola_Regular_Reputational_Management_Long" numFmtId="0">
      <sharedItems containsSemiMixedTypes="0" containsString="0" containsNumber="1" minValue="0" maxValue="20642.454641"/>
    </cacheField>
    <cacheField name="VD_2017_TV_Own_Coca_Cola_Regular_Reputational_Management_Short" numFmtId="0">
      <sharedItems containsSemiMixedTypes="0" containsString="0" containsNumber="1" minValue="0" maxValue="47940.018193000004"/>
    </cacheField>
    <cacheField name="VD_Assets_Coca_Cola_Reg_Cricket_Print" numFmtId="170">
      <sharedItems containsSemiMixedTypes="0" containsString="0" containsNumber="1" minValue="447.0709152" maxValue="26198.433130500001"/>
    </cacheField>
    <cacheField name="VD_Assets_Coca_Cola_Reg_Cricket_Radio" numFmtId="0">
      <sharedItems containsSemiMixedTypes="0" containsString="0" containsNumber="1" minValue="0" maxValue="5646.8885905999996"/>
    </cacheField>
    <cacheField name="VD_Assets_Coca_Cola_Reg_Cricket_TV" numFmtId="170">
      <sharedItems containsSemiMixedTypes="0" containsString="0" containsNumber="1" minValue="1646.9329058000001" maxValue="118084.1316922"/>
    </cacheField>
    <cacheField name="VD_Assets_Coca_Cola_Reg_Rugby_Print" numFmtId="0">
      <sharedItems containsSemiMixedTypes="0" containsString="0" containsNumber="1" minValue="0" maxValue="30039.743640799999"/>
    </cacheField>
    <cacheField name="VD_Assets_Coca_Cola_Reg_Rugby_Radio" numFmtId="0">
      <sharedItems containsSemiMixedTypes="0" containsString="0" containsNumber="1" minValue="0" maxValue="4484.0925045000004"/>
    </cacheField>
    <cacheField name="VD_Assets_Coca_Cola_Reg_Rugby_TV" numFmtId="170">
      <sharedItems containsSemiMixedTypes="0" containsString="0" containsNumber="1" minValue="1137.3706340000001" maxValue="188268.0789272"/>
    </cacheField>
    <cacheField name="VD_Assets_Coca_Cola_Reg_Soccer_Print" numFmtId="0">
      <sharedItems containsSemiMixedTypes="0" containsString="0" containsNumber="1" minValue="0" maxValue="31838.367098800001"/>
    </cacheField>
    <cacheField name="VD_Assets_Coca_Cola_Reg_Soccer_Radio" numFmtId="0">
      <sharedItems containsSemiMixedTypes="0" containsString="0" containsNumber="1" minValue="0" maxValue="7168.8957626000001"/>
    </cacheField>
    <cacheField name="VD_Assets_Coca_Cola_Reg_Soccer_TV " numFmtId="170">
      <sharedItems containsSemiMixedTypes="0" containsString="0" containsNumber="1" minValue="1048.8940505" maxValue="118502.6577347"/>
    </cacheField>
    <cacheField name="VD_CP_2017_Prizes_Coke_Food_Fest" numFmtId="0">
      <sharedItems containsSemiMixedTypes="0" containsString="0" containsNumber="1" minValue="0" maxValue="7629.3423253999999"/>
    </cacheField>
    <cacheField name="VD_CP_2017_Prizes_Coke_summer" numFmtId="0">
      <sharedItems containsSemiMixedTypes="0" containsString="0" containsNumber="1" minValue="0" maxValue="19084.6773073"/>
    </cacheField>
    <cacheField name="VD_CP_2017_Sampling" numFmtId="0">
      <sharedItems containsSemiMixedTypes="0" containsString="0" containsNumber="1" minValue="0" maxValue="74773.322928199996"/>
    </cacheField>
    <cacheField name="VD_Non_TV_Own_Coca_Cola_Regular_Cinema_Long" numFmtId="0">
      <sharedItems containsSemiMixedTypes="0" containsString="0" containsNumber="1" minValue="0" maxValue="21088.229194799998"/>
    </cacheField>
    <cacheField name="VD_Non_TV_Own_Coca_Cola_Regular_Cinema_Short" numFmtId="0">
      <sharedItems containsSemiMixedTypes="0" containsString="0" containsNumber="1" minValue="0" maxValue="78232.822052200005"/>
    </cacheField>
    <cacheField name="VD_Non_TV_Own_Coca_Cola_Regular_Digital_Long" numFmtId="0">
      <sharedItems containsSemiMixedTypes="0" containsString="0" containsNumber="1" minValue="0" maxValue="75092.5140139"/>
    </cacheField>
    <cacheField name="VD_Non_TV_Own_Coca_Cola_Regular_Digital_Short" numFmtId="0">
      <sharedItems containsSemiMixedTypes="0" containsString="0" containsNumber="1" minValue="0" maxValue="127282.2394454"/>
    </cacheField>
    <cacheField name="VD_Non_TV_Own_Coca_Cola_Regular_OOH_Long" numFmtId="170">
      <sharedItems containsSemiMixedTypes="0" containsString="0" containsNumber="1" minValue="232.14118540000001" maxValue="81443.015819599997"/>
    </cacheField>
    <cacheField name="VD_Non_TV_Own_Coca_Cola_Regular_OOH_Short" numFmtId="0">
      <sharedItems containsSemiMixedTypes="0" containsString="0" containsNumber="1" minValue="0" maxValue="90832.721798800005"/>
    </cacheField>
    <cacheField name="VD_Non_TV_Own_Coca_Cola_Regular_Print_Long" numFmtId="170">
      <sharedItems containsSemiMixedTypes="0" containsString="0" containsNumber="1" minValue="107.10698170000001" maxValue="9322.9404374999995"/>
    </cacheField>
    <cacheField name="VD_Non_TV_Own_Coca_Cola_Regular_Print_Short" numFmtId="0">
      <sharedItems containsSemiMixedTypes="0" containsString="0" containsNumber="1" minValue="0" maxValue="53647.101481099999"/>
    </cacheField>
    <cacheField name="VD_Non_TV_Own_Coca_Cola_Regular_Radio_Long" numFmtId="0">
      <sharedItems containsSemiMixedTypes="0" containsString="0" containsNumber="1" minValue="0" maxValue="74193.194794299998"/>
    </cacheField>
    <cacheField name="VD_Non_TV_Own_Coca_Cola_Regular_Radio_Short" numFmtId="0">
      <sharedItems containsSemiMixedTypes="0" containsString="0" containsNumber="1" minValue="0" maxValue="143553.55770400001"/>
    </cacheField>
    <cacheField name="VD_2017_Non_TV_Own_Coca_Cola_Regular_Print_Short" numFmtId="0">
      <sharedItems containsSemiMixedTypes="0" containsString="0" containsNumber="1" minValue="0" maxValue="40812.721848000001"/>
    </cacheField>
    <cacheField name="n" numFmtId="0">
      <sharedItems containsNonDate="0" containsString="0" containsBlank="1"/>
    </cacheField>
    <cacheField name="Additive_TV_Own" numFmtId="0">
      <sharedItems containsSemiMixedTypes="0" containsString="0" containsNumber="1" minValue="0" maxValue="880575.11841939995"/>
    </cacheField>
    <cacheField name="M_Trade" numFmtId="3">
      <sharedItems containsSemiMixedTypes="0" containsString="0" containsNumber="1" containsInteger="1" minValue="0" maxValue="0"/>
    </cacheField>
    <cacheField name="M_CP_short" numFmtId="3">
      <sharedItems containsSemiMixedTypes="0" containsString="0" containsNumber="1" minValue="0" maxValue="92497.814801699991"/>
    </cacheField>
    <cacheField name="M_CP_Long" numFmtId="3">
      <sharedItems containsSemiMixedTypes="0" containsString="0" containsNumber="1" minValue="0" maxValue="8064.8167874000001"/>
    </cacheField>
    <cacheField name="M_Digital_Short" numFmtId="3">
      <sharedItems containsSemiMixedTypes="0" containsString="0" containsNumber="1" minValue="0" maxValue="127282.2394454"/>
    </cacheField>
    <cacheField name="M_Outdoor_Short" numFmtId="3">
      <sharedItems containsSemiMixedTypes="0" containsString="0" containsNumber="1" minValue="818.07814450000001" maxValue="96559.387967500006"/>
    </cacheField>
    <cacheField name="M_Print_Short" numFmtId="3">
      <sharedItems containsSemiMixedTypes="0" containsString="0" containsNumber="1" minValue="0" maxValue="53647.101481099999"/>
    </cacheField>
    <cacheField name="M_Radio_Short" numFmtId="3">
      <sharedItems containsSemiMixedTypes="0" containsString="0" containsNumber="1" minValue="0" maxValue="143553.55770400001"/>
    </cacheField>
    <cacheField name="M_TV_Short" numFmtId="3">
      <sharedItems containsSemiMixedTypes="0" containsString="0" containsNumber="1" minValue="0" maxValue="1092972.0264836999"/>
    </cacheField>
    <cacheField name="M_TV_Cinema_Short" numFmtId="3">
      <sharedItems containsSemiMixedTypes="0" containsString="0" containsNumber="1" minValue="0" maxValue="78232.822052200005"/>
    </cacheField>
    <cacheField name="M_Digital_Long" numFmtId="3">
      <sharedItems containsSemiMixedTypes="0" containsString="0" containsNumber="1" minValue="0" maxValue="80917.082888599994"/>
    </cacheField>
    <cacheField name="M_Outdoor_Long" numFmtId="3">
      <sharedItems containsSemiMixedTypes="0" containsString="0" containsNumber="1" minValue="232.14118540000001" maxValue="92476.465918699992"/>
    </cacheField>
    <cacheField name="M_Print_Long" numFmtId="3">
      <sharedItems containsSemiMixedTypes="0" containsString="0" containsNumber="1" minValue="107.10698170000001" maxValue="9322.9404374999995"/>
    </cacheField>
    <cacheField name="M_Radio_Long" numFmtId="3">
      <sharedItems containsSemiMixedTypes="0" containsString="0" containsNumber="1" minValue="0" maxValue="74193.194794299998"/>
    </cacheField>
    <cacheField name="M_TV_Long" numFmtId="3">
      <sharedItems containsSemiMixedTypes="0" containsString="0" containsNumber="1" minValue="0" maxValue="880575.11841939995"/>
    </cacheField>
    <cacheField name="M_TV_Cinema_Long" numFmtId="3">
      <sharedItems containsSemiMixedTypes="0" containsString="0" containsNumber="1" minValue="0" maxValue="26174.6348765"/>
    </cacheField>
    <cacheField name="M_TV" numFmtId="3">
      <sharedItems containsSemiMixedTypes="0" containsString="0" containsNumber="1" minValue="0" maxValue="1461326.8873032527"/>
    </cacheField>
    <cacheField name="Assets" numFmtId="3">
      <sharedItems containsSemiMixedTypes="0" containsString="0" containsNumber="1" minValue="6065.6132517000005" maxValue="319935.87690309994"/>
    </cacheField>
    <cacheField name="Incremental" numFmtId="3">
      <sharedItems containsSemiMixedTypes="0" containsString="0" containsNumber="1" minValue="10192.985868899999" maxValue="2283859.9299344528"/>
    </cacheField>
    <cacheField name="Year" numFmtId="0">
      <sharedItems containsSemiMixedTypes="0" containsString="0" containsNumber="1" containsInteger="1" minValue="2013" maxValue="2017" count="5">
        <n v="2013"/>
        <n v="2014"/>
        <n v="2015"/>
        <n v="2016"/>
        <n v="2017"/>
      </sharedItems>
    </cacheField>
    <cacheField name="Quarter" numFmtId="0">
      <sharedItems containsBlank="1"/>
    </cacheField>
    <cacheField name="Month" numFmtId="0">
      <sharedItems containsString="0" containsBlank="1" containsNumber="1" containsInteger="1" minValue="1" maxValue="12"/>
    </cacheField>
    <cacheField name="(Q1-Q3) yearly" numFmtId="0">
      <sharedItems containsNonDate="0" containsString="0" containsBlank="1"/>
    </cacheField>
    <cacheField name="Baseline" numFmtId="3">
      <sharedItems containsSemiMixedTypes="0" containsString="0" containsNumber="1" minValue="1658564.6376165599" maxValue="12320531.583239701"/>
    </cacheField>
    <cacheField name="Others1" numFmtId="0">
      <sharedItems containsNonDate="0" containsString="0" containsBlank="1"/>
    </cacheField>
    <cacheField name="Calendar" numFmtId="0">
      <sharedItems containsNonDate="0" containsString="0" containsBlank="1"/>
    </cacheField>
    <cacheField name="Error" numFmtId="0">
      <sharedItems containsString="0" containsBlank="1" containsNumber="1" minValue="-1817502.7854447896" maxValue="1722571.1570636695"/>
    </cacheField>
    <cacheField name="N2" numFmtId="0">
      <sharedItems containsNonDate="0" containsString="0" containsBlank="1"/>
    </cacheField>
    <cacheField name="Error2_2" numFmtId="0" formula="'Actual Sales'-'Model Sales'" databaseField="0"/>
    <cacheField name="Quarters" numFmtId="0" databaseField="0">
      <fieldGroup base="0">
        <rangePr groupBy="quarters" startDate="2013-01-01T00:00:00" endDate="2017-12-24T00:00:00"/>
        <groupItems count="6">
          <s v="&lt;1/1/2013"/>
          <s v="Qtr1"/>
          <s v="Qtr2"/>
          <s v="Qtr3"/>
          <s v="Qtr4"/>
          <s v="&gt;12/24/2017"/>
        </groupItems>
      </fieldGroup>
    </cacheField>
    <cacheField name="Years" numFmtId="0" databaseField="0">
      <fieldGroup base="0">
        <rangePr groupBy="years" startDate="2013-01-01T00:00:00" endDate="2017-12-24T00:00:00"/>
        <groupItems count="7">
          <s v="&lt;1/1/2013"/>
          <s v="2013"/>
          <s v="2014"/>
          <s v="2015"/>
          <s v="2016"/>
          <s v="2017"/>
          <s v="&gt;12/24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ashank Ramesh" refreshedDate="43258.545395486108" createdVersion="6" refreshedVersion="6" minRefreshableVersion="3" recordCount="208" xr:uid="{69863794-98E2-406A-B6A7-B5662687363C}">
  <cacheSource type="worksheet">
    <worksheetSource ref="A1:D209" sheet="Model Decomp (Updated)" r:id="rId1"/>
  </cacheSource>
  <cacheFields count="5">
    <cacheField name="weekEnding" numFmtId="14">
      <sharedItems containsSemiMixedTypes="0" containsNonDate="0" containsDate="1" containsString="0" minDate="2013-01-01T00:00:00" maxDate="2017-01-01T00:00:00" count="416">
        <d v="2013-01-04T00:00:00"/>
        <d v="2013-01-11T00:00:00"/>
        <d v="2013-01-18T00:00:00"/>
        <d v="2013-01-25T00:00:00"/>
        <d v="2013-02-01T00:00:00"/>
        <d v="2013-02-08T00:00:00"/>
        <d v="2013-02-15T00:00:00"/>
        <d v="2013-02-22T00:00:00"/>
        <d v="2013-03-01T00:00:00"/>
        <d v="2013-03-08T00:00:00"/>
        <d v="2013-03-15T00:00:00"/>
        <d v="2013-03-22T00:00:00"/>
        <d v="2013-03-29T00:00:00"/>
        <d v="2013-04-05T00:00:00"/>
        <d v="2013-04-12T00:00:00"/>
        <d v="2013-04-19T00:00:00"/>
        <d v="2013-04-26T00:00:00"/>
        <d v="2013-05-03T00:00:00"/>
        <d v="2013-05-10T00:00:00"/>
        <d v="2013-05-17T00:00:00"/>
        <d v="2013-05-24T00:00:00"/>
        <d v="2013-05-31T00:00:00"/>
        <d v="2013-06-07T00:00:00"/>
        <d v="2013-06-14T00:00:00"/>
        <d v="2013-06-21T00:00:00"/>
        <d v="2013-06-28T00:00:00"/>
        <d v="2013-07-05T00:00:00"/>
        <d v="2013-07-12T00:00:00"/>
        <d v="2013-07-19T00:00:00"/>
        <d v="2013-07-26T00:00:00"/>
        <d v="2013-08-02T00:00:00"/>
        <d v="2013-08-09T00:00:00"/>
        <d v="2013-08-16T00:00:00"/>
        <d v="2013-08-23T00:00:00"/>
        <d v="2013-08-30T00:00:00"/>
        <d v="2013-09-06T00:00:00"/>
        <d v="2013-09-13T00:00:00"/>
        <d v="2013-09-20T00:00:00"/>
        <d v="2013-09-27T00:00:00"/>
        <d v="2013-10-04T00:00:00"/>
        <d v="2013-10-11T00:00:00"/>
        <d v="2013-10-18T00:00:00"/>
        <d v="2013-10-25T00:00:00"/>
        <d v="2013-11-01T00:00:00"/>
        <d v="2013-11-08T00:00:00"/>
        <d v="2013-11-15T00:00:00"/>
        <d v="2013-11-22T00:00:00"/>
        <d v="2013-11-29T00:00:00"/>
        <d v="2013-12-06T00:00:00"/>
        <d v="2013-12-13T00:00:00"/>
        <d v="2013-12-20T00:00:00"/>
        <d v="2013-12-31T00:00:00"/>
        <d v="2014-01-03T00:00:00"/>
        <d v="2014-01-10T00:00:00"/>
        <d v="2014-01-17T00:00:00"/>
        <d v="2014-01-24T00:00:00"/>
        <d v="2014-01-31T00:00:00"/>
        <d v="2014-02-07T00:00:00"/>
        <d v="2014-02-14T00:00:00"/>
        <d v="2014-02-21T00:00:00"/>
        <d v="2014-02-28T00:00:00"/>
        <d v="2014-03-07T00:00:00"/>
        <d v="2014-03-14T00:00:00"/>
        <d v="2014-03-21T00:00:00"/>
        <d v="2014-03-28T00:00:00"/>
        <d v="2014-04-04T00:00:00"/>
        <d v="2014-04-11T00:00:00"/>
        <d v="2014-04-18T00:00:00"/>
        <d v="2014-04-25T00:00:00"/>
        <d v="2014-05-02T00:00:00"/>
        <d v="2014-05-09T00:00:00"/>
        <d v="2014-05-16T00:00:00"/>
        <d v="2014-05-23T00:00:00"/>
        <d v="2014-05-30T00:00:00"/>
        <d v="2014-06-06T00:00:00"/>
        <d v="2014-06-13T00:00:00"/>
        <d v="2014-06-20T00:00:00"/>
        <d v="2014-06-27T00:00:00"/>
        <d v="2014-07-04T00:00:00"/>
        <d v="2014-07-11T00:00:00"/>
        <d v="2014-07-18T00:00:00"/>
        <d v="2014-07-25T00:00:00"/>
        <d v="2014-08-01T00:00:00"/>
        <d v="2014-08-08T00:00:00"/>
        <d v="2014-08-15T00:00:00"/>
        <d v="2014-08-22T00:00:00"/>
        <d v="2014-08-29T00:00:00"/>
        <d v="2014-09-05T00:00:00"/>
        <d v="2014-09-12T00:00:00"/>
        <d v="2014-09-19T00:00:00"/>
        <d v="2014-09-26T00:00:00"/>
        <d v="2014-10-03T00:00:00"/>
        <d v="2014-10-10T00:00:00"/>
        <d v="2014-10-17T00:00:00"/>
        <d v="2014-10-24T00:00:00"/>
        <d v="2014-10-31T00:00:00"/>
        <d v="2014-11-07T00:00:00"/>
        <d v="2014-11-14T00:00:00"/>
        <d v="2014-11-21T00:00:00"/>
        <d v="2014-11-28T00:00:00"/>
        <d v="2014-12-05T00:00:00"/>
        <d v="2014-12-12T00:00:00"/>
        <d v="2014-12-19T00:00:00"/>
        <d v="2014-12-31T00:00:00"/>
        <d v="2015-01-09T00:00:00"/>
        <d v="2015-01-16T00:00:00"/>
        <d v="2015-01-23T00:00:00"/>
        <d v="2015-01-30T00:00:00"/>
        <d v="2015-02-06T00:00:00"/>
        <d v="2015-02-13T00:00:00"/>
        <d v="2015-02-20T00:00:00"/>
        <d v="2015-02-27T00:00:00"/>
        <d v="2015-03-06T00:00:00"/>
        <d v="2015-03-13T00:00:00"/>
        <d v="2015-03-20T00:00:00"/>
        <d v="2015-03-27T00:00:00"/>
        <d v="2015-04-03T00:00:00"/>
        <d v="2015-04-10T00:00:00"/>
        <d v="2015-04-17T00:00:00"/>
        <d v="2015-04-24T00:00:00"/>
        <d v="2015-05-01T00:00:00"/>
        <d v="2015-05-08T00:00:00"/>
        <d v="2015-05-15T00:00:00"/>
        <d v="2015-05-22T00:00:00"/>
        <d v="2015-05-29T00:00:00"/>
        <d v="2015-06-05T00:00:00"/>
        <d v="2015-06-12T00:00:00"/>
        <d v="2015-06-19T00:00:00"/>
        <d v="2015-06-26T00:00:00"/>
        <d v="2015-07-03T00:00:00"/>
        <d v="2015-07-10T00:00:00"/>
        <d v="2015-07-17T00:00:00"/>
        <d v="2015-07-24T00:00:00"/>
        <d v="2015-07-31T00:00:00"/>
        <d v="2015-08-07T00:00:00"/>
        <d v="2015-08-14T00:00:00"/>
        <d v="2015-08-21T00:00:00"/>
        <d v="2015-08-28T00:00:00"/>
        <d v="2015-09-04T00:00:00"/>
        <d v="2015-09-11T00:00:00"/>
        <d v="2015-09-18T00:00:00"/>
        <d v="2015-09-25T00:00:00"/>
        <d v="2015-10-02T00:00:00"/>
        <d v="2015-10-09T00:00:00"/>
        <d v="2015-10-16T00:00:00"/>
        <d v="2015-10-23T00:00:00"/>
        <d v="2015-10-30T00:00:00"/>
        <d v="2015-11-06T00:00:00"/>
        <d v="2015-11-13T00:00:00"/>
        <d v="2015-11-20T00:00:00"/>
        <d v="2015-11-27T00:00:00"/>
        <d v="2015-12-04T00:00:00"/>
        <d v="2015-12-11T00:00:00"/>
        <d v="2015-12-18T00:00:00"/>
        <d v="2015-12-25T00:00:00"/>
        <d v="2015-12-31T00:00:00"/>
        <d v="2016-01-08T00:00:00"/>
        <d v="2016-01-15T00:00:00"/>
        <d v="2016-01-22T00:00:00"/>
        <d v="2016-01-29T00:00:00"/>
        <d v="2016-02-05T00:00:00"/>
        <d v="2016-02-12T00:00:00"/>
        <d v="2016-02-19T00:00:00"/>
        <d v="2016-02-26T00:00:00"/>
        <d v="2016-03-04T00:00:00"/>
        <d v="2016-03-11T00:00:00"/>
        <d v="2016-03-18T00:00:00"/>
        <d v="2016-03-25T00:00:00"/>
        <d v="2016-04-01T00:00:00"/>
        <d v="2016-04-08T00:00:00"/>
        <d v="2016-04-15T00:00:00"/>
        <d v="2016-04-22T00:00:00"/>
        <d v="2016-04-29T00:00:00"/>
        <d v="2016-05-06T00:00:00"/>
        <d v="2016-05-13T00:00:00"/>
        <d v="2016-05-20T00:00:00"/>
        <d v="2016-05-27T00:00:00"/>
        <d v="2016-06-03T00:00:00"/>
        <d v="2016-06-10T00:00:00"/>
        <d v="2016-06-17T00:00:00"/>
        <d v="2016-06-24T00:00:00"/>
        <d v="2016-07-01T00:00:00"/>
        <d v="2016-07-08T00:00:00"/>
        <d v="2016-07-15T00:00:00"/>
        <d v="2016-07-22T00:00:00"/>
        <d v="2016-07-29T00:00:00"/>
        <d v="2016-08-05T00:00:00"/>
        <d v="2016-08-12T00:00:00"/>
        <d v="2016-08-19T00:00:00"/>
        <d v="2016-08-26T00:00:00"/>
        <d v="2016-09-02T00:00:00"/>
        <d v="2016-09-09T00:00:00"/>
        <d v="2016-09-16T00:00:00"/>
        <d v="2016-09-23T00:00:00"/>
        <d v="2016-09-30T00:00:00"/>
        <d v="2016-10-07T00:00:00"/>
        <d v="2016-10-14T00:00:00"/>
        <d v="2016-10-21T00:00:00"/>
        <d v="2016-10-28T00:00:00"/>
        <d v="2016-11-04T00:00:00"/>
        <d v="2016-11-11T00:00:00"/>
        <d v="2016-11-18T00:00:00"/>
        <d v="2016-11-25T00:00:00"/>
        <d v="2016-12-02T00:00:00"/>
        <d v="2016-12-09T00:00:00"/>
        <d v="2016-12-16T00:00:00"/>
        <d v="2016-12-23T00:00:00"/>
        <d v="2016-12-31T00:00:00"/>
        <d v="2013-02-02T00:00:00" u="1"/>
        <d v="2014-04-19T00:00:00" u="1"/>
        <d v="2015-03-14T00:00:00" u="1"/>
        <d v="2013-06-29T00:00:00" u="1"/>
        <d v="2014-05-24T00:00:00" u="1"/>
        <d v="2014-09-06T00:00:00" u="1"/>
        <d v="2015-02-28T00:00:00" u="1"/>
        <d v="2015-08-01T00:00:00" u="1"/>
        <d v="2016-01-23T00:00:00" u="1"/>
        <d v="2016-08-27T00:00:00" u="1"/>
        <d v="2013-11-16T00:00:00" u="1"/>
        <d v="2014-10-11T00:00:00" u="1"/>
        <d v="2013-12-21T00:00:00" u="1"/>
        <d v="2014-04-12T00:00:00" u="1"/>
        <d v="2015-03-07T00:00:00" u="1"/>
        <d v="2013-06-22T00:00:00" u="1"/>
        <d v="2014-05-17T00:00:00" u="1"/>
        <d v="2015-02-21T00:00:00" u="1"/>
        <d v="2016-01-16T00:00:00" u="1"/>
        <d v="2016-08-20T00:00:00" u="1"/>
        <d v="2013-07-27T00:00:00" u="1"/>
        <d v="2013-11-09T00:00:00" u="1"/>
        <d v="2014-10-04T00:00:00" u="1"/>
        <d v="2013-12-14T00:00:00" u="1"/>
        <d v="2014-04-05T00:00:00" u="1"/>
        <d v="2016-03-26T00:00:00" u="1"/>
        <d v="2013-06-15T00:00:00" u="1"/>
        <d v="2014-05-10T00:00:00" u="1"/>
        <d v="2015-02-14T00:00:00" u="1"/>
        <d v="2016-01-09T00:00:00" u="1"/>
        <d v="2016-08-13T00:00:00" u="1"/>
        <d v="2013-07-20T00:00:00" u="1"/>
        <d v="2013-11-02T00:00:00" u="1"/>
        <d v="2013-12-07T00:00:00" u="1"/>
        <d v="2015-11-28T00:00:00" u="1"/>
        <d v="2016-03-19T00:00:00" u="1"/>
        <d v="2013-06-08T00:00:00" u="1"/>
        <d v="2014-05-03T00:00:00" u="1"/>
        <d v="2015-02-07T00:00:00" u="1"/>
        <d v="2016-08-06T00:00:00" u="1"/>
        <d v="2013-07-13T00:00:00" u="1"/>
        <d v="2015-11-21T00:00:00" u="1"/>
        <d v="2016-03-12T00:00:00" u="1"/>
        <d v="2013-06-01T00:00:00" u="1"/>
        <d v="2015-12-26T00:00:00" u="1"/>
        <d v="2013-07-06T00:00:00" u="1"/>
        <d v="2015-06-27T00:00:00" u="1"/>
        <d v="2015-11-14T00:00:00" u="1"/>
        <d v="2016-03-05T00:00:00" u="1"/>
        <d v="2015-12-19T00:00:00" u="1"/>
        <d v="2013-01-26T00:00:00" u="1"/>
        <d v="2015-06-20T00:00:00" u="1"/>
        <d v="2014-08-30T00:00:00" u="1"/>
        <d v="2015-07-25T00:00:00" u="1"/>
        <d v="2015-11-07T00:00:00" u="1"/>
        <d v="2015-12-12T00:00:00" u="1"/>
        <d v="2013-01-19T00:00:00" u="1"/>
        <d v="2015-06-13T00:00:00" u="1"/>
        <d v="2013-09-28T00:00:00" u="1"/>
        <d v="2014-08-23T00:00:00" u="1"/>
        <d v="2015-07-18T00:00:00" u="1"/>
        <d v="2016-11-26T00:00:00" u="1"/>
        <d v="2015-12-05T00:00:00" u="1"/>
        <d v="2013-01-12T00:00:00" u="1"/>
        <d v="2014-03-29T00:00:00" u="1"/>
        <d v="2015-06-06T00:00:00" u="1"/>
        <d v="2013-09-21T00:00:00" u="1"/>
        <d v="2014-08-16T00:00:00" u="1"/>
        <d v="2015-07-11T00:00:00" u="1"/>
        <d v="2016-11-19T00:00:00" u="1"/>
        <d v="2013-10-26T00:00:00" u="1"/>
        <d v="2016-12-24T00:00:00" u="1"/>
        <d v="2013-01-05T00:00:00" u="1"/>
        <d v="2013-04-27T00:00:00" u="1"/>
        <d v="2014-03-22T00:00:00" u="1"/>
        <d v="2016-06-25T00:00:00" u="1"/>
        <d v="2013-09-14T00:00:00" u="1"/>
        <d v="2014-08-09T00:00:00" u="1"/>
        <d v="2015-01-31T00:00:00" u="1"/>
        <d v="2015-07-04T00:00:00" u="1"/>
        <d v="2016-07-30T00:00:00" u="1"/>
        <d v="2016-11-12T00:00:00" u="1"/>
        <d v="2013-10-19T00:00:00" u="1"/>
        <d v="2016-12-17T00:00:00" u="1"/>
        <d v="2013-04-20T00:00:00" u="1"/>
        <d v="2014-03-15T00:00:00" u="1"/>
        <d v="2016-06-18T00:00:00" u="1"/>
        <d v="2013-05-25T00:00:00" u="1"/>
        <d v="2013-09-07T00:00:00" u="1"/>
        <d v="2014-08-02T00:00:00" u="1"/>
        <d v="2015-01-24T00:00:00" u="1"/>
        <d v="2016-07-23T00:00:00" u="1"/>
        <d v="2016-11-05T00:00:00" u="1"/>
        <d v="2013-10-12T00:00:00" u="1"/>
        <d v="2016-12-10T00:00:00" u="1"/>
        <d v="2013-04-13T00:00:00" u="1"/>
        <d v="2014-03-08T00:00:00" u="1"/>
        <d v="2016-06-11T00:00:00" u="1"/>
        <d v="2013-05-18T00:00:00" u="1"/>
        <d v="2014-02-22T00:00:00" u="1"/>
        <d v="2015-01-17T00:00:00" u="1"/>
        <d v="2016-07-16T00:00:00" u="1"/>
        <d v="2013-10-05T00:00:00" u="1"/>
        <d v="2015-09-26T00:00:00" u="1"/>
        <d v="2016-12-03T00:00:00" u="1"/>
        <d v="2013-04-06T00:00:00" u="1"/>
        <d v="2014-03-01T00:00:00" u="1"/>
        <d v="2015-10-31T00:00:00" u="1"/>
        <d v="2016-06-04T00:00:00" u="1"/>
        <d v="2013-05-11T00:00:00" u="1"/>
        <d v="2014-02-15T00:00:00" u="1"/>
        <d v="2015-01-10T00:00:00" u="1"/>
        <d v="2016-07-09T00:00:00" u="1"/>
        <d v="2015-09-19T00:00:00" u="1"/>
        <d v="2014-11-29T00:00:00" u="1"/>
        <d v="2015-10-24T00:00:00" u="1"/>
        <d v="2013-05-04T00:00:00" u="1"/>
        <d v="2014-02-08T00:00:00" u="1"/>
        <d v="2015-04-25T00:00:00" u="1"/>
        <d v="2016-07-02T00:00:00" u="1"/>
        <d v="2015-05-30T00:00:00" u="1"/>
        <d v="2015-09-12T00:00:00" u="1"/>
        <d v="2014-11-22T00:00:00" u="1"/>
        <d v="2015-10-17T00:00:00" u="1"/>
        <d v="2014-02-01T00:00:00" u="1"/>
        <d v="2015-04-18T00:00:00" u="1"/>
        <d v="2014-06-28T00:00:00" u="1"/>
        <d v="2015-05-23T00:00:00" u="1"/>
        <d v="2015-09-05T00:00:00" u="1"/>
        <d v="2016-02-27T00:00:00" u="1"/>
        <d v="2014-11-15T00:00:00" u="1"/>
        <d v="2015-10-10T00:00:00" u="1"/>
        <d v="2014-12-20T00:00:00" u="1"/>
        <d v="2015-04-11T00:00:00" u="1"/>
        <d v="2014-06-21T00:00:00" u="1"/>
        <d v="2015-05-16T00:00:00" u="1"/>
        <d v="2016-02-20T00:00:00" u="1"/>
        <d v="2016-09-24T00:00:00" u="1"/>
        <d v="2013-08-31T00:00:00" u="1"/>
        <d v="2014-07-26T00:00:00" u="1"/>
        <d v="2014-11-08T00:00:00" u="1"/>
        <d v="2015-10-03T00:00:00" u="1"/>
        <d v="2016-10-29T00:00:00" u="1"/>
        <d v="2013-01-01T00:00:00" u="1"/>
        <d v="2014-12-13T00:00:00" u="1"/>
        <d v="2015-04-04T00:00:00" u="1"/>
        <d v="2016-04-30T00:00:00" u="1"/>
        <d v="2014-01-01T00:00:00" u="1"/>
        <d v="2014-06-14T00:00:00" u="1"/>
        <d v="2015-05-09T00:00:00" u="1"/>
        <d v="2016-02-13T00:00:00" u="1"/>
        <d v="2016-09-17T00:00:00" u="1"/>
        <d v="2013-08-24T00:00:00" u="1"/>
        <d v="2014-07-19T00:00:00" u="1"/>
        <d v="2014-11-01T00:00:00" u="1"/>
        <d v="2015-01-01T00:00:00" u="1"/>
        <d v="2016-10-22T00:00:00" u="1"/>
        <d v="2014-12-06T00:00:00" u="1"/>
        <d v="2016-01-01T00:00:00" u="1"/>
        <d v="2016-04-23T00:00:00" u="1"/>
        <d v="2013-03-30T00:00:00" u="1"/>
        <d v="2014-06-07T00:00:00" u="1"/>
        <d v="2015-05-02T00:00:00" u="1"/>
        <d v="2016-02-06T00:00:00" u="1"/>
        <d v="2016-05-28T00:00:00" u="1"/>
        <d v="2016-09-10T00:00:00" u="1"/>
        <d v="2013-08-17T00:00:00" u="1"/>
        <d v="2014-07-12T00:00:00" u="1"/>
        <d v="2016-10-15T00:00:00" u="1"/>
        <d v="2016-04-16T00:00:00" u="1"/>
        <d v="2013-03-23T00:00:00" u="1"/>
        <d v="2016-05-21T00:00:00" u="1"/>
        <d v="2016-09-03T00:00:00" u="1"/>
        <d v="2013-08-10T00:00:00" u="1"/>
        <d v="2014-07-05T00:00:00" u="1"/>
        <d v="2016-10-08T00:00:00" u="1"/>
        <d v="2016-04-09T00:00:00" u="1"/>
        <d v="2013-03-16T00:00:00" u="1"/>
        <d v="2016-05-14T00:00:00" u="1"/>
        <d v="2013-08-03T00:00:00" u="1"/>
        <d v="2014-01-25T00:00:00" u="1"/>
        <d v="2016-10-01T00:00:00" u="1"/>
        <d v="2015-08-29T00:00:00" u="1"/>
        <d v="2016-04-02T00:00:00" u="1"/>
        <d v="2013-03-09T00:00:00" u="1"/>
        <d v="2016-05-07T00:00:00" u="1"/>
        <d v="2013-02-23T00:00:00" u="1"/>
        <d v="2014-01-18T00:00:00" u="1"/>
        <d v="2014-09-27T00:00:00" u="1"/>
        <d v="2015-08-22T00:00:00" u="1"/>
        <d v="2013-03-02T00:00:00" u="1"/>
        <d v="2013-02-16T00:00:00" u="1"/>
        <d v="2014-01-11T00:00:00" u="1"/>
        <d v="2015-03-28T00:00:00" u="1"/>
        <d v="2014-09-20T00:00:00" u="1"/>
        <d v="2015-08-15T00:00:00" u="1"/>
        <d v="2013-11-30T00:00:00" u="1"/>
        <d v="2014-10-25T00:00:00" u="1"/>
        <d v="2013-02-09T00:00:00" u="1"/>
        <d v="2014-01-04T00:00:00" u="1"/>
        <d v="2014-04-26T00:00:00" u="1"/>
        <d v="2015-03-21T00:00:00" u="1"/>
        <d v="2014-05-31T00:00:00" u="1"/>
        <d v="2014-09-13T00:00:00" u="1"/>
        <d v="2015-08-08T00:00:00" u="1"/>
        <d v="2016-01-30T00:00:00" u="1"/>
        <d v="2013-11-23T00:00:00" u="1"/>
        <d v="2014-10-18T00:00:00" u="1"/>
      </sharedItems>
    </cacheField>
    <cacheField name="Channel" numFmtId="0">
      <sharedItems/>
    </cacheField>
    <cacheField name="Actual Sales" numFmtId="3">
      <sharedItems containsSemiMixedTypes="0" containsString="0" containsNumber="1" minValue="1266994.0000000999" maxValue="12631476.000000101"/>
    </cacheField>
    <cacheField name="Model Sales" numFmtId="3">
      <sharedItems containsSemiMixedTypes="0" containsString="0" containsNumber="1" minValue="2004663.32659185" maxValue="15527580.0433711"/>
    </cacheField>
    <cacheField name="Error" numFmtId="0" formula="'Actual Sales'-'Model Sale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shakapoor" refreshedDate="44369.68695127315" createdVersion="7" refreshedVersion="7" minRefreshableVersion="3" recordCount="72" xr:uid="{6734575C-29F3-421C-A25C-97E56171789D}">
  <cacheSource type="worksheet">
    <worksheetSource ref="A1:E73" sheet="Inflation adjusted price"/>
  </cacheSource>
  <cacheFields count="7">
    <cacheField name="Month" numFmtId="14">
      <sharedItems containsSemiMixedTypes="0" containsNonDate="0" containsDate="1" containsString="0" minDate="2018-01-01T00:00:00" maxDate="2020-12-02T00:00:00" count="36"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</sharedItems>
      <fieldGroup par="6" base="0">
        <rangePr groupBy="months" startDate="2018-01-01T00:00:00" endDate="2020-12-02T00:00:00"/>
        <groupItems count="14">
          <s v="&lt;1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0"/>
        </groupItems>
      </fieldGroup>
    </cacheField>
    <cacheField name="Channel" numFmtId="0">
      <sharedItems count="2">
        <s v="TT"/>
        <s v="MT"/>
      </sharedItems>
    </cacheField>
    <cacheField name="Milka_Price" numFmtId="168">
      <sharedItems containsSemiMixedTypes="0" containsString="0" containsNumber="1" minValue="420.84915161889421" maxValue="1690.8293953868679"/>
    </cacheField>
    <cacheField name="CPI" numFmtId="0">
      <sharedItems containsSemiMixedTypes="0" containsString="0" containsNumber="1" minValue="126.98869999999999" maxValue="385.88260000000002"/>
    </cacheField>
    <cacheField name="Inflation adjusted price" numFmtId="43">
      <sharedItems containsSemiMixedTypes="0" containsString="0" containsNumber="1" minValue="2.946895781645845" maxValue="5.4521022550856797"/>
    </cacheField>
    <cacheField name="Quarters" numFmtId="0" databaseField="0">
      <fieldGroup base="0">
        <rangePr groupBy="quarters" startDate="2018-01-01T00:00:00" endDate="2020-12-02T00:00:00"/>
        <groupItems count="6">
          <s v="&lt;1/1/2018"/>
          <s v="Qtr1"/>
          <s v="Qtr2"/>
          <s v="Qtr3"/>
          <s v="Qtr4"/>
          <s v="&gt;12/2/2020"/>
        </groupItems>
      </fieldGroup>
    </cacheField>
    <cacheField name="Years" numFmtId="0" databaseField="0">
      <fieldGroup base="0">
        <rangePr groupBy="years" startDate="2018-01-01T00:00:00" endDate="2020-12-02T00:00:00"/>
        <groupItems count="5">
          <s v="&lt;1/1/2018"/>
          <s v="2018"/>
          <s v="2019"/>
          <s v="2020"/>
          <s v="&gt;12/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shakapoor" refreshedDate="44377.616176620373" createdVersion="7" refreshedVersion="7" minRefreshableVersion="3" recordCount="36" xr:uid="{0F7F05A7-60D6-43A0-9738-C91FFD98A890}">
  <cacheSource type="worksheet">
    <worksheetSource ref="A1:AN37" sheet="Model Contributions"/>
  </cacheSource>
  <cacheFields count="46">
    <cacheField name="Row Labels" numFmtId="14">
      <sharedItems containsSemiMixedTypes="0" containsNonDate="0" containsDate="1" containsString="0" minDate="2018-01-01T00:00:00" maxDate="2020-12-02T00:00:00" count="36"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</sharedItems>
      <fieldGroup par="45" base="0">
        <rangePr groupBy="months" startDate="2018-01-01T00:00:00" endDate="2020-12-02T00:00:00"/>
        <groupItems count="14">
          <s v="&lt;1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0"/>
        </groupItems>
      </fieldGroup>
    </cacheField>
    <cacheField name="Bars_BonoBon_WD" numFmtId="2">
      <sharedItems containsSemiMixedTypes="0" containsString="0" containsNumber="1" minValue="-40962.756126599998" maxValue="-33557.060103700001"/>
    </cacheField>
    <cacheField name="Bars_Cofler_WD" numFmtId="2">
      <sharedItems containsSemiMixedTypes="0" containsString="0" containsNumber="1" minValue="-61445.055389899993" maxValue="-52293.664161599998"/>
    </cacheField>
    <cacheField name="Choc_Category_Volume" numFmtId="2">
      <sharedItems containsSemiMixedTypes="0" containsString="0" containsNumber="1" minValue="18700.7652829" maxValue="44668.585831700002"/>
    </cacheField>
    <cacheField name="Cofler_TV_GRPs" numFmtId="2">
      <sharedItems containsSemiMixedTypes="0" containsString="0" containsNumber="1" minValue="-16046.426374999999" maxValue="0"/>
    </cacheField>
    <cacheField name="COVID_Workplaces_Trend" numFmtId="2">
      <sharedItems containsSemiMixedTypes="0" containsString="0" containsNumber="1" minValue="-49954.706008599998" maxValue="615.58923619999996"/>
    </cacheField>
    <cacheField name="Dummy_MT" numFmtId="2">
      <sharedItems containsSemiMixedTypes="0" containsString="0" containsNumber="1" minValue="23272.552157300001" maxValue="23272.552157300001"/>
    </cacheField>
    <cacheField name="KitKat_TV_GRPs" numFmtId="2">
      <sharedItems containsSemiMixedTypes="0" containsString="0" containsNumber="1" minValue="-5008.8715602000002" maxValue="0"/>
    </cacheField>
    <cacheField name="KitKat_WD" numFmtId="2">
      <sharedItems containsSemiMixedTypes="0" containsString="0" containsNumber="1" minValue="-882.4155088" maxValue="-769.76672039999994"/>
    </cacheField>
    <cacheField name="LocalTV_GT_30s_GRPs" numFmtId="2">
      <sharedItems containsSemiMixedTypes="0" containsString="0" containsNumber="1" minValue="0" maxValue="3226.2257169999998"/>
    </cacheField>
    <cacheField name="LocalTV_LT_30s_GRPs" numFmtId="2">
      <sharedItems containsSemiMixedTypes="0" containsString="0" containsNumber="1" minValue="0" maxValue="1381.0897768"/>
    </cacheField>
    <cacheField name="Milka_AVG_NOS" numFmtId="2">
      <sharedItems containsSemiMixedTypes="0" containsString="0" containsNumber="1" minValue="131890.72007320001" maxValue="296127.3244781"/>
    </cacheField>
    <cacheField name="Milka_Esp_Adicionales_Spend" numFmtId="2">
      <sharedItems containsSemiMixedTypes="0" containsString="0" containsNumber="1" minValue="0" maxValue="5348.6862165000002"/>
    </cacheField>
    <cacheField name="Milka_Facebook_1819_impressions" numFmtId="2">
      <sharedItems containsSemiMixedTypes="0" containsString="0" containsNumber="1" minValue="0" maxValue="5170.8474248000002"/>
    </cacheField>
    <cacheField name="Milka_Facebook_2020_impressions" numFmtId="2">
      <sharedItems containsSemiMixedTypes="0" containsString="0" containsNumber="1" minValue="0" maxValue="677.63461419999999"/>
    </cacheField>
    <cacheField name="Milka_googledisplay_2018_impressions" numFmtId="2">
      <sharedItems containsSemiMixedTypes="0" containsString="0" containsNumber="1" minValue="0" maxValue="3684.8296316000001"/>
    </cacheField>
    <cacheField name="Milka_googledisplay_2019_impressions" numFmtId="2">
      <sharedItems containsSemiMixedTypes="0" containsString="0" containsNumber="1" minValue="0" maxValue="750.18296799999996"/>
    </cacheField>
    <cacheField name="Milka_Influencers_Impressions" numFmtId="2">
      <sharedItems containsSemiMixedTypes="0" containsString="0" containsNumber="1" minValue="0" maxValue="513.80048120000004"/>
    </cacheField>
    <cacheField name="milka_instagram_1819_impressions" numFmtId="2">
      <sharedItems containsSemiMixedTypes="0" containsString="0" containsNumber="1" minValue="0" maxValue="4652.5795363999996"/>
    </cacheField>
    <cacheField name="milka_instagram_2020_impressions" numFmtId="2">
      <sharedItems containsSemiMixedTypes="0" containsString="0" containsNumber="1" minValue="0" maxValue="849.23102459999996"/>
    </cacheField>
    <cacheField name="Milka_IPS" numFmtId="2">
      <sharedItems containsSemiMixedTypes="0" containsString="0" containsNumber="1" minValue="58037.817917599998" maxValue="92200.191705100005"/>
    </cacheField>
    <cacheField name="Milka_OOH_Impressions" numFmtId="2">
      <sharedItems containsSemiMixedTypes="0" containsString="0" containsNumber="1" minValue="0" maxValue="2044.2405389999999"/>
    </cacheField>
    <cacheField name="Milka_others_total_impressions" numFmtId="2">
      <sharedItems containsSemiMixedTypes="0" containsString="0" containsNumber="1" minValue="0" maxValue="621.78102260000003"/>
    </cacheField>
    <cacheField name="Milka_Price_100to149gm" numFmtId="2">
      <sharedItems containsSemiMixedTypes="0" containsString="0" containsNumber="1" minValue="-16260.298064900002" maxValue="-6676.0135198999997"/>
    </cacheField>
    <cacheField name="Milka_Price_30to45gm" numFmtId="2">
      <sharedItems containsSemiMixedTypes="0" containsString="0" containsNumber="1" minValue="-11051.875424400001" maxValue="-3452.2710674"/>
    </cacheField>
    <cacheField name="Milka_Price_46to60gm" numFmtId="2">
      <sharedItems containsSemiMixedTypes="0" containsString="0" containsNumber="1" minValue="-16443.111572500002" maxValue="-3378.8516172999998"/>
    </cacheField>
    <cacheField name="Milka_Trade_Spend_MT" numFmtId="2">
      <sharedItems containsSemiMixedTypes="0" containsString="0" containsNumber="1" minValue="128.30312989999999" maxValue="32302.1006872"/>
    </cacheField>
    <cacheField name="Milka_Vta_Inducida_Spend" numFmtId="2">
      <sharedItems containsSemiMixedTypes="0" containsString="0" containsNumber="1" minValue="0" maxValue="3340.0893517999998"/>
    </cacheField>
    <cacheField name="Milka_Youtube_Video_impressions" numFmtId="2">
      <sharedItems containsSemiMixedTypes="0" containsString="0" containsNumber="1" minValue="0" maxValue="7506.2449334000003"/>
    </cacheField>
    <cacheField name="Open_TV_2018_GRPs" numFmtId="2">
      <sharedItems containsSemiMixedTypes="0" containsString="0" containsNumber="1" minValue="0" maxValue="15591.987686799999"/>
    </cacheField>
    <cacheField name="OpenTV_GT_30s_GRPs_2019" numFmtId="2">
      <sharedItems containsSemiMixedTypes="0" containsString="0" containsNumber="1" minValue="0" maxValue="10786.946687199999"/>
    </cacheField>
    <cacheField name="OpenTV_LT_30s_GRPs_2019" numFmtId="2">
      <sharedItems containsSemiMixedTypes="0" containsString="0" containsNumber="1" minValue="0" maxValue="10459.796116400001"/>
    </cacheField>
    <cacheField name="OpenTV_LT_30s_GRPs_2020" numFmtId="2">
      <sharedItems containsSemiMixedTypes="0" containsString="0" containsNumber="1" minValue="0" maxValue="10281.6609536"/>
    </cacheField>
    <cacheField name="Oreo_Velocity" numFmtId="2">
      <sharedItems containsSemiMixedTypes="0" containsString="0" containsNumber="1" minValue="0" maxValue="9748.9899026999992"/>
    </cacheField>
    <cacheField name="PaidTV_GT_30s_GRPs_2018" numFmtId="2">
      <sharedItems containsSemiMixedTypes="0" containsString="0" containsNumber="1" minValue="0" maxValue="3097.9175076000001"/>
    </cacheField>
    <cacheField name="PaidTV_GT_30s_GRPs_2019" numFmtId="2">
      <sharedItems containsSemiMixedTypes="0" containsString="0" containsNumber="1" minValue="0" maxValue="2694.1090468000002"/>
    </cacheField>
    <cacheField name="PaidTV_LT_30s_GRPs_2018" numFmtId="2">
      <sharedItems containsSemiMixedTypes="0" containsString="0" containsNumber="1" minValue="0" maxValue="3868.0541266"/>
    </cacheField>
    <cacheField name="PaidTV_LT_30s_GRPs_2019" numFmtId="2">
      <sharedItems containsSemiMixedTypes="0" containsString="0" containsNumber="1" minValue="0" maxValue="6927.9238302000003"/>
    </cacheField>
    <cacheField name="Seas_Index_MILKA" numFmtId="2">
      <sharedItems containsSemiMixedTypes="0" containsString="0" containsNumber="1" minValue="91861.181851100002" maxValue="289560.57618410001"/>
    </cacheField>
    <cacheField name="Wafers_Gallo_ND" numFmtId="2">
      <sharedItems containsSemiMixedTypes="0" containsString="0" containsNumber="1" minValue="-1545.1891568000001" maxValue="-1054.8887513"/>
    </cacheField>
    <cacheField name="Error2_2" numFmtId="0" formula="#NAME?-#NAME?" databaseField="0"/>
    <cacheField name="Error" numFmtId="0" formula="(#NAME?-#NAME?)/#NAME?" databaseField="0"/>
    <cacheField name="Absolute error" numFmtId="0" formula="#NAME?-#NAME?" databaseField="0"/>
    <cacheField name="Abs error" numFmtId="0" formula="#NAME?-#NAME?" databaseField="0"/>
    <cacheField name="Quarters" numFmtId="0" databaseField="0">
      <fieldGroup base="0">
        <rangePr groupBy="quarters" startDate="2018-01-01T00:00:00" endDate="2020-12-02T00:00:00"/>
        <groupItems count="6">
          <s v="&lt;1/1/2018"/>
          <s v="Qtr1"/>
          <s v="Qtr2"/>
          <s v="Qtr3"/>
          <s v="Qtr4"/>
          <s v="&gt;12/2/2020"/>
        </groupItems>
      </fieldGroup>
    </cacheField>
    <cacheField name="Years" numFmtId="0" databaseField="0">
      <fieldGroup base="0">
        <rangePr groupBy="years" startDate="2018-01-01T00:00:00" endDate="2020-12-02T00:00:00"/>
        <groupItems count="5">
          <s v="&lt;1/1/2018"/>
          <s v="2018"/>
          <s v="2019"/>
          <s v="2020"/>
          <s v="&gt;12/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shakapoor" refreshedDate="44377.735186226855" createdVersion="7" refreshedVersion="7" minRefreshableVersion="3" recordCount="40" xr:uid="{C0B759A1-26D5-4048-A5BE-2DE4DA386CC1}">
  <cacheSource type="worksheet">
    <worksheetSource ref="B4:E44" sheet="Output summary"/>
  </cacheSource>
  <cacheFields count="5">
    <cacheField name="Classification" numFmtId="0">
      <sharedItems containsBlank="1" count="17">
        <s v="COVID Impact"/>
        <s v="Other Base"/>
        <s v=" Trade MT"/>
        <s v="Own Digital"/>
        <s v="Comp Distribution"/>
        <s v="Trade TT"/>
        <s v="Own TV"/>
        <s v="New Product "/>
        <s v="Assortment"/>
        <s v="Own Price"/>
        <s v="Comp TV"/>
        <s v="Category"/>
        <s v="Own distribution"/>
        <s v="Seasonality"/>
        <s v="OOH"/>
        <m/>
        <e v="#N/A" u="1"/>
      </sharedItems>
    </cacheField>
    <cacheField name="2018" numFmtId="0">
      <sharedItems containsString="0" containsBlank="1" containsNumber="1" minValue="-699100.92276030011" maxValue="2825316.7138279006"/>
    </cacheField>
    <cacheField name="2019" numFmtId="0">
      <sharedItems containsString="0" containsBlank="1" containsNumber="1" minValue="-695178.8979485" maxValue="2501207.6531233001"/>
    </cacheField>
    <cacheField name="2020" numFmtId="0">
      <sharedItems containsString="0" containsBlank="1" containsNumber="1" minValue="-657592.82683220005" maxValue="2123811.0635638"/>
    </cacheField>
    <cacheField name="Error2_2" numFmtId="0" formula="#NAME?-#NAME?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shakapoor" refreshedDate="44377.736305671293" createdVersion="7" refreshedVersion="7" minRefreshableVersion="3" recordCount="36" xr:uid="{76306A5C-B04A-4AD7-A456-4272EC68D9AE}">
  <cacheSource type="worksheet">
    <worksheetSource ref="T7:W43" sheet="Model Fit "/>
  </cacheSource>
  <cacheFields count="5">
    <cacheField name="Month" numFmtId="14">
      <sharedItems containsSemiMixedTypes="0" containsNonDate="0" containsDate="1" containsString="0" minDate="2018-01-01T00:00:00" maxDate="2020-12-02T00:00:00" count="36"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</sharedItems>
    </cacheField>
    <cacheField name="Actual" numFmtId="167">
      <sharedItems containsSemiMixedTypes="0" containsString="0" containsNumber="1" minValue="197199.58" maxValue="634219.5"/>
    </cacheField>
    <cacheField name="Model" numFmtId="167">
      <sharedItems containsSemiMixedTypes="0" containsString="0" containsNumber="1" minValue="193424.65336580001" maxValue="569236.85144730005"/>
    </cacheField>
    <cacheField name="error" numFmtId="165">
      <sharedItems containsSemiMixedTypes="0" containsString="0" containsNumber="1" minValue="3.9726439940698793E-4" maxValue="0.18866904715365024"/>
    </cacheField>
    <cacheField name="Error (Abs)" numFmtId="0" formula="Actual-Model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shakapoor" refreshedDate="44377.736462037035" createdVersion="7" refreshedVersion="7" minRefreshableVersion="3" recordCount="39" xr:uid="{8BE0F227-5A88-4C9E-852C-E42D45A787F6}">
  <cacheSource type="worksheet">
    <worksheetSource ref="A4:L43" sheet="Output summary"/>
  </cacheSource>
  <cacheFields count="12">
    <cacheField name="Variable" numFmtId="0">
      <sharedItems/>
    </cacheField>
    <cacheField name="Classification" numFmtId="0">
      <sharedItems count="15">
        <s v="COVID Impact"/>
        <s v="Other Base"/>
        <s v=" Trade MT"/>
        <s v="Own Digital"/>
        <s v="Comp Distribution"/>
        <s v="Trade TT"/>
        <s v="Own TV"/>
        <s v="New Product "/>
        <s v="Assortment"/>
        <s v="Own Price"/>
        <s v="Comp TV"/>
        <s v="Category"/>
        <s v="Own distribution"/>
        <s v="Seasonality"/>
        <s v="OOH"/>
      </sharedItems>
    </cacheField>
    <cacheField name="2018" numFmtId="167">
      <sharedItems containsSemiMixedTypes="0" containsString="0" containsNumber="1" minValue="-699100.92276030011" maxValue="2825316.7138279006"/>
    </cacheField>
    <cacheField name="2019" numFmtId="167">
      <sharedItems containsSemiMixedTypes="0" containsString="0" containsNumber="1" minValue="-695178.8979485" maxValue="2501207.6531233001"/>
    </cacheField>
    <cacheField name="2020" numFmtId="167">
      <sharedItems containsSemiMixedTypes="0" containsString="0" containsNumber="1" minValue="-657592.82683220005" maxValue="2123811.0635638"/>
    </cacheField>
    <cacheField name="col" numFmtId="0">
      <sharedItems containsNonDate="0" containsString="0" containsBlank="1"/>
    </cacheField>
    <cacheField name="Year 1" numFmtId="0">
      <sharedItems containsSemiMixedTypes="0" containsString="0" containsNumber="1" minValue="-0.14374983882094761" maxValue="0.5809444802723317"/>
    </cacheField>
    <cacheField name="Year 2" numFmtId="0">
      <sharedItems containsSemiMixedTypes="0" containsString="0" containsNumber="1" minValue="-0.16969513771483566" maxValue="0.61055187147179879"/>
    </cacheField>
    <cacheField name="Year 3" numFmtId="0">
      <sharedItems containsSemiMixedTypes="0" containsString="0" containsNumber="1" minValue="-0.22396118114798455" maxValue="0.72332181088751335"/>
    </cacheField>
    <cacheField name="col1" numFmtId="0">
      <sharedItems containsNonDate="0" containsString="0" containsBlank="1"/>
    </cacheField>
    <cacheField name="2019 vs 2018" numFmtId="165">
      <sharedItems containsSemiMixedTypes="0" containsString="0" containsNumber="1" minValue="-6.6643632871686995E-2" maxValue="1.0242979511663339E-2"/>
    </cacheField>
    <cacheField name="2020 vs 2019" numFmtId="0">
      <sharedItems containsSemiMixedTypes="0" containsString="0" containsNumber="1" minValue="-0.16898240409805113" maxValue="1.281196205320906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  <s v="Oreo Vol Sales"/>
    <x v="0"/>
    <x v="0"/>
    <n v="7682144.5800000001"/>
    <n v="7637234.2900000019"/>
    <n v="7428071.2800000012"/>
    <n v="22747450.149999999"/>
    <m/>
    <m/>
    <m/>
    <m/>
    <m/>
    <n v="-5.8460615434028362E-3"/>
    <n v="-2.738727162971466E-2"/>
  </r>
  <r>
    <x v="1"/>
    <s v="Total_Biscuits_Category_Sales"/>
    <x v="1"/>
    <x v="1"/>
    <n v="632939.88688120001"/>
    <n v="618210.34876420023"/>
    <n v="551954.3901070999"/>
    <n v="1803104.6257525003"/>
    <m/>
    <n v="8.2391040716549499E-2"/>
    <n v="8.0946888008093312E-2"/>
    <n v="7.4306555403315919E-2"/>
    <n v="7.9266230450558889E-2"/>
    <n v="-1.9173731974984236E-3"/>
    <n v="-8.6753864214764477E-3"/>
  </r>
  <r>
    <x v="1"/>
    <s v="seas1"/>
    <x v="2"/>
    <x v="2"/>
    <n v="0"/>
    <n v="0"/>
    <n v="0"/>
    <n v="0"/>
    <m/>
    <n v="0"/>
    <n v="0"/>
    <n v="0"/>
    <n v="0"/>
    <n v="0"/>
    <n v="0"/>
  </r>
  <r>
    <x v="1"/>
    <s v="RPC"/>
    <x v="3"/>
    <x v="3"/>
    <n v="0"/>
    <n v="0"/>
    <n v="0"/>
    <n v="0"/>
    <m/>
    <n v="0"/>
    <n v="0"/>
    <n v="0"/>
    <n v="0"/>
    <n v="0"/>
    <n v="0"/>
  </r>
  <r>
    <x v="1"/>
    <s v="OREO_DF"/>
    <x v="4"/>
    <x v="4"/>
    <n v="0"/>
    <n v="0"/>
    <n v="0"/>
    <n v="0"/>
    <m/>
    <n v="0"/>
    <n v="0"/>
    <n v="0"/>
    <n v="0"/>
    <n v="0"/>
    <n v="0"/>
  </r>
  <r>
    <x v="1"/>
    <s v="OREO_DP"/>
    <x v="4"/>
    <x v="5"/>
    <n v="0"/>
    <n v="0"/>
    <n v="0"/>
    <n v="0"/>
    <m/>
    <n v="0"/>
    <n v="0"/>
    <n v="0"/>
    <n v="0"/>
    <n v="0"/>
    <n v="0"/>
  </r>
  <r>
    <x v="1"/>
    <s v="OREO_OOS"/>
    <x v="4"/>
    <x v="6"/>
    <n v="0"/>
    <n v="0"/>
    <n v="0"/>
    <n v="0"/>
    <m/>
    <n v="0"/>
    <n v="0"/>
    <n v="0"/>
    <n v="0"/>
    <n v="0"/>
    <n v="0"/>
  </r>
  <r>
    <x v="1"/>
    <s v="OREO_PI"/>
    <x v="5"/>
    <x v="7"/>
    <n v="0"/>
    <n v="0"/>
    <n v="0"/>
    <n v="0"/>
    <m/>
    <n v="0"/>
    <n v="0"/>
    <n v="0"/>
    <n v="0"/>
    <n v="0"/>
    <n v="0"/>
  </r>
  <r>
    <x v="2"/>
    <s v="OREO_TDP"/>
    <x v="4"/>
    <x v="8"/>
    <n v="2527972.6631101999"/>
    <n v="2640085.8999575996"/>
    <n v="2670223.8668522001"/>
    <n v="7838282.4299199991"/>
    <m/>
    <n v="0.32907121660943794"/>
    <n v="0.34568612140319699"/>
    <n v="0.35947741563031954"/>
    <n v="0.34457850784299882"/>
    <n v="1.4594002453335723E-2"/>
    <n v="3.9461886005071785E-3"/>
  </r>
  <r>
    <x v="1"/>
    <s v="OREO_SOVI"/>
    <x v="4"/>
    <x v="9"/>
    <n v="1451760.7082741"/>
    <n v="1395253.5328629999"/>
    <n v="1423157.8588857998"/>
    <n v="4270172.1000228999"/>
    <m/>
    <n v="0.18897857143351238"/>
    <n v="0.18269094280502943"/>
    <n v="0.19159184197890458"/>
    <n v="0.1877209125359002"/>
    <n v="-7.355651123543425E-3"/>
    <n v="3.6537213555615324E-3"/>
  </r>
  <r>
    <x v="1"/>
    <s v="OREO_SOVI_MT"/>
    <x v="4"/>
    <x v="9"/>
    <n v="0"/>
    <n v="0"/>
    <n v="0"/>
    <n v="0"/>
    <m/>
    <n v="0"/>
    <n v="0"/>
    <n v="0"/>
    <n v="0"/>
    <n v="0"/>
    <n v="0"/>
  </r>
  <r>
    <x v="1"/>
    <s v="OREO_SOVI_TT"/>
    <x v="4"/>
    <x v="9"/>
    <n v="0"/>
    <n v="0"/>
    <n v="0"/>
    <n v="0"/>
    <m/>
    <n v="0"/>
    <n v="0"/>
    <n v="0"/>
    <n v="0"/>
    <n v="0"/>
    <n v="0"/>
  </r>
  <r>
    <x v="1"/>
    <s v="PEPITOS_TDP"/>
    <x v="6"/>
    <x v="10"/>
    <n v="-220084.70189850003"/>
    <n v="-248123.41610199999"/>
    <n v="-268224.22948069999"/>
    <n v="-736432.34748120001"/>
    <m/>
    <n v="-2.8648862255401607E-2"/>
    <n v="-3.2488647942473942E-2"/>
    <n v="-3.6109538986639871E-2"/>
    <n v="-3.2374281188663249E-2"/>
    <n v="-3.6498550517386845E-3"/>
    <n v="-2.6319492915150562E-3"/>
  </r>
  <r>
    <x v="3"/>
    <s v="OREO_Price_100_300G_1X"/>
    <x v="5"/>
    <x v="11"/>
    <n v="-683392.92399040004"/>
    <n v="-645153.34996840009"/>
    <n v="-649897.47419590002"/>
    <n v="-1978443.7481547003"/>
    <m/>
    <n v="-8.8958612646990828E-2"/>
    <n v="-8.4474735941143936E-2"/>
    <n v="-8.7492089089901665E-2"/>
    <n v="-8.6974308553642452E-2"/>
    <n v="4.9777212110215137E-3"/>
    <n v="-6.2118353940139993E-4"/>
  </r>
  <r>
    <x v="3"/>
    <s v="OREO_Price_1_1X"/>
    <x v="5"/>
    <x v="11"/>
    <n v="-716006.8694196"/>
    <n v="-692292.52629710024"/>
    <n v="-719919.77131369989"/>
    <n v="-2128219.1670304001"/>
    <m/>
    <n v="-9.3204034623831561E-2"/>
    <n v="-9.0647019589744721E-2"/>
    <n v="-9.6918802226908601E-2"/>
    <n v="-9.3558581423263398E-2"/>
    <n v="3.0869430893345358E-3"/>
    <n v="-3.617441074548945E-3"/>
  </r>
  <r>
    <x v="3"/>
    <s v="OREO_Price_101_200G_3X"/>
    <x v="5"/>
    <x v="11"/>
    <n v="-549560.74810640002"/>
    <n v="-529479.03240320005"/>
    <n v="-565291.65330649994"/>
    <n v="-1644331.4338161"/>
    <m/>
    <n v="-7.1537412812712253E-2"/>
    <n v="-6.932863551095797E-2"/>
    <n v="-7.6102077106952562E-2"/>
    <n v="-7.2286406738915315E-2"/>
    <n v="2.614076771671481E-3"/>
    <n v="-4.6892133386809949E-3"/>
  </r>
  <r>
    <x v="3"/>
    <s v="OREO_Price_less_than_100G_1X"/>
    <x v="5"/>
    <x v="11"/>
    <n v="-1192282.2001481"/>
    <n v="-1164071.0445567002"/>
    <n v="-1253148.3681684001"/>
    <n v="-3609501.6128732003"/>
    <m/>
    <n v="-0.15520173927110598"/>
    <n v="-0.15242049678650096"/>
    <n v="-0.16870440803960621"/>
    <n v="-0.15867719630427241"/>
    <n v="3.6723020892949496E-3"/>
    <n v="-1.1663557804994347E-2"/>
  </r>
  <r>
    <x v="3"/>
    <s v="Oreo_Brand_Price"/>
    <x v="5"/>
    <x v="11"/>
    <n v="0"/>
    <n v="0"/>
    <n v="0"/>
    <n v="0"/>
    <m/>
    <n v="0"/>
    <n v="0"/>
    <n v="0"/>
    <n v="0"/>
    <n v="0"/>
    <n v="0"/>
  </r>
  <r>
    <x v="1"/>
    <s v="CHOCOLINAS_TDP"/>
    <x v="6"/>
    <x v="10"/>
    <n v="0"/>
    <n v="0"/>
    <n v="0"/>
    <n v="0"/>
    <m/>
    <n v="0"/>
    <n v="0"/>
    <n v="0"/>
    <n v="0"/>
    <n v="0"/>
    <n v="0"/>
  </r>
  <r>
    <x v="1"/>
    <s v="MELBA_TDP"/>
    <x v="6"/>
    <x v="10"/>
    <n v="-189920.47871659999"/>
    <n v="-197547.30505039997"/>
    <n v="-198922.63438930002"/>
    <n v="-586390.41815629997"/>
    <m/>
    <n v="-2.4722325483309243E-2"/>
    <n v="-2.5866340817783124E-2"/>
    <n v="-2.6779849962519475E-2"/>
    <n v="-2.577829226087127E-2"/>
    <n v="-9.9279911415048913E-4"/>
    <n v="-1.800821196098262E-4"/>
  </r>
  <r>
    <x v="1"/>
    <s v="OPERA_TDP"/>
    <x v="6"/>
    <x v="10"/>
    <n v="-230318.15242010006"/>
    <n v="-235885.48558440004"/>
    <n v="-231528.44223839999"/>
    <n v="-697732.08024290006"/>
    <m/>
    <n v="-2.9980970811161179E-2"/>
    <n v="-3.0886244499957586E-2"/>
    <n v="-3.1169388864345948E-2"/>
    <n v="-3.0672979856729135E-2"/>
    <n v="-7.2471080260506937E-4"/>
    <n v="5.7050015497168256E-4"/>
  </r>
  <r>
    <x v="1"/>
    <s v="PITUSAS_TDP"/>
    <x v="6"/>
    <x v="10"/>
    <n v="-119092.5181192"/>
    <n v="-156370.44476229997"/>
    <n v="-160799.50535359996"/>
    <n v="-436262.46823509992"/>
    <m/>
    <n v="-1.5502509342150392E-2"/>
    <n v="-2.0474747640915954E-2"/>
    <n v="-2.1647544738369814E-2"/>
    <n v="-1.9178521784126205E-2"/>
    <n v="-4.8525416639711265E-3"/>
    <n v="-5.7992990958772694E-4"/>
  </r>
  <r>
    <x v="1"/>
    <s v="RUMBA_TDP"/>
    <x v="6"/>
    <x v="10"/>
    <n v="-253060.59836900001"/>
    <n v="-257061.55644620006"/>
    <n v="-255436.16722710003"/>
    <n v="-765558.32204230013"/>
    <m/>
    <n v="-3.2941400117335463E-2"/>
    <n v="-3.3658985266798724E-2"/>
    <n v="-3.4387953157485045E-2"/>
    <n v="-3.3654687316340824E-2"/>
    <n v="-5.2081265010506326E-4"/>
    <n v="2.1282432322762142E-4"/>
  </r>
  <r>
    <x v="4"/>
    <s v="OREO_BRAND_BUILDING_OPEN_TV_GRPs"/>
    <x v="7"/>
    <x v="12"/>
    <n v="0"/>
    <n v="13388.431260399997"/>
    <n v="274.35185360000008"/>
    <n v="13662.783113999996"/>
    <m/>
    <n v="0"/>
    <n v="1.7530470785648757E-3"/>
    <n v="3.693446700473774E-5"/>
    <n v="6.0062921443527139E-4"/>
    <n v="1.742798657455103E-3"/>
    <n v="-1.7171241458404957E-3"/>
  </r>
  <r>
    <x v="4"/>
    <s v="OREO_PROMO_CREA_CON_OREO_OPEN_TV_GRPs"/>
    <x v="7"/>
    <x v="12"/>
    <n v="0"/>
    <n v="0"/>
    <n v="0"/>
    <n v="0"/>
    <m/>
    <n v="0"/>
    <n v="0"/>
    <n v="0"/>
    <n v="0"/>
    <n v="0"/>
    <n v="0"/>
  </r>
  <r>
    <x v="4"/>
    <s v="OREO_BRAND_BUILDING_PAY_TV_GRPs"/>
    <x v="7"/>
    <x v="12"/>
    <n v="0"/>
    <n v="9242.3080265999943"/>
    <n v="4.5781733999999989"/>
    <n v="9246.8861999999936"/>
    <m/>
    <n v="0"/>
    <n v="1.2101642657082858E-3"/>
    <n v="6.1633406942750796E-7"/>
    <n v="4.0650209755487666E-4"/>
    <n v="1.2030895709333285E-3"/>
    <n v="-1.2095648113474326E-3"/>
  </r>
  <r>
    <x v="4"/>
    <s v="OREO_BRAND_BUILDING_2019_PAY_TV_GRPs"/>
    <x v="7"/>
    <x v="12"/>
    <n v="0"/>
    <n v="0"/>
    <n v="21440.651929200008"/>
    <n v="21440.651929200008"/>
    <m/>
    <n v="0"/>
    <n v="0"/>
    <n v="2.8864359429248781E-3"/>
    <n v="9.4255188110391392E-4"/>
    <n v="0"/>
    <n v="2.8073843377142229E-3"/>
  </r>
  <r>
    <x v="4"/>
    <s v="OREO_PROMO_CREA_CON_OREO_PAY_TV_GRPs"/>
    <x v="7"/>
    <x v="12"/>
    <n v="0"/>
    <n v="0"/>
    <n v="0"/>
    <n v="0"/>
    <m/>
    <n v="0"/>
    <n v="0"/>
    <n v="0"/>
    <n v="0"/>
    <n v="0"/>
    <n v="0"/>
  </r>
  <r>
    <x v="4"/>
    <s v="OREO_RECETOREO_RAPPI_OOH_Spends"/>
    <x v="8"/>
    <x v="13"/>
    <n v="0"/>
    <n v="0"/>
    <n v="2119.8241124000001"/>
    <n v="2119.8241124000001"/>
    <m/>
    <n v="0"/>
    <n v="0"/>
    <n v="2.8538015219476998E-4"/>
    <n v="9.3189526668772604E-5"/>
    <n v="0"/>
    <n v="2.7756436844888252E-4"/>
  </r>
  <r>
    <x v="4"/>
    <s v="PROMO_CREA_CON_OREO_Radio_Spends"/>
    <x v="8"/>
    <x v="14"/>
    <n v="0"/>
    <n v="0"/>
    <n v="1147.9516619999999"/>
    <n v="1147.9516619999999"/>
    <m/>
    <n v="0"/>
    <n v="0"/>
    <n v="1.5454235948042757E-4"/>
    <n v="5.0465069905868107E-5"/>
    <n v="0"/>
    <n v="1.5030986590304011E-4"/>
  </r>
  <r>
    <x v="4"/>
    <s v="OREO_Total_Facebook_Impressions"/>
    <x v="9"/>
    <x v="15"/>
    <n v="0"/>
    <n v="13436.8018772"/>
    <n v="7697.5614127999988"/>
    <n v="21134.363289999998"/>
    <m/>
    <n v="0"/>
    <n v="1.7593806038913593E-3"/>
    <n v="1.0362799605229418E-3"/>
    <n v="9.2908713506951015E-4"/>
    <n v="1.7490951566027412E-3"/>
    <n v="-7.5148152413168925E-4"/>
  </r>
  <r>
    <x v="4"/>
    <s v="OREO_Total_Instagram_Impressions"/>
    <x v="9"/>
    <x v="15"/>
    <n v="0"/>
    <n v="8209.8330146000008"/>
    <n v="7013.3672266000012"/>
    <n v="15223.200241200002"/>
    <m/>
    <n v="0"/>
    <n v="1.0749746181480573E-3"/>
    <n v="9.4417069549176437E-4"/>
    <n v="6.6922666676115354E-4"/>
    <n v="1.0686902503727678E-3"/>
    <n v="-1.5666218195854238E-4"/>
  </r>
  <r>
    <x v="4"/>
    <s v="OREO_Google_Display_Impressions"/>
    <x v="9"/>
    <x v="15"/>
    <n v="0"/>
    <n v="2896.3540635999989"/>
    <n v="1223.3627915999996"/>
    <n v="4119.7168551999985"/>
    <m/>
    <n v="0"/>
    <n v="3.7924122183765008E-4"/>
    <n v="1.6469454121878046E-4"/>
    <n v="1.8110675385742074E-4"/>
    <n v="3.7702415431499194E-4"/>
    <n v="-2.1905721475515961E-4"/>
  </r>
  <r>
    <x v="4"/>
    <s v="OREO_Google_Programmatic_Impressions"/>
    <x v="9"/>
    <x v="15"/>
    <n v="0"/>
    <n v="4560.5948833999992"/>
    <n v="5986.0115043999986"/>
    <n v="10546.606387799999"/>
    <m/>
    <n v="0"/>
    <n v="5.9715267467589999E-4"/>
    <n v="8.058634979065518E-4"/>
    <n v="4.6363905924638326E-4"/>
    <n v="5.9366168338893712E-4"/>
    <n v="1.8664042071701314E-4"/>
  </r>
  <r>
    <x v="4"/>
    <s v="OREO_Google_Search_Impressions"/>
    <x v="9"/>
    <x v="15"/>
    <n v="0"/>
    <n v="142.2267273999999"/>
    <n v="901.92057139999974"/>
    <n v="1044.1472987999996"/>
    <m/>
    <n v="0"/>
    <n v="1.8622805324465157E-5"/>
    <n v="1.2142055957761348E-4"/>
    <n v="4.5901729288985809E-5"/>
    <n v="1.8513935258427524E-5"/>
    <n v="9.9472376406564282E-5"/>
  </r>
  <r>
    <x v="4"/>
    <s v="OREO_Google_Youtube_Impressions"/>
    <x v="9"/>
    <x v="15"/>
    <n v="0"/>
    <n v="0"/>
    <n v="0"/>
    <n v="0"/>
    <m/>
    <n v="0"/>
    <n v="0"/>
    <n v="0"/>
    <n v="0"/>
    <n v="0"/>
    <n v="0"/>
  </r>
  <r>
    <x v="4"/>
    <s v="OREO_Google_Search_Impressions_MT"/>
    <x v="9"/>
    <x v="15"/>
    <n v="0"/>
    <n v="0"/>
    <n v="0"/>
    <n v="0"/>
    <m/>
    <n v="0"/>
    <n v="0"/>
    <n v="0"/>
    <n v="0"/>
    <n v="0"/>
    <n v="0"/>
  </r>
  <r>
    <x v="4"/>
    <s v="OREO_Google_Search_Impressions_TT"/>
    <x v="9"/>
    <x v="15"/>
    <n v="0"/>
    <n v="0"/>
    <n v="0"/>
    <n v="0"/>
    <m/>
    <n v="0"/>
    <n v="0"/>
    <n v="0"/>
    <n v="0"/>
    <n v="0"/>
    <n v="0"/>
  </r>
  <r>
    <x v="4"/>
    <s v="OREO_Google_Youtube_Impressions_MT"/>
    <x v="9"/>
    <x v="15"/>
    <n v="0"/>
    <n v="0"/>
    <n v="0"/>
    <n v="0"/>
    <m/>
    <n v="0"/>
    <n v="0"/>
    <n v="0"/>
    <n v="0"/>
    <n v="0"/>
    <n v="0"/>
  </r>
  <r>
    <x v="4"/>
    <s v="OREO_Google_Youtube_Impressions_TT"/>
    <x v="9"/>
    <x v="15"/>
    <n v="0"/>
    <n v="0"/>
    <n v="0"/>
    <n v="0"/>
    <m/>
    <n v="0"/>
    <n v="0"/>
    <n v="0"/>
    <n v="0"/>
    <n v="0"/>
    <n v="0"/>
  </r>
  <r>
    <x v="4"/>
    <s v="OREO_Other_Digital_ADS_MOVIL_CAPITAL_Y_GBA_Impressions"/>
    <x v="9"/>
    <x v="15"/>
    <n v="0"/>
    <n v="0"/>
    <n v="0"/>
    <n v="0"/>
    <m/>
    <n v="0"/>
    <n v="0"/>
    <n v="0"/>
    <n v="0"/>
    <n v="0"/>
    <n v="0"/>
  </r>
  <r>
    <x v="4"/>
    <s v="OREO_Other_Digital_Tastemade_Impressions"/>
    <x v="9"/>
    <x v="15"/>
    <n v="0"/>
    <n v="0"/>
    <n v="0"/>
    <n v="0"/>
    <m/>
    <n v="0"/>
    <n v="0"/>
    <n v="0"/>
    <n v="0"/>
    <n v="0"/>
    <n v="0"/>
  </r>
  <r>
    <x v="4"/>
    <s v="OREO_Other_Digital_Twitter_Impressions"/>
    <x v="9"/>
    <x v="15"/>
    <n v="0"/>
    <n v="2304.6422050000001"/>
    <n v="866.83168180000007"/>
    <n v="3171.4738868000004"/>
    <m/>
    <n v="0"/>
    <n v="3.0176397861954285E-4"/>
    <n v="1.1669673716432079E-4"/>
    <n v="1.3942107207123611E-4"/>
    <n v="2.9999984782895094E-4"/>
    <n v="-1.8826324669424273E-4"/>
  </r>
  <r>
    <x v="4"/>
    <s v="OREO_Other_Digital_Weup_Impressions"/>
    <x v="9"/>
    <x v="15"/>
    <n v="0"/>
    <n v="0"/>
    <n v="0"/>
    <n v="0"/>
    <m/>
    <n v="0"/>
    <n v="0"/>
    <n v="0"/>
    <n v="0"/>
    <n v="0"/>
    <n v="0"/>
  </r>
  <r>
    <x v="4"/>
    <s v="OREO_Google_Youtube_Impressions_2018"/>
    <x v="9"/>
    <x v="15"/>
    <n v="0"/>
    <n v="2424.3360716000002"/>
    <n v="415.21425060000013"/>
    <n v="2839.5503222000002"/>
    <m/>
    <n v="0"/>
    <n v="3.1743638855945055E-4"/>
    <n v="5.5897989524947052E-5"/>
    <n v="1.2482938982064329E-4"/>
    <n v="3.1558063589581651E-4"/>
    <n v="-2.6306929245717821E-4"/>
  </r>
  <r>
    <x v="4"/>
    <s v="OREO_Google_Youtube_Impressions_2019"/>
    <x v="9"/>
    <x v="15"/>
    <n v="0"/>
    <n v="0"/>
    <n v="13116.492557800002"/>
    <n v="13116.492557800002"/>
    <m/>
    <n v="0"/>
    <n v="0"/>
    <n v="1.7658005777510524E-3"/>
    <n v="5.7661375104936779E-4"/>
    <n v="0"/>
    <n v="1.7174401176842775E-3"/>
  </r>
  <r>
    <x v="4"/>
    <s v="OREO_Total_Facebook_Impressions_2018"/>
    <x v="9"/>
    <x v="15"/>
    <n v="0"/>
    <n v="0"/>
    <n v="0"/>
    <n v="0"/>
    <m/>
    <n v="0"/>
    <n v="0"/>
    <n v="0"/>
    <n v="0"/>
    <n v="0"/>
    <n v="0"/>
  </r>
  <r>
    <x v="4"/>
    <s v="OREO_Total_Facebook_Impressions_2019"/>
    <x v="9"/>
    <x v="15"/>
    <n v="0"/>
    <n v="0"/>
    <n v="0"/>
    <n v="0"/>
    <m/>
    <n v="0"/>
    <n v="0"/>
    <n v="0"/>
    <n v="0"/>
    <n v="0"/>
    <n v="0"/>
  </r>
  <r>
    <x v="5"/>
    <s v="OREO_POP_CREA_CON_OREO_Trade_Spends"/>
    <x v="10"/>
    <x v="16"/>
    <n v="0"/>
    <n v="0"/>
    <n v="0"/>
    <n v="0"/>
    <m/>
    <n v="0"/>
    <n v="0"/>
    <n v="0"/>
    <n v="0"/>
    <n v="0"/>
    <n v="0"/>
  </r>
  <r>
    <x v="5"/>
    <s v="OREO_Promotions_Total_Spends"/>
    <x v="10"/>
    <x v="17"/>
    <n v="0"/>
    <n v="0"/>
    <n v="0"/>
    <n v="0"/>
    <m/>
    <n v="0"/>
    <n v="0"/>
    <n v="0"/>
    <n v="0"/>
    <n v="0"/>
    <n v="0"/>
  </r>
  <r>
    <x v="4"/>
    <s v="Total_Promo_TV_GRPs_MT"/>
    <x v="7"/>
    <x v="12"/>
    <n v="0"/>
    <n v="0"/>
    <n v="27209.956262200001"/>
    <n v="27209.956262200001"/>
    <m/>
    <n v="0"/>
    <n v="0"/>
    <n v="3.6631253573807918E-3"/>
    <n v="1.1961761024982399E-3"/>
    <n v="0"/>
    <n v="3.562802348204509E-3"/>
  </r>
  <r>
    <x v="4"/>
    <s v="Total_Promo_TV_GRPs_TT"/>
    <x v="7"/>
    <x v="12"/>
    <n v="0"/>
    <n v="0"/>
    <n v="14448.239724100002"/>
    <n v="14448.239724100002"/>
    <m/>
    <n v="0"/>
    <n v="0"/>
    <n v="1.9450863056472984E-3"/>
    <n v="6.3515864981904366E-4"/>
    <n v="0"/>
    <n v="1.8918156986512979E-3"/>
  </r>
  <r>
    <x v="5"/>
    <s v="Oreo_Offer_Catalogs"/>
    <x v="10"/>
    <x v="18"/>
    <n v="67016.395501800012"/>
    <n v="69584.755458200001"/>
    <n v="72755.786208900012"/>
    <n v="209356.93716890001"/>
    <m/>
    <n v="8.7236571511909774E-3"/>
    <n v="9.1112505935967546E-3"/>
    <n v="9.7947075985652093E-3"/>
    <n v="9.2035342769571926E-3"/>
    <n v="3.3432851069824422E-4"/>
    <n v="4.1520668743292015E-4"/>
  </r>
  <r>
    <x v="6"/>
    <s v="Dummy_2019_MT"/>
    <x v="11"/>
    <x v="19"/>
    <n v="0"/>
    <n v="0"/>
    <n v="-70286.831017400007"/>
    <n v="-70286.831017400007"/>
    <m/>
    <n v="0"/>
    <n v="0"/>
    <n v="-9.4623258673683583E-3"/>
    <n v="-3.0898773512599612E-3"/>
    <n v="0"/>
    <n v="-9.2031785785898663E-3"/>
  </r>
  <r>
    <x v="6"/>
    <s v="Dummy_MT"/>
    <x v="11"/>
    <x v="19"/>
    <n v="-188848.42200000002"/>
    <n v="-188848.42200000002"/>
    <n v="-188848.42200000002"/>
    <n v="-566545.26600000006"/>
    <m/>
    <n v="-2.4582773733737778E-2"/>
    <n v="-2.472733123393547E-2"/>
    <n v="-2.5423614674844639E-2"/>
    <n v="-2.4905880099269063E-2"/>
    <n v="0"/>
    <n v="0"/>
  </r>
  <r>
    <x v="5"/>
    <s v="Dummy_Promo_2018"/>
    <x v="10"/>
    <x v="17"/>
    <n v="0"/>
    <n v="27066.4813908"/>
    <n v="0"/>
    <n v="27066.4813908"/>
    <m/>
    <n v="0"/>
    <n v="3.5440161140846698E-3"/>
    <n v="0"/>
    <n v="1.1898688078144882E-3"/>
    <n v="3.5232975777709195E-3"/>
    <n v="-3.5440161140846698E-3"/>
  </r>
  <r>
    <x v="5"/>
    <s v="Dummy_Promo_2019_MT"/>
    <x v="10"/>
    <x v="17"/>
    <n v="0"/>
    <n v="0"/>
    <n v="27654.515297899998"/>
    <n v="27654.515297899998"/>
    <m/>
    <n v="0"/>
    <n v="0"/>
    <n v="3.7229738724181968E-3"/>
    <n v="1.2157193494454145E-3"/>
    <n v="0"/>
    <n v="3.6210117757039494E-3"/>
  </r>
  <r>
    <x v="5"/>
    <s v="Dummy_Promo_2019_TT"/>
    <x v="10"/>
    <x v="17"/>
    <n v="0"/>
    <n v="0"/>
    <n v="21462.014036300003"/>
    <n v="21462.014036300003"/>
    <m/>
    <n v="0"/>
    <n v="0"/>
    <n v="2.8893118048134831E-3"/>
    <n v="9.4349098007804645E-4"/>
    <n v="0"/>
    <n v="2.810181437592115E-3"/>
  </r>
  <r>
    <x v="1"/>
    <s v="MELBA_Price"/>
    <x v="6"/>
    <x v="20"/>
    <n v="1360.1843488000004"/>
    <n v="1377.6875086999999"/>
    <n v="1341.4602941000003"/>
    <n v="4079.3321516000005"/>
    <m/>
    <n v="1.7705789504940565E-4"/>
    <n v="1.8039089235535283E-4"/>
    <n v="1.8059335237019967E-4"/>
    <n v="1.7933140306716975E-4"/>
    <n v="2.2784210473684478E-6"/>
    <n v="-4.74349918103659E-6"/>
  </r>
  <r>
    <x v="1"/>
    <s v="MILKA_Price"/>
    <x v="6"/>
    <x v="20"/>
    <n v="528.64731889999996"/>
    <n v="1126.4593618000001"/>
    <n v="1107.1204266999996"/>
    <n v="2762.2271074"/>
    <m/>
    <n v="6.881507024435616E-5"/>
    <n v="1.4749571887233537E-4"/>
    <n v="1.4904547694378069E-4"/>
    <n v="1.2143018620484811E-4"/>
    <n v="7.7818379578063106E-5"/>
    <n v="-2.532190890794385E-6"/>
  </r>
  <r>
    <x v="1"/>
    <s v="OPERA_Price"/>
    <x v="6"/>
    <x v="20"/>
    <n v="0"/>
    <n v="0"/>
    <n v="0"/>
    <n v="0"/>
    <m/>
    <n v="0"/>
    <n v="0"/>
    <n v="0"/>
    <n v="0"/>
    <n v="0"/>
    <n v="0"/>
  </r>
  <r>
    <x v="1"/>
    <s v="PEPITOS_Price"/>
    <x v="6"/>
    <x v="20"/>
    <n v="1125.9141704000001"/>
    <n v="1105.2842848"/>
    <n v="1119.6102847000002"/>
    <n v="3350.8087399000005"/>
    <m/>
    <n v="1.4656248117631758E-4"/>
    <n v="1.4472310823922618E-4"/>
    <n v="1.5072691718973381E-4"/>
    <n v="1.4730480637628745E-4"/>
    <n v="-2.6854331346104502E-6"/>
    <n v="1.8758099275228817E-6"/>
  </r>
  <r>
    <x v="1"/>
    <s v="PITUSAS_Price"/>
    <x v="6"/>
    <x v="20"/>
    <n v="0"/>
    <n v="0"/>
    <n v="0"/>
    <n v="0"/>
    <m/>
    <n v="0"/>
    <n v="0"/>
    <n v="0"/>
    <n v="0"/>
    <n v="0"/>
    <n v="0"/>
  </r>
  <r>
    <x v="1"/>
    <s v="RUMBA_Price"/>
    <x v="6"/>
    <x v="20"/>
    <n v="1259.8243283000002"/>
    <n v="1248.4581587999999"/>
    <n v="1298.276374"/>
    <n v="3806.5588611000003"/>
    <m/>
    <n v="1.6399383208432145E-4"/>
    <n v="1.6346993052638163E-4"/>
    <n v="1.7477974093969649E-4"/>
    <n v="1.6734002431037311E-4"/>
    <n v="-1.4795568322928253E-6"/>
    <n v="6.5230701728282526E-6"/>
  </r>
  <r>
    <x v="6"/>
    <s v="Dummy_2018"/>
    <x v="11"/>
    <x v="19"/>
    <n v="0"/>
    <n v="81079.415429999994"/>
    <n v="0"/>
    <n v="81079.415429999994"/>
    <m/>
    <n v="0"/>
    <n v="1.0616332084530037E-2"/>
    <n v="0"/>
    <n v="3.5643298433604875E-3"/>
    <n v="1.0554268353798673E-2"/>
    <n v="-1.0616332084530037E-2"/>
  </r>
  <r>
    <x v="6"/>
    <s v="Dummy_Q4_2019"/>
    <x v="11"/>
    <x v="19"/>
    <n v="0"/>
    <n v="0"/>
    <n v="114007.30040360001"/>
    <n v="114007.30040360001"/>
    <m/>
    <n v="0"/>
    <n v="0"/>
    <n v="1.5348169949656163E-2"/>
    <n v="5.0118716450335866E-3"/>
    <n v="0"/>
    <n v="1.4927825450225906E-2"/>
  </r>
  <r>
    <x v="1"/>
    <s v="MILKA_TDP"/>
    <x v="6"/>
    <x v="10"/>
    <n v="-58063.904092100005"/>
    <n v="-187868.98746230005"/>
    <n v="-195868.90313720002"/>
    <n v="-441801.79469160008"/>
    <m/>
    <n v="-7.5582935842246285E-3"/>
    <n v="-2.4599086570945044E-2"/>
    <n v="-2.6368743076628093E-2"/>
    <n v="-1.9422035954724363E-2"/>
    <n v="-1.6896985212715175E-2"/>
    <n v="-1.0474885765092805E-3"/>
  </r>
  <r>
    <x v="6"/>
    <s v="Jul_19"/>
    <x v="11"/>
    <x v="19"/>
    <n v="0"/>
    <n v="0"/>
    <n v="48235.550576000001"/>
    <n v="48235.550576000001"/>
    <m/>
    <n v="0"/>
    <n v="0"/>
    <n v="6.4936843977081481E-3"/>
    <n v="2.120481647741956E-3"/>
    <n v="0"/>
    <n v="6.315840099230475E-3"/>
  </r>
  <r>
    <x v="6"/>
    <s v="Mar_19"/>
    <x v="11"/>
    <x v="19"/>
    <n v="0"/>
    <n v="0"/>
    <n v="-35716.552753199998"/>
    <n v="-35716.552753199998"/>
    <m/>
    <n v="0"/>
    <n v="0"/>
    <n v="-4.8083212191792528E-3"/>
    <n v="-1.5701343455059732E-3"/>
    <n v="0"/>
    <n v="-4.6766344198666699E-3"/>
  </r>
  <r>
    <x v="6"/>
    <s v="Nov_18"/>
    <x v="11"/>
    <x v="19"/>
    <n v="0"/>
    <n v="-43426.398967599998"/>
    <n v="0"/>
    <n v="-43426.398967599998"/>
    <m/>
    <n v="0"/>
    <n v="-5.686142040248969E-3"/>
    <n v="0"/>
    <n v="-1.9090666725826411E-3"/>
    <n v="-5.6529005039371435E-3"/>
    <n v="5.686142040248969E-3"/>
  </r>
  <r>
    <x v="6"/>
    <s v="seas1_2017"/>
    <x v="11"/>
    <x v="19"/>
    <n v="-14947.558259199997"/>
    <n v="8289.8636996000005"/>
    <n v="0"/>
    <n v="-6657.6945595999969"/>
    <m/>
    <n v="-1.9457533119221764E-3"/>
    <n v="1.0854536321420092E-3"/>
    <n v="0"/>
    <n v="-2.9267871852441438E-4"/>
    <n v="3.0248613153281735E-3"/>
    <n v="-1.0854536321420092E-3"/>
  </r>
  <r>
    <x v="6"/>
    <s v="seas1_oct_18"/>
    <x v="11"/>
    <x v="19"/>
    <n v="0"/>
    <n v="-46473.336079000001"/>
    <n v="-210429.18056769998"/>
    <n v="-256902.51664669998"/>
    <m/>
    <n v="0"/>
    <n v="-6.0851002227142606E-3"/>
    <n v="-2.8328912396718406E-2"/>
    <n v="-1.1293684125150177E-2"/>
    <n v="-6.0495263523144991E-3"/>
    <n v="-2.1467960555220825E-2"/>
  </r>
  <r>
    <x v="6"/>
    <s v="Others"/>
    <x v="11"/>
    <x v="19"/>
    <n v="0"/>
    <n v="0"/>
    <n v="0"/>
    <n v="0"/>
    <m/>
    <n v="0"/>
    <n v="0"/>
    <n v="0"/>
    <n v="0"/>
    <n v="-1.1059092945787545E-2"/>
    <n v="8.5637635997675085E-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n v="445.79914538297123"/>
    <n v="126.98869999999999"/>
    <n v="3.5105418465026514"/>
  </r>
  <r>
    <x v="1"/>
    <x v="0"/>
    <n v="441.60273040988307"/>
    <n v="130.06059999999999"/>
    <n v="3.3953613193379324"/>
  </r>
  <r>
    <x v="2"/>
    <x v="0"/>
    <n v="464.20381389713452"/>
    <n v="133.1054"/>
    <n v="3.4874904691855817"/>
  </r>
  <r>
    <x v="3"/>
    <x v="0"/>
    <n v="501.98727592481566"/>
    <n v="136.75120000000001"/>
    <n v="3.6708071002288509"/>
  </r>
  <r>
    <x v="4"/>
    <x v="0"/>
    <n v="531.91583958630679"/>
    <n v="139.58930000000001"/>
    <n v="3.8105774553372411"/>
  </r>
  <r>
    <x v="5"/>
    <x v="0"/>
    <n v="548.97927051846409"/>
    <n v="144.80529999999999"/>
    <n v="3.7911545400511177"/>
  </r>
  <r>
    <x v="6"/>
    <x v="0"/>
    <n v="576.86126257905562"/>
    <n v="149.29660000000001"/>
    <n v="3.8638606812148137"/>
  </r>
  <r>
    <x v="7"/>
    <x v="0"/>
    <n v="584.04209920507867"/>
    <n v="155.10339999999999"/>
    <n v="3.7655015892951327"/>
  </r>
  <r>
    <x v="8"/>
    <x v="0"/>
    <n v="600.46790991510636"/>
    <n v="165.23830000000001"/>
    <n v="3.6339511476159361"/>
  </r>
  <r>
    <x v="9"/>
    <x v="0"/>
    <n v="626.84358857059942"/>
    <n v="174.1473"/>
    <n v="3.5995021948120898"/>
  </r>
  <r>
    <x v="10"/>
    <x v="0"/>
    <n v="635.93153711013269"/>
    <n v="179.6388"/>
    <n v="3.5400566977186037"/>
  </r>
  <r>
    <x v="11"/>
    <x v="0"/>
    <n v="643.65601300324488"/>
    <n v="184.2552"/>
    <n v="3.4932854703869682"/>
  </r>
  <r>
    <x v="12"/>
    <x v="0"/>
    <n v="633.27415220199407"/>
    <n v="189.61009999999999"/>
    <n v="3.3398756300534314"/>
  </r>
  <r>
    <x v="13"/>
    <x v="0"/>
    <n v="643.18659597587202"/>
    <n v="196.7501"/>
    <n v="3.2690534641449838"/>
  </r>
  <r>
    <x v="14"/>
    <x v="0"/>
    <n v="725.41567170861038"/>
    <n v="205.9571"/>
    <n v="3.5221687997578641"/>
  </r>
  <r>
    <x v="15"/>
    <x v="0"/>
    <n v="792.42223994965104"/>
    <n v="213.05170000000001"/>
    <n v="3.7193894249595334"/>
  </r>
  <r>
    <x v="16"/>
    <x v="0"/>
    <n v="839.11028344579381"/>
    <n v="219.56909999999999"/>
    <n v="3.8216228214525354"/>
  </r>
  <r>
    <x v="17"/>
    <x v="0"/>
    <n v="890.15067605010313"/>
    <n v="225.53700000000001"/>
    <n v="3.9468055177203878"/>
  </r>
  <r>
    <x v="18"/>
    <x v="0"/>
    <n v="902.0907918279446"/>
    <n v="230.494"/>
    <n v="3.9137278706948755"/>
  </r>
  <r>
    <x v="19"/>
    <x v="0"/>
    <n v="965.14061866928807"/>
    <n v="239.60769999999999"/>
    <n v="4.0280033516005043"/>
  </r>
  <r>
    <x v="20"/>
    <x v="0"/>
    <n v="1012.276317751608"/>
    <n v="253.71019999999999"/>
    <n v="3.98989208061642"/>
  </r>
  <r>
    <x v="21"/>
    <x v="0"/>
    <n v="1018.7806430279888"/>
    <n v="262.06610000000001"/>
    <n v="3.8874949603477473"/>
  </r>
  <r>
    <x v="22"/>
    <x v="0"/>
    <n v="1022.806116100196"/>
    <n v="273.2158"/>
    <n v="3.743583336323141"/>
  </r>
  <r>
    <x v="23"/>
    <x v="0"/>
    <n v="1025.4683750837448"/>
    <n v="283.44420000000002"/>
    <n v="3.6178844904349594"/>
  </r>
  <r>
    <x v="24"/>
    <x v="0"/>
    <n v="993.06017564383319"/>
    <n v="289.82990000000001"/>
    <n v="3.4263551677857707"/>
  </r>
  <r>
    <x v="25"/>
    <x v="0"/>
    <n v="986.67953035265145"/>
    <n v="295.666"/>
    <n v="3.3371423510063769"/>
  </r>
  <r>
    <x v="26"/>
    <x v="0"/>
    <n v="1000.7473780032717"/>
    <n v="305.55149999999998"/>
    <n v="3.2752167081597432"/>
  </r>
  <r>
    <x v="27"/>
    <x v="0"/>
    <n v="1145.5024381182327"/>
    <n v="310.12430000000001"/>
    <n v="3.6936881054410526"/>
  </r>
  <r>
    <x v="28"/>
    <x v="0"/>
    <n v="1233.9547303534873"/>
    <n v="314.90870000000001"/>
    <n v="3.9184523334969383"/>
  </r>
  <r>
    <x v="29"/>
    <x v="0"/>
    <n v="1205.4144475657665"/>
    <n v="321.97379999999998"/>
    <n v="3.7438277510957927"/>
  </r>
  <r>
    <x v="30"/>
    <x v="0"/>
    <n v="1267.8401701753555"/>
    <n v="328.20139999999998"/>
    <n v="3.862994399705046"/>
  </r>
  <r>
    <x v="31"/>
    <x v="0"/>
    <n v="1238.5099629088882"/>
    <n v="337.06319999999999"/>
    <n v="3.6744146584643125"/>
  </r>
  <r>
    <x v="32"/>
    <x v="0"/>
    <n v="1230.8177752722868"/>
    <n v="346.6207"/>
    <n v="3.5509067267831576"/>
  </r>
  <r>
    <x v="33"/>
    <x v="0"/>
    <n v="1166.4733807242383"/>
    <n v="359.65699999999998"/>
    <n v="3.2432939737701152"/>
  </r>
  <r>
    <x v="34"/>
    <x v="0"/>
    <n v="1181.465456424419"/>
    <n v="371.02109999999999"/>
    <n v="3.1843619040114404"/>
  </r>
  <r>
    <x v="35"/>
    <x v="0"/>
    <n v="1192.7587701576342"/>
    <n v="385.88260000000002"/>
    <n v="3.0909887363608366"/>
  </r>
  <r>
    <x v="0"/>
    <x v="1"/>
    <n v="420.84915161889421"/>
    <n v="126.98869999999999"/>
    <n v="3.3140677211349847"/>
  </r>
  <r>
    <x v="1"/>
    <x v="1"/>
    <n v="464.09678301297782"/>
    <n v="130.06059999999999"/>
    <n v="3.5683118716427407"/>
  </r>
  <r>
    <x v="2"/>
    <x v="1"/>
    <n v="523.34997328790791"/>
    <n v="133.1054"/>
    <n v="3.9318462908935921"/>
  </r>
  <r>
    <x v="3"/>
    <x v="1"/>
    <n v="555.3828252895762"/>
    <n v="136.75120000000001"/>
    <n v="4.0612647295934234"/>
  </r>
  <r>
    <x v="4"/>
    <x v="1"/>
    <n v="532.34507158479664"/>
    <n v="139.58930000000001"/>
    <n v="3.8136524188085805"/>
  </r>
  <r>
    <x v="5"/>
    <x v="1"/>
    <n v="497.25739397096027"/>
    <n v="144.80529999999999"/>
    <n v="3.4339723336850261"/>
  </r>
  <r>
    <x v="6"/>
    <x v="1"/>
    <n v="549.37184272896491"/>
    <n v="149.29660000000001"/>
    <n v="3.6797344529544871"/>
  </r>
  <r>
    <x v="7"/>
    <x v="1"/>
    <n v="505.94568370746549"/>
    <n v="155.10339999999999"/>
    <n v="3.2619896385731422"/>
  </r>
  <r>
    <x v="8"/>
    <x v="1"/>
    <n v="548.86688849697487"/>
    <n v="165.23830000000001"/>
    <n v="3.3216686960406565"/>
  </r>
  <r>
    <x v="9"/>
    <x v="1"/>
    <n v="513.19394375501349"/>
    <n v="174.1473"/>
    <n v="2.946895781645845"/>
  </r>
  <r>
    <x v="10"/>
    <x v="1"/>
    <n v="544.74048208169575"/>
    <n v="179.6388"/>
    <n v="3.0324210698451322"/>
  </r>
  <r>
    <x v="11"/>
    <x v="1"/>
    <n v="598.79271849045756"/>
    <n v="184.2552"/>
    <n v="3.2498009200850642"/>
  </r>
  <r>
    <x v="12"/>
    <x v="1"/>
    <n v="570.18451796806812"/>
    <n v="189.61009999999999"/>
    <n v="3.0071421193705827"/>
  </r>
  <r>
    <x v="13"/>
    <x v="1"/>
    <n v="584.66925963648384"/>
    <n v="196.7501"/>
    <n v="2.9716338626332788"/>
  </r>
  <r>
    <x v="14"/>
    <x v="1"/>
    <n v="684.99192574895369"/>
    <n v="205.9571"/>
    <n v="3.325896148998766"/>
  </r>
  <r>
    <x v="15"/>
    <x v="1"/>
    <n v="983.14735268256175"/>
    <n v="213.05170000000001"/>
    <n v="4.6145952023971724"/>
  </r>
  <r>
    <x v="16"/>
    <x v="1"/>
    <n v="809.87400084636045"/>
    <n v="219.56909999999999"/>
    <n v="3.6884698295268343"/>
  </r>
  <r>
    <x v="17"/>
    <x v="1"/>
    <n v="800.00860638243171"/>
    <n v="225.53700000000001"/>
    <n v="3.5471279939984646"/>
  </r>
  <r>
    <x v="18"/>
    <x v="1"/>
    <n v="816.69673071479724"/>
    <n v="230.494"/>
    <n v="3.5432450767256296"/>
  </r>
  <r>
    <x v="19"/>
    <x v="1"/>
    <n v="864.60937268999055"/>
    <n v="239.60769999999999"/>
    <n v="3.6084373444175233"/>
  </r>
  <r>
    <x v="20"/>
    <x v="1"/>
    <n v="857.54013472831844"/>
    <n v="253.71019999999999"/>
    <n v="3.3799986548759904"/>
  </r>
  <r>
    <x v="21"/>
    <x v="1"/>
    <n v="896.55114210474619"/>
    <n v="262.06610000000001"/>
    <n v="3.4210878175572734"/>
  </r>
  <r>
    <x v="22"/>
    <x v="1"/>
    <n v="920.59366091791026"/>
    <n v="273.2158"/>
    <n v="3.3694744627430415"/>
  </r>
  <r>
    <x v="23"/>
    <x v="1"/>
    <n v="960.57444541734037"/>
    <n v="283.44420000000002"/>
    <n v="3.3889366775447876"/>
  </r>
  <r>
    <x v="24"/>
    <x v="1"/>
    <n v="1000.4526240998281"/>
    <n v="289.82990000000001"/>
    <n v="3.4518613300416141"/>
  </r>
  <r>
    <x v="25"/>
    <x v="1"/>
    <n v="1068.7830656283106"/>
    <n v="295.666"/>
    <n v="3.6148324989288949"/>
  </r>
  <r>
    <x v="26"/>
    <x v="1"/>
    <n v="1136.2598349016471"/>
    <n v="305.55149999999998"/>
    <n v="3.7187179081158077"/>
  </r>
  <r>
    <x v="27"/>
    <x v="1"/>
    <n v="1690.8293953868679"/>
    <n v="310.12430000000001"/>
    <n v="5.4521022550856797"/>
  </r>
  <r>
    <x v="28"/>
    <x v="1"/>
    <n v="1278.0973411153591"/>
    <n v="314.90870000000001"/>
    <n v="4.058628234518002"/>
  </r>
  <r>
    <x v="29"/>
    <x v="1"/>
    <n v="1306.1711427674113"/>
    <n v="321.97379999999998"/>
    <n v="4.0567622047738396"/>
  </r>
  <r>
    <x v="30"/>
    <x v="1"/>
    <n v="1490.2122739874958"/>
    <n v="328.20139999999998"/>
    <n v="4.5405421000260686"/>
  </r>
  <r>
    <x v="31"/>
    <x v="1"/>
    <n v="1253.1334982359404"/>
    <n v="337.06319999999999"/>
    <n v="3.7177998020428822"/>
  </r>
  <r>
    <x v="32"/>
    <x v="1"/>
    <n v="1364.3357265956154"/>
    <n v="346.6207"/>
    <n v="3.9361057392002712"/>
  </r>
  <r>
    <x v="33"/>
    <x v="1"/>
    <n v="1332.0407583691094"/>
    <n v="359.65699999999998"/>
    <n v="3.7036419654535"/>
  </r>
  <r>
    <x v="34"/>
    <x v="1"/>
    <n v="1267.9389291071959"/>
    <n v="371.02109999999999"/>
    <n v="3.4174307852227161"/>
  </r>
  <r>
    <x v="35"/>
    <x v="1"/>
    <n v="1228.3928037850787"/>
    <n v="385.88260000000002"/>
    <n v="3.183332971699368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n v="-37028.480114500002"/>
    <n v="-56215.688973700002"/>
    <n v="24883.513004599998"/>
    <n v="0"/>
    <n v="0"/>
    <n v="23272.552157300001"/>
    <n v="0"/>
    <n v="-826.09111460000008"/>
    <n v="0"/>
    <n v="0"/>
    <n v="183923.98227959999"/>
    <n v="0"/>
    <n v="0"/>
    <n v="0"/>
    <n v="0"/>
    <n v="0"/>
    <n v="0"/>
    <n v="0"/>
    <n v="0"/>
    <n v="75358.106596700003"/>
    <n v="0"/>
    <n v="0"/>
    <n v="-6676.0135198999997"/>
    <n v="-3709.6001361999997"/>
    <n v="-3438.4856210999997"/>
    <n v="257.57344380000001"/>
    <n v="0"/>
    <n v="0"/>
    <n v="0"/>
    <n v="0"/>
    <n v="0"/>
    <n v="0"/>
    <n v="0"/>
    <n v="0"/>
    <n v="0"/>
    <n v="0"/>
    <n v="0"/>
    <n v="105643.23777770001"/>
    <n v="-1515.4739807000001"/>
  </r>
  <r>
    <x v="1"/>
    <n v="-37491.336115900005"/>
    <n v="-56215.688973700002"/>
    <n v="21481.065067899999"/>
    <n v="0"/>
    <n v="0"/>
    <n v="23272.552157300001"/>
    <n v="0"/>
    <n v="-832.34938060000002"/>
    <n v="0"/>
    <n v="0"/>
    <n v="169254.31628300002"/>
    <n v="0"/>
    <n v="710.97085179999999"/>
    <n v="0"/>
    <n v="0"/>
    <n v="0"/>
    <n v="0"/>
    <n v="1178.2497745999999"/>
    <n v="0"/>
    <n v="70082.398780399992"/>
    <n v="0"/>
    <n v="245.60930479999999"/>
    <n v="-6676.8179344"/>
    <n v="-3718.2237504"/>
    <n v="-3378.8516172999998"/>
    <n v="366.87351159999997"/>
    <n v="0"/>
    <n v="0"/>
    <n v="0"/>
    <n v="0"/>
    <n v="0"/>
    <n v="0"/>
    <n v="0"/>
    <n v="0"/>
    <n v="0"/>
    <n v="0"/>
    <n v="0"/>
    <n v="91861.181851100002"/>
    <n v="-1515.4739807000001"/>
  </r>
  <r>
    <x v="2"/>
    <n v="-39805.616123"/>
    <n v="-57523.030577700003"/>
    <n v="27648.207921900001"/>
    <n v="0"/>
    <n v="0"/>
    <n v="23272.552157300001"/>
    <n v="0"/>
    <n v="-826.09111460000008"/>
    <n v="0"/>
    <n v="0"/>
    <n v="185183.35400589998"/>
    <n v="0"/>
    <n v="616.95033479999995"/>
    <n v="0"/>
    <n v="0"/>
    <n v="0"/>
    <n v="0"/>
    <n v="589.13885259999995"/>
    <n v="0"/>
    <n v="80130.645912299995"/>
    <n v="0"/>
    <n v="122.80465239999999"/>
    <n v="-7260.4045442000006"/>
    <n v="-3452.2710674"/>
    <n v="-4742.4251196000005"/>
    <n v="242.20940419999999"/>
    <n v="0"/>
    <n v="0"/>
    <n v="0"/>
    <n v="0"/>
    <n v="0"/>
    <n v="0"/>
    <n v="0"/>
    <n v="0"/>
    <n v="0"/>
    <n v="0"/>
    <n v="0"/>
    <n v="132102.77319969999"/>
    <n v="-1515.4739807000001"/>
  </r>
  <r>
    <x v="3"/>
    <n v="-40037.044123699998"/>
    <n v="-58830.372181800005"/>
    <n v="31057.6152138"/>
    <n v="0"/>
    <n v="0"/>
    <n v="23272.552157300001"/>
    <n v="0"/>
    <n v="-832.34938060000002"/>
    <n v="0"/>
    <n v="0"/>
    <n v="207447.99422270001"/>
    <n v="0"/>
    <n v="2859.1803340000001"/>
    <n v="0"/>
    <n v="127.22399660000001"/>
    <n v="0"/>
    <n v="0"/>
    <n v="1727.0837727999999"/>
    <n v="0"/>
    <n v="88723.767912900003"/>
    <n v="0"/>
    <n v="542.96645100000001"/>
    <n v="-7119.5172015000007"/>
    <n v="-4311.8357297000002"/>
    <n v="-5244.8120765000003"/>
    <n v="443.45573480000002"/>
    <n v="0"/>
    <n v="4349.4840133999996"/>
    <n v="15591.987686799999"/>
    <n v="0"/>
    <n v="0"/>
    <n v="0"/>
    <n v="0"/>
    <n v="0"/>
    <n v="0"/>
    <n v="2253.1788992000002"/>
    <n v="0"/>
    <n v="147348.93137209999"/>
    <n v="-1485.7588046000001"/>
  </r>
  <r>
    <x v="4"/>
    <n v="-40037.044123800006"/>
    <n v="-59810.878384900003"/>
    <n v="33533.152809799998"/>
    <n v="0"/>
    <n v="0"/>
    <n v="23272.552157300001"/>
    <n v="0"/>
    <n v="-869.89897670000005"/>
    <n v="2153.7384582"/>
    <n v="0"/>
    <n v="230345.5948158"/>
    <n v="0"/>
    <n v="2457.2851615999998"/>
    <n v="0"/>
    <n v="1750.1978263999999"/>
    <n v="0"/>
    <n v="513.80048120000004"/>
    <n v="1781.0233442000001"/>
    <n v="0"/>
    <n v="78147.687495599996"/>
    <n v="0"/>
    <n v="457.55129460000001"/>
    <n v="-7146.9119833000004"/>
    <n v="-4370.4917132"/>
    <n v="-4596.8434390000002"/>
    <n v="1317.0324014"/>
    <n v="0"/>
    <n v="869.8968026"/>
    <n v="15162.092045199999"/>
    <n v="0"/>
    <n v="0"/>
    <n v="0"/>
    <n v="0"/>
    <n v="2273.344912"/>
    <n v="0"/>
    <n v="1288.9729158"/>
    <n v="0"/>
    <n v="155577.96472449999"/>
    <n v="-1545.1891568000001"/>
  </r>
  <r>
    <x v="5"/>
    <n v="-40268.472124499996"/>
    <n v="-60464.549186899996"/>
    <n v="39123.5494808"/>
    <n v="0"/>
    <n v="0"/>
    <n v="23272.552157300001"/>
    <n v="0"/>
    <n v="-869.89897670000005"/>
    <n v="3226.2257169999998"/>
    <n v="0"/>
    <n v="275226.54960279999"/>
    <n v="0"/>
    <n v="2305.5242153999998"/>
    <n v="0"/>
    <n v="3684.8296316000001"/>
    <n v="0"/>
    <n v="205.52019240000001"/>
    <n v="2274.3413774000001"/>
    <n v="0"/>
    <n v="76581.858471400003"/>
    <n v="2044.2405389999999"/>
    <n v="493.11064520000002"/>
    <n v="-7059.9405647999993"/>
    <n v="-4130.4746845"/>
    <n v="-4903.2819896000001"/>
    <n v="1986.3772919999999"/>
    <n v="0"/>
    <n v="173.97936060000001"/>
    <n v="14665.5938656"/>
    <n v="0"/>
    <n v="0"/>
    <n v="0"/>
    <n v="0"/>
    <n v="3097.9175076000001"/>
    <n v="0"/>
    <n v="515.58916620000002"/>
    <n v="0"/>
    <n v="231994.8722287"/>
    <n v="-1545.1891568000001"/>
  </r>
  <r>
    <x v="6"/>
    <n v="-39805.616123"/>
    <n v="-60464.549186899996"/>
    <n v="44668.585831700002"/>
    <n v="0"/>
    <n v="0"/>
    <n v="23272.552157300001"/>
    <n v="0"/>
    <n v="-851.12417860000005"/>
    <n v="1613.1128584000001"/>
    <n v="0"/>
    <n v="288237.4236938"/>
    <n v="822.87480249999999"/>
    <n v="4139.9532547999997"/>
    <n v="0"/>
    <n v="2296.6516796000001"/>
    <n v="0"/>
    <n v="82.208077000000003"/>
    <n v="2427.2516912000001"/>
    <n v="0"/>
    <n v="77545.343622500004"/>
    <n v="1022.1202696"/>
    <n v="487.85046240000003"/>
    <n v="-7235.3959261"/>
    <n v="-4401.8448041000001"/>
    <n v="-5287.7971451000003"/>
    <n v="1681.3366317"/>
    <n v="0"/>
    <n v="671.56928640000001"/>
    <n v="5866.2375462"/>
    <n v="0"/>
    <n v="0"/>
    <n v="0"/>
    <n v="0"/>
    <n v="1239.167003"/>
    <n v="0"/>
    <n v="206.2356666"/>
    <n v="0"/>
    <n v="289560.57618410001"/>
    <n v="-1545.1891568000001"/>
  </r>
  <r>
    <x v="7"/>
    <n v="-40037.044123799998"/>
    <n v="-59484.042983799998"/>
    <n v="44212.295222699999"/>
    <n v="0"/>
    <n v="0"/>
    <n v="23272.552157300001"/>
    <n v="0"/>
    <n v="-876.15724280000006"/>
    <n v="806.55642920000003"/>
    <n v="0"/>
    <n v="296127.3244781"/>
    <n v="822.87480249999999"/>
    <n v="2815.5634965999998"/>
    <n v="0"/>
    <n v="1377.9910078"/>
    <n v="0"/>
    <n v="32.8832308"/>
    <n v="1548.2171596000001"/>
    <n v="0"/>
    <n v="79895.965730399999"/>
    <n v="511.06013480000001"/>
    <n v="273.30640979999998"/>
    <n v="-7267.6993203000002"/>
    <n v="-4232.8699981999998"/>
    <n v="-5244.1551813999995"/>
    <n v="2233.0784032000001"/>
    <n v="0"/>
    <n v="4412.8255491999998"/>
    <n v="2346.4950183999999"/>
    <n v="0"/>
    <n v="0"/>
    <n v="0"/>
    <n v="0"/>
    <n v="495.66680120000001"/>
    <n v="0"/>
    <n v="82.494266600000003"/>
    <n v="0"/>
    <n v="279946.18972989998"/>
    <n v="-1545.1891568000001"/>
  </r>
  <r>
    <x v="8"/>
    <n v="-40037.044123799998"/>
    <n v="-58503.536780800001"/>
    <n v="37980.739735199997"/>
    <n v="0"/>
    <n v="0"/>
    <n v="23272.552157300001"/>
    <n v="0"/>
    <n v="-882.4155088"/>
    <n v="403.27821460000001"/>
    <n v="0"/>
    <n v="280909.00214260002"/>
    <n v="0"/>
    <n v="2781.5434424"/>
    <n v="0"/>
    <n v="826.79460459999996"/>
    <n v="0"/>
    <n v="13.1532924"/>
    <n v="1781.0010898"/>
    <n v="0"/>
    <n v="81744.526839999991"/>
    <n v="255.53006740000001"/>
    <n v="380.72905359999999"/>
    <n v="-7516.9767845000006"/>
    <n v="-4275.8437703"/>
    <n v="-5637.1542024999999"/>
    <n v="2458.4778970000002"/>
    <n v="0"/>
    <n v="4198.1824874000004"/>
    <n v="938.59800740000003"/>
    <n v="0"/>
    <n v="0"/>
    <n v="0"/>
    <n v="0"/>
    <n v="198.2667204"/>
    <n v="0"/>
    <n v="32.997706600000001"/>
    <n v="0"/>
    <n v="201777.19120090001"/>
    <n v="-1545.1891568000001"/>
  </r>
  <r>
    <x v="9"/>
    <n v="-39805.616123"/>
    <n v="-57849.8659787"/>
    <n v="33912.300694899997"/>
    <n v="0"/>
    <n v="0"/>
    <n v="23272.552157300001"/>
    <n v="0"/>
    <n v="-876.1572427000001"/>
    <n v="201.6391074"/>
    <n v="0"/>
    <n v="262259.60041239997"/>
    <n v="0"/>
    <n v="2695.4002455999998"/>
    <n v="0"/>
    <n v="847.12095580000005"/>
    <n v="0"/>
    <n v="202.98720560000001"/>
    <n v="1623.7917106"/>
    <n v="0"/>
    <n v="76106.713755600009"/>
    <n v="127.7650336"/>
    <n v="621.78102260000003"/>
    <n v="-7617.2354816999996"/>
    <n v="-4532.1696080000002"/>
    <n v="-5835.4358658000001"/>
    <n v="1521.9111316000001"/>
    <n v="0"/>
    <n v="7154.6863647999999"/>
    <n v="375.43920300000002"/>
    <n v="0"/>
    <n v="0"/>
    <n v="0"/>
    <n v="0"/>
    <n v="79.306688199999996"/>
    <n v="0"/>
    <n v="13.199082600000001"/>
    <n v="0"/>
    <n v="205020.85242790001"/>
    <n v="-1530.3315686999999"/>
  </r>
  <r>
    <x v="10"/>
    <n v="-39574.188122300002"/>
    <n v="-57523.030577700003"/>
    <n v="28539.765406500002"/>
    <n v="0"/>
    <n v="0"/>
    <n v="23272.552157300001"/>
    <n v="0"/>
    <n v="-876.1572427000001"/>
    <n v="100.81955360000001"/>
    <n v="0"/>
    <n v="230248.46788169999"/>
    <n v="0"/>
    <n v="3440.6308457999999"/>
    <n v="0"/>
    <n v="2305.1937981999999"/>
    <n v="0"/>
    <n v="81.194882199999995"/>
    <n v="1968.3558108"/>
    <n v="0"/>
    <n v="72028.857596300004"/>
    <n v="63.882516799999998"/>
    <n v="310.89051119999999"/>
    <n v="-7593.0182423000006"/>
    <n v="-4676.6884434999993"/>
    <n v="-5765.6693833999998"/>
    <n v="1191.4936147999999"/>
    <n v="0"/>
    <n v="1430.937273"/>
    <n v="150.17568120000001"/>
    <n v="0"/>
    <n v="0"/>
    <n v="0"/>
    <n v="0"/>
    <n v="31.722675200000001"/>
    <n v="0"/>
    <n v="5.2796329999999996"/>
    <n v="0"/>
    <n v="151119.71365369999"/>
    <n v="-1530.3315686999999"/>
  </r>
  <r>
    <x v="11"/>
    <n v="-39574.188122299995"/>
    <n v="-56215.688973700002"/>
    <n v="27269.897807499998"/>
    <n v="0"/>
    <n v="0"/>
    <n v="23272.552157300001"/>
    <n v="0"/>
    <n v="-857.38244470000006"/>
    <n v="50.409776800000003"/>
    <n v="0"/>
    <n v="216153.10400950001"/>
    <n v="0"/>
    <n v="4416.6955232"/>
    <n v="0"/>
    <n v="1383.1162790000001"/>
    <n v="0"/>
    <n v="32.477952999999999"/>
    <n v="2415.1071189999998"/>
    <n v="0"/>
    <n v="70119.308005500003"/>
    <n v="31.941258399999999"/>
    <n v="155.4452556"/>
    <n v="-8161.7053450999992"/>
    <n v="-4993.5408069000005"/>
    <n v="-6089.9556068000002"/>
    <n v="128.30312989999999"/>
    <n v="0"/>
    <n v="2221.8186243999999"/>
    <n v="8897.8702020000001"/>
    <n v="0"/>
    <n v="0"/>
    <n v="0"/>
    <n v="0"/>
    <n v="12.6890702"/>
    <n v="0"/>
    <n v="3868.0541266"/>
    <n v="0"/>
    <n v="131857.56151500001"/>
    <n v="-1530.3315686999999"/>
  </r>
  <r>
    <x v="12"/>
    <n v="-38879.904120200001"/>
    <n v="-53927.841166700004"/>
    <n v="21333.3257552"/>
    <n v="-361.0300828"/>
    <n v="0"/>
    <n v="23272.552157300001"/>
    <n v="-85.007653399999995"/>
    <n v="-826.09111459999997"/>
    <n v="25.204888400000002"/>
    <n v="0"/>
    <n v="171935.1688209"/>
    <n v="0"/>
    <n v="2208.3477616"/>
    <n v="0"/>
    <n v="829.8697674"/>
    <n v="0"/>
    <n v="12.9911812"/>
    <n v="1207.5535594"/>
    <n v="0"/>
    <n v="65919.656529"/>
    <n v="15.970629199999999"/>
    <n v="77.722627799999998"/>
    <n v="-8075.2332387000006"/>
    <n v="-5308.6869962000001"/>
    <n v="-6317.0142588999997"/>
    <n v="262.27581470000001"/>
    <n v="0"/>
    <n v="444.3637248"/>
    <n v="3559.1480808000001"/>
    <n v="0"/>
    <n v="0"/>
    <n v="0"/>
    <n v="0"/>
    <n v="5.075628"/>
    <n v="0"/>
    <n v="1547.2216506"/>
    <n v="0"/>
    <n v="129640.6213456"/>
    <n v="-1292.61016"/>
  </r>
  <r>
    <x v="13"/>
    <n v="-39111.332120899999"/>
    <n v="-55562.018171699994"/>
    <n v="18700.7652829"/>
    <n v="-484.02829500000001"/>
    <n v="0"/>
    <n v="23272.552157300001"/>
    <n v="-122.9292236"/>
    <n v="-782.28325249999989"/>
    <n v="12.602444200000001"/>
    <n v="0"/>
    <n v="155703.54410429997"/>
    <n v="0"/>
    <n v="1104.1738808"/>
    <n v="0"/>
    <n v="497.92186040000001"/>
    <n v="0"/>
    <n v="5.1964724000000002"/>
    <n v="603.77677979999999"/>
    <n v="0"/>
    <n v="67705.562778599997"/>
    <n v="7.9853145999999997"/>
    <n v="38.861314"/>
    <n v="-8019.8483942000003"/>
    <n v="-5399.3277617999993"/>
    <n v="-6614.0182580999999"/>
    <n v="758.02460989999997"/>
    <n v="0"/>
    <n v="88.872744999999995"/>
    <n v="1423.6592324000001"/>
    <n v="0"/>
    <n v="0"/>
    <n v="0"/>
    <n v="0"/>
    <n v="2.0302511999999999"/>
    <n v="0"/>
    <n v="618.8886602"/>
    <n v="0"/>
    <n v="119191.43555960001"/>
    <n v="-1203.4646317000002"/>
  </r>
  <r>
    <x v="14"/>
    <n v="-40499.900125200002"/>
    <n v="-58176.701379699996"/>
    <n v="22900.681934599997"/>
    <n v="-660.47618699999998"/>
    <n v="0"/>
    <n v="23272.552157300001"/>
    <n v="-130.5828554"/>
    <n v="-769.76672039999994"/>
    <n v="6.3012221999999998"/>
    <n v="0"/>
    <n v="185402.6204205"/>
    <n v="0"/>
    <n v="552.0869404"/>
    <n v="0"/>
    <n v="298.75311620000002"/>
    <n v="0"/>
    <n v="2.078589"/>
    <n v="301.88838980000003"/>
    <n v="0"/>
    <n v="75546.499252300011"/>
    <n v="3.9926574000000001"/>
    <n v="19.430657"/>
    <n v="-8811.9158628000005"/>
    <n v="-5606.4131737999996"/>
    <n v="-7288.6164203999997"/>
    <n v="1090.1142477000001"/>
    <n v="0"/>
    <n v="17.774549"/>
    <n v="569.46369300000003"/>
    <n v="0"/>
    <n v="0"/>
    <n v="0"/>
    <n v="0"/>
    <n v="0.81210039999999994"/>
    <n v="0"/>
    <n v="247.55546419999999"/>
    <n v="0"/>
    <n v="134131.0216062"/>
    <n v="-1203.4646318"/>
  </r>
  <r>
    <x v="15"/>
    <n v="-40962.756126599998"/>
    <n v="-58176.701379699996"/>
    <n v="27669.225683600002"/>
    <n v="-838.69458059999999"/>
    <n v="0"/>
    <n v="23272.552157300001"/>
    <n v="-120.9879452"/>
    <n v="-782.28325249999989"/>
    <n v="3.1506110000000001"/>
    <n v="1381.0897768"/>
    <n v="213519.1903662"/>
    <n v="0"/>
    <n v="2277.7617116000001"/>
    <n v="0"/>
    <n v="179.25186980000001"/>
    <n v="0"/>
    <n v="0.83143560000000005"/>
    <n v="1589.6855493999999"/>
    <n v="0"/>
    <n v="92200.191705100005"/>
    <n v="1.9963286"/>
    <n v="159.2681906"/>
    <n v="-9750.1286943999985"/>
    <n v="-7854.2395230000002"/>
    <n v="-8784.7236116999993"/>
    <n v="2619.6270165999999"/>
    <n v="0"/>
    <n v="2767.0825589999999"/>
    <n v="227.7854772"/>
    <n v="4868.3982070000002"/>
    <n v="3535.9064382000001"/>
    <n v="0"/>
    <n v="0"/>
    <n v="0.32484020000000002"/>
    <n v="0"/>
    <n v="99.0221856"/>
    <n v="3527.6827816"/>
    <n v="194584.82542119999"/>
    <n v="-1203.4646318"/>
  </r>
  <r>
    <x v="16"/>
    <n v="-40037.044123700005"/>
    <n v="-59484.042983899999"/>
    <n v="29135.414764200003"/>
    <n v="-1015.6184048"/>
    <n v="0"/>
    <n v="23272.552157300001"/>
    <n v="-120.1984382"/>
    <n v="-826.0911145"/>
    <n v="1.5753056000000001"/>
    <n v="1298.9228585999999"/>
    <n v="220865.21632840001"/>
    <n v="0"/>
    <n v="4061.9817533999999"/>
    <n v="0"/>
    <n v="107.5511218"/>
    <n v="0"/>
    <n v="0.33257419999999999"/>
    <n v="4652.5795363999996"/>
    <n v="0"/>
    <n v="86371.37486750001"/>
    <n v="0.99816439999999995"/>
    <n v="229.51094939999999"/>
    <n v="-9893.7510994000004"/>
    <n v="-6481.4689911999994"/>
    <n v="-8047.0611563000002"/>
    <n v="5206.3288758999997"/>
    <n v="0"/>
    <n v="2326.7338077999998"/>
    <n v="91.114190800000003"/>
    <n v="3679.5757042"/>
    <n v="10459.796116400001"/>
    <n v="0"/>
    <n v="0"/>
    <n v="0.129936"/>
    <n v="0"/>
    <n v="39.608874200000002"/>
    <n v="6927.9238302000003"/>
    <n v="182080.72855070001"/>
    <n v="-1233.1798078000002"/>
  </r>
  <r>
    <x v="17"/>
    <n v="-40731.3281259"/>
    <n v="-59810.878384900003"/>
    <n v="30869.390411600001"/>
    <n v="-6587.8666024000004"/>
    <n v="0"/>
    <n v="23272.552157300001"/>
    <n v="-1935.0289728"/>
    <n v="-851.12417870000002"/>
    <n v="0.78765280000000004"/>
    <n v="389.67685760000001"/>
    <n v="243829.20350409998"/>
    <n v="0"/>
    <n v="3582.1190225999999"/>
    <n v="0"/>
    <n v="64.530673199999995"/>
    <n v="300.86738100000002"/>
    <n v="0.1330296"/>
    <n v="3695.2968222"/>
    <n v="0"/>
    <n v="81886.036599599989"/>
    <n v="0.49908219999999998"/>
    <n v="284.31042100000002"/>
    <n v="-10441.223617600001"/>
    <n v="-6138.5461554000003"/>
    <n v="-8319.1409769000002"/>
    <n v="6808.3004603999998"/>
    <n v="0"/>
    <n v="870.16125539999996"/>
    <n v="36.445676400000004"/>
    <n v="735.91514080000002"/>
    <n v="10127.418452399999"/>
    <n v="0"/>
    <n v="0"/>
    <n v="5.1974399999999997E-2"/>
    <n v="0"/>
    <n v="15.8435498"/>
    <n v="3952.0931811999999"/>
    <n v="203164.49112949998"/>
    <n v="-1203.4646317000002"/>
  </r>
  <r>
    <x v="18"/>
    <n v="-40731.3281259"/>
    <n v="-61445.055389899993"/>
    <n v="35352.822269800003"/>
    <n v="-16046.426374999999"/>
    <n v="0"/>
    <n v="23272.552157300001"/>
    <n v="-5008.8715602000002"/>
    <n v="-876.15724269999998"/>
    <n v="0.39382640000000002"/>
    <n v="116.90305720000001"/>
    <n v="245260.55968040001"/>
    <n v="5348.6862165000002"/>
    <n v="2340.4316236"/>
    <n v="0"/>
    <n v="38.718403799999997"/>
    <n v="750.18296799999996"/>
    <n v="5.3211799999999997E-2"/>
    <n v="3232.3934178"/>
    <n v="0"/>
    <n v="79800.270317699993"/>
    <n v="0.24954100000000001"/>
    <n v="142.15521039999999"/>
    <n v="-10864.6961453"/>
    <n v="-6771.3317453"/>
    <n v="-8614.6612779999996"/>
    <n v="8729.9945401000004"/>
    <n v="0"/>
    <n v="4255.3304915999997"/>
    <n v="14.5782706"/>
    <n v="10786.946687199999"/>
    <n v="7736.9389478000003"/>
    <n v="0"/>
    <n v="0"/>
    <n v="2.0789800000000001E-2"/>
    <n v="2694.1090468000002"/>
    <n v="6.3374198000000002"/>
    <n v="1185.6279543999999"/>
    <n v="268689.15046470001"/>
    <n v="-1218.3222198000001"/>
  </r>
  <r>
    <x v="19"/>
    <n v="-40268.472124499996"/>
    <n v="-60137.713785899999"/>
    <n v="36570.375859100001"/>
    <n v="-12787.3202834"/>
    <n v="0"/>
    <n v="23272.552157300001"/>
    <n v="-2138.6932867999999"/>
    <n v="-882.4155088"/>
    <n v="0.19691320000000001"/>
    <n v="963.19424919999994"/>
    <n v="247279.2738804"/>
    <n v="5348.6862165000002"/>
    <n v="5170.8474248000002"/>
    <n v="0"/>
    <n v="23.2310424"/>
    <n v="450.10978080000001"/>
    <n v="2.12848E-2"/>
    <n v="1616.1967087999999"/>
    <n v="0"/>
    <n v="77601.7696535"/>
    <n v="0.1247706"/>
    <n v="180.4582992"/>
    <n v="-11631.5758928"/>
    <n v="-7479.9949993999999"/>
    <n v="-9331.0799447999998"/>
    <n v="1233.3131045"/>
    <n v="2688.9885819000001"/>
    <n v="7506.2449334000003"/>
    <n v="5.8313081999999996"/>
    <n v="2157.3893373999999"/>
    <n v="7787.4689648000003"/>
    <n v="0"/>
    <n v="5082.9924762000001"/>
    <n v="8.3160000000000005E-3"/>
    <n v="1805.9934834000001"/>
    <n v="2.5349680000000001"/>
    <n v="1538.4792617999999"/>
    <n v="222770.55022239999"/>
    <n v="-1233.1798079"/>
  </r>
  <r>
    <x v="20"/>
    <n v="-40962.756126599998"/>
    <n v="-59810.878384900003"/>
    <n v="33516.640706300001"/>
    <n v="-6984.8019237999997"/>
    <n v="0"/>
    <n v="23272.552157300001"/>
    <n v="-935.05175580000002"/>
    <n v="-876.15724269999998"/>
    <n v="9.8456600000000005E-2"/>
    <n v="288.95827480000003"/>
    <n v="240607.9704352"/>
    <n v="0"/>
    <n v="2585.4237124000001"/>
    <n v="0"/>
    <n v="13.938625399999999"/>
    <n v="270.06586859999999"/>
    <n v="8.5140000000000007E-3"/>
    <n v="808.09835439999995"/>
    <n v="0"/>
    <n v="77360.692938599997"/>
    <n v="6.2385200000000002E-2"/>
    <n v="90.2291496"/>
    <n v="-12165.4565387"/>
    <n v="-6156.4445864999998"/>
    <n v="-10002.228324899999"/>
    <n v="4733.1150868000004"/>
    <n v="0"/>
    <n v="1501.2489866000001"/>
    <n v="2.3325231999999998"/>
    <n v="431.47786739999998"/>
    <n v="4672.4813789999998"/>
    <n v="0"/>
    <n v="6797.0423109000003"/>
    <n v="3.3264000000000002E-3"/>
    <n v="541.798045"/>
    <n v="1.0139872000000001"/>
    <n v="461.5437786"/>
    <n v="205922.8615305"/>
    <n v="-1248.0373959000001"/>
  </r>
  <r>
    <x v="21"/>
    <n v="-40499.900125200002"/>
    <n v="-57523.030577800004"/>
    <n v="30805.9055324"/>
    <n v="-4090.8871985999999"/>
    <n v="0"/>
    <n v="23272.552157300001"/>
    <n v="-462.94168300000001"/>
    <n v="-876.15724280000006"/>
    <n v="4.92282E-2"/>
    <n v="86.687482399999993"/>
    <n v="217608.61505659999"/>
    <n v="0"/>
    <n v="2516.2968322000002"/>
    <n v="0"/>
    <n v="8.3631752000000006"/>
    <n v="162.0395212"/>
    <n v="3.4055999999999999E-3"/>
    <n v="404.04917719999997"/>
    <n v="0"/>
    <n v="73276.003969999991"/>
    <n v="3.1192600000000001E-2"/>
    <n v="106.73014499999999"/>
    <n v="-11411.0529446"/>
    <n v="-7592.8057776999995"/>
    <n v="-9918.8820254000002"/>
    <n v="2290.8112258000001"/>
    <n v="0"/>
    <n v="1021.414459"/>
    <n v="0.93300939999999999"/>
    <n v="86.295573399999995"/>
    <n v="2803.4888274"/>
    <n v="0"/>
    <n v="8252.4354597999991"/>
    <n v="1.3305999999999999E-3"/>
    <n v="162.5394134"/>
    <n v="0.40559479999999998"/>
    <n v="138.46313359999999"/>
    <n v="193238.2318711"/>
    <n v="-1218.3222197999999"/>
  </r>
  <r>
    <x v="22"/>
    <n v="-40268.472124499996"/>
    <n v="-55888.853572699998"/>
    <n v="26480.084735200002"/>
    <n v="-2593.0118601999998"/>
    <n v="0"/>
    <n v="23272.552157300001"/>
    <n v="-273.113607"/>
    <n v="-851.12417860000005"/>
    <n v="2.4614199999999999E-2"/>
    <n v="26.006244800000001"/>
    <n v="194038.52975059999"/>
    <n v="0"/>
    <n v="1258.1484161999999"/>
    <n v="0"/>
    <n v="5.0179052000000004"/>
    <n v="97.223712599999999"/>
    <n v="1.3622E-3"/>
    <n v="202.02458859999999"/>
    <n v="0"/>
    <n v="67411.013918799988"/>
    <n v="1.55964E-2"/>
    <n v="53.365072599999998"/>
    <n v="-12032.865614800001"/>
    <n v="-7680.4625110999996"/>
    <n v="-10364.384381100001"/>
    <n v="524.91672080000001"/>
    <n v="0"/>
    <n v="204.28289179999999"/>
    <n v="0.37320379999999997"/>
    <n v="17.2591146"/>
    <n v="1682.0932964000001"/>
    <n v="0"/>
    <n v="8609.6247874000001"/>
    <n v="5.3220000000000003E-4"/>
    <n v="48.761823999999997"/>
    <n v="0.16223799999999999"/>
    <n v="41.538939999999997"/>
    <n v="150040.4017249"/>
    <n v="-1218.3222197999999"/>
  </r>
  <r>
    <x v="23"/>
    <n v="-39574.188122300002"/>
    <n v="-55235.182770700005"/>
    <n v="24958.331366800001"/>
    <n v="-1951.3647896"/>
    <n v="0"/>
    <n v="23272.552157300001"/>
    <n v="-205.28518"/>
    <n v="-819.83284850000007"/>
    <n v="1.2307E-2"/>
    <n v="7.8018733999999998"/>
    <n v="165157.76077570001"/>
    <n v="0"/>
    <n v="629.074208"/>
    <n v="0"/>
    <n v="3.0107430000000002"/>
    <n v="58.334227599999998"/>
    <n v="5.4480000000000002E-4"/>
    <n v="101.0122944"/>
    <n v="0"/>
    <n v="63642.6794267"/>
    <n v="7.7981999999999999E-3"/>
    <n v="26.682536200000001"/>
    <n v="-11620.497463399999"/>
    <n v="-7971.7413127"/>
    <n v="-10349.184572099999"/>
    <n v="4624.7925004999997"/>
    <n v="0"/>
    <n v="40.856578399999997"/>
    <n v="0.14928140000000001"/>
    <n v="3.4518230000000001"/>
    <n v="1009.2559778"/>
    <n v="0"/>
    <n v="5995.2451669000002"/>
    <n v="2.128E-4"/>
    <n v="14.6285472"/>
    <n v="6.48952E-2"/>
    <n v="12.461682"/>
    <n v="120356.7352884"/>
    <n v="-1203.4646317000002"/>
  </r>
  <r>
    <x v="24"/>
    <n v="-38185.620118000006"/>
    <n v="-54581.511968699997"/>
    <n v="20834.939906200001"/>
    <n v="-975.6823948"/>
    <n v="0"/>
    <n v="23272.552157300001"/>
    <n v="-82.114071999999993"/>
    <n v="-788.54151839999997"/>
    <n v="6.1536000000000004E-3"/>
    <n v="2.3405619999999998"/>
    <n v="142512.08741370001"/>
    <n v="0"/>
    <n v="314.537104"/>
    <n v="0"/>
    <n v="1.8064458000000001"/>
    <n v="35.000536599999997"/>
    <n v="2.1800000000000001E-4"/>
    <n v="50.506147200000001"/>
    <n v="0"/>
    <n v="62229.524162200003"/>
    <n v="3.8990000000000001E-3"/>
    <n v="13.3412682"/>
    <n v="-11200.2514347"/>
    <n v="-8009.6828752000001"/>
    <n v="-10639.166161500001"/>
    <n v="1047.6326168999999"/>
    <n v="715.62448229999995"/>
    <n v="8.1713155999999998"/>
    <n v="5.9712599999999998E-2"/>
    <n v="0.69036459999999999"/>
    <n v="605.55358679999995"/>
    <n v="94.3792768"/>
    <n v="6548.3184157000005"/>
    <n v="8.5199999999999997E-5"/>
    <n v="4.3885642000000002"/>
    <n v="2.5957999999999998E-2"/>
    <n v="3.7385046000000002"/>
    <n v="139262.1845112"/>
    <n v="-1173.7494557"/>
  </r>
  <r>
    <x v="25"/>
    <n v="-37954.192117300001"/>
    <n v="-54581.511968699997"/>
    <n v="19314.724985500001"/>
    <n v="-487.8411974"/>
    <n v="615.58923619999996"/>
    <n v="23272.552157300001"/>
    <n v="-32.8456288"/>
    <n v="-788.54151840000009"/>
    <n v="3.0768000000000002E-3"/>
    <n v="0.70216860000000003"/>
    <n v="134522.48310819999"/>
    <n v="0"/>
    <n v="157.268552"/>
    <n v="0"/>
    <n v="1.0838676"/>
    <n v="21.000322000000001"/>
    <n v="8.7200000000000005E-5"/>
    <n v="25.2530736"/>
    <n v="0"/>
    <n v="60894.416440100002"/>
    <n v="1.9495999999999999E-3"/>
    <n v="6.6706339999999997"/>
    <n v="-12313.337845800001"/>
    <n v="-8060.321151099999"/>
    <n v="-10972.1016"/>
    <n v="2375.6465766000001"/>
    <n v="2825.4871968000002"/>
    <n v="1.6342631999999999"/>
    <n v="2.3885E-2"/>
    <n v="0.138073"/>
    <n v="363.33215200000001"/>
    <n v="361.2740364"/>
    <n v="8378.9318286999987"/>
    <n v="3.4E-5"/>
    <n v="1.3165692"/>
    <n v="1.03832E-2"/>
    <n v="1.1215514"/>
    <n v="137652.48616840001"/>
    <n v="-1158.8918676000001"/>
  </r>
  <r>
    <x v="26"/>
    <n v="-36565.624112999998"/>
    <n v="-54581.511968699997"/>
    <n v="22009.789144000002"/>
    <n v="-243.92059879999999"/>
    <n v="-22399.114876"/>
    <n v="23272.552157300001"/>
    <n v="-13.1382516"/>
    <n v="-794.79978449999999"/>
    <n v="1.5384000000000001E-3"/>
    <n v="0.21065059999999999"/>
    <n v="131890.72007320001"/>
    <n v="0"/>
    <n v="78.634276"/>
    <n v="677.63461419999999"/>
    <n v="0.65032060000000003"/>
    <n v="12.6001932"/>
    <n v="3.4799999999999999E-5"/>
    <n v="12.6265368"/>
    <n v="849.23102459999996"/>
    <n v="63192.980200800004"/>
    <n v="9.7479999999999995E-4"/>
    <n v="3.3353169999999999"/>
    <n v="-12232.863867399999"/>
    <n v="-8295.4173713"/>
    <n v="-11344.8450476"/>
    <n v="2461.5076554000002"/>
    <n v="3316.8586900999999"/>
    <n v="0.32685259999999999"/>
    <n v="9.554E-3"/>
    <n v="2.76146E-2"/>
    <n v="217.99929119999999"/>
    <n v="72.254807200000002"/>
    <n v="7831.7495789000004"/>
    <n v="1.36E-5"/>
    <n v="0.39497080000000001"/>
    <n v="4.1532000000000001E-3"/>
    <n v="0.33646540000000003"/>
    <n v="142165.02715929999"/>
    <n v="-1158.8918676000001"/>
  </r>
  <r>
    <x v="27"/>
    <n v="-36102.768111600002"/>
    <n v="-57196.1951768"/>
    <n v="22825.014726000001"/>
    <n v="-121.9602994"/>
    <n v="-49954.706008599998"/>
    <n v="23272.552157300001"/>
    <n v="-5.2553006"/>
    <n v="-782.28325250000012"/>
    <n v="7.6920000000000005E-4"/>
    <n v="6.3195200000000007E-2"/>
    <n v="135467.74717750002"/>
    <n v="0"/>
    <n v="39.317138"/>
    <n v="338.81730720000002"/>
    <n v="0.39019239999999999"/>
    <n v="7.5601158000000002"/>
    <n v="1.4E-5"/>
    <n v="6.3132684000000001"/>
    <n v="254.7693074"/>
    <n v="77401.055881399996"/>
    <n v="4.8739999999999998E-4"/>
    <n v="1.6676586"/>
    <n v="-15238.9457953"/>
    <n v="-11051.875424400001"/>
    <n v="-16443.111572500002"/>
    <n v="7118.0480399999997"/>
    <n v="1615.1443818"/>
    <n v="179.9510746"/>
    <n v="3.8216000000000001E-3"/>
    <n v="5.5230000000000001E-3"/>
    <n v="130.79957479999999"/>
    <n v="103.323232"/>
    <n v="5830.6330085"/>
    <n v="5.4E-6"/>
    <n v="0.1184912"/>
    <n v="1.6613999999999999E-3"/>
    <n v="0.1009396"/>
    <n v="166452.3109361"/>
    <n v="-1129.1766915000001"/>
  </r>
  <r>
    <x v="28"/>
    <n v="-36797.052113700003"/>
    <n v="-56869.359775799996"/>
    <n v="23109.1129114"/>
    <n v="-60.980149599999997"/>
    <n v="-29979.062022400001"/>
    <n v="23272.552157300001"/>
    <n v="-2.1021201999999999"/>
    <n v="-801.05805050000004"/>
    <n v="3.8460000000000002E-4"/>
    <n v="1.8958599999999999E-2"/>
    <n v="144688.2878474"/>
    <n v="0"/>
    <n v="19.658569"/>
    <n v="169.40865360000001"/>
    <n v="0.2341154"/>
    <n v="4.5360696000000003"/>
    <n v="5.5999999999999997E-6"/>
    <n v="3.1566342000000001"/>
    <n v="76.430792199999999"/>
    <n v="65473.196573000001"/>
    <n v="2.4360000000000001E-4"/>
    <n v="0.83382920000000005"/>
    <n v="-16029.098994399999"/>
    <n v="-9850.9299285999987"/>
    <n v="-12706.122074299999"/>
    <n v="26171.728518600001"/>
    <n v="2985.6452135"/>
    <n v="35.990214999999999"/>
    <n v="1.5286E-3"/>
    <n v="1.1046000000000001E-3"/>
    <n v="78.479744800000006"/>
    <n v="308.89335679999999"/>
    <n v="5659.2648814999993"/>
    <n v="2.2000000000000001E-6"/>
    <n v="3.55474E-2"/>
    <n v="6.646E-4"/>
    <n v="3.0281800000000001E-2"/>
    <n v="196769.74913900002"/>
    <n v="-1173.7494557"/>
  </r>
  <r>
    <x v="29"/>
    <n v="-36102.768111600002"/>
    <n v="-57196.1951768"/>
    <n v="24842.2845767"/>
    <n v="-30.490074799999999"/>
    <n v="-14839.470088800001"/>
    <n v="23272.552157300001"/>
    <n v="-0.84084800000000004"/>
    <n v="-807.31631649999997"/>
    <n v="1.9220000000000001E-4"/>
    <n v="5.6876000000000001E-3"/>
    <n v="155075.97918909998"/>
    <n v="0"/>
    <n v="9.8292845999999994"/>
    <n v="84.704326800000004"/>
    <n v="0.14046919999999999"/>
    <n v="2.7216418"/>
    <n v="2.2000000000000001E-6"/>
    <n v="1.578317"/>
    <n v="22.9292376"/>
    <n v="67770.855798400007"/>
    <n v="1.2180000000000001E-4"/>
    <n v="0.41691460000000002"/>
    <n v="-16260.298064900002"/>
    <n v="-10364.893781700001"/>
    <n v="-12616.591114899999"/>
    <n v="32302.1006872"/>
    <n v="3340.0893517999998"/>
    <n v="7.1980430000000002"/>
    <n v="6.1140000000000001E-4"/>
    <n v="2.2100000000000001E-4"/>
    <n v="47.087846999999996"/>
    <n v="322.24111640000001"/>
    <n v="6071.331741"/>
    <n v="7.9999999999999996E-7"/>
    <n v="1.06642E-2"/>
    <n v="2.6580000000000001E-4"/>
    <n v="9.0846E-3"/>
    <n v="267377.40511440003"/>
    <n v="-1173.7494557"/>
  </r>
  <r>
    <x v="30"/>
    <n v="-37259.908115099999"/>
    <n v="-56869.359775699995"/>
    <n v="27734.7443537"/>
    <n v="-15.245037399999999"/>
    <n v="-14698.130839400001"/>
    <n v="23272.552157300001"/>
    <n v="-1300.1655444"/>
    <n v="-832.34938060000002"/>
    <n v="9.6199999999999994E-5"/>
    <n v="1.7061999999999999E-3"/>
    <n v="165291.66821129998"/>
    <n v="2067.4729413999999"/>
    <n v="4.9146422000000003"/>
    <n v="42.352163400000002"/>
    <n v="8.4281599999999998E-2"/>
    <n v="1.6329849999999999"/>
    <n v="7.9999999999999996E-7"/>
    <n v="0.78915860000000004"/>
    <n v="6.8787712000000001"/>
    <n v="66995.412313699999"/>
    <n v="6.0999999999999999E-5"/>
    <n v="0.20845739999999999"/>
    <n v="-15283.357087799999"/>
    <n v="-10294.771473500001"/>
    <n v="-13694.411950099999"/>
    <n v="1465.0083474"/>
    <n v="3210.6697736000001"/>
    <n v="1.4396085999999999"/>
    <n v="2.4459999999999998E-4"/>
    <n v="4.4199999999999997E-5"/>
    <n v="28.252708200000001"/>
    <n v="353.30884700000001"/>
    <n v="9269.442622999999"/>
    <n v="3.9999999999999998E-7"/>
    <n v="3.1992000000000001E-3"/>
    <n v="1.064E-4"/>
    <n v="2.7253999999999998E-3"/>
    <n v="267238.9414828"/>
    <n v="-1144.0342796"/>
  </r>
  <r>
    <x v="31"/>
    <n v="-36102.768111500001"/>
    <n v="-52293.664161599998"/>
    <n v="27941.396382300001"/>
    <n v="-7.6225187999999999"/>
    <n v="-14364.514391799999"/>
    <n v="23272.552157300001"/>
    <n v="-621.43096319999995"/>
    <n v="-813.57458250000002"/>
    <n v="4.8000000000000001E-5"/>
    <n v="5.1179999999999997E-4"/>
    <n v="161561.37889970001"/>
    <n v="2067.4729413999999"/>
    <n v="2.4573212"/>
    <n v="21.1760816"/>
    <n v="5.0569000000000003E-2"/>
    <n v="0.97979099999999997"/>
    <n v="3.9999999999999998E-7"/>
    <n v="0.39457920000000002"/>
    <n v="2.0636313999999998"/>
    <n v="58880.459030700003"/>
    <n v="3.04E-5"/>
    <n v="0.1042286"/>
    <n v="-13752.3720366"/>
    <n v="-10079.722611500001"/>
    <n v="-13666.9320161"/>
    <n v="3939.9382430000001"/>
    <n v="2655.2004756000001"/>
    <n v="0.28792180000000001"/>
    <n v="9.7800000000000006E-5"/>
    <n v="8.8000000000000004E-6"/>
    <n v="16.951624800000001"/>
    <n v="317.97527120000001"/>
    <n v="9748.9899026999992"/>
    <n v="1.9999999999999999E-7"/>
    <n v="9.5980000000000002E-4"/>
    <n v="4.2599999999999999E-5"/>
    <n v="8.1760000000000003E-4"/>
    <n v="214789.67534259998"/>
    <n v="-1144.0342796"/>
  </r>
  <r>
    <x v="32"/>
    <n v="-34019.916105099997"/>
    <n v="-52620.499562600002"/>
    <n v="26326.347865299998"/>
    <n v="-3.8112594"/>
    <n v="-17341.868924800001"/>
    <n v="23272.552157300001"/>
    <n v="-248.5723854"/>
    <n v="-819.83284860000003"/>
    <n v="2.4000000000000001E-5"/>
    <n v="1.5359999999999999E-4"/>
    <n v="160040.54620849999"/>
    <n v="0"/>
    <n v="1.2286606"/>
    <n v="10.5880408"/>
    <n v="3.0341400000000001E-2"/>
    <n v="0.58787460000000002"/>
    <n v="1.9999999999999999E-7"/>
    <n v="0.19728960000000001"/>
    <n v="0.61908940000000001"/>
    <n v="58037.817917599998"/>
    <n v="1.52E-5"/>
    <n v="5.2114399999999998E-2"/>
    <n v="-13668.398389800001"/>
    <n v="-9855.0770474000001"/>
    <n v="-14647.5706173"/>
    <n v="694.21938920000002"/>
    <n v="3009.3304868"/>
    <n v="5.7584400000000001E-2"/>
    <n v="3.9199999999999997E-5"/>
    <n v="1.7999999999999999E-6"/>
    <n v="10.170975"/>
    <n v="4136.0630276000002"/>
    <n v="5872.3159283000005"/>
    <n v="0"/>
    <n v="2.8800000000000001E-4"/>
    <n v="1.7E-5"/>
    <n v="2.452E-4"/>
    <n v="155478.7119545"/>
    <n v="-1114.3191035"/>
  </r>
  <r>
    <x v="33"/>
    <n v="-33557.060103700001"/>
    <n v="-53274.170364599995"/>
    <n v="26598.822354200001"/>
    <n v="-1.9056295999999999"/>
    <n v="-13278.608628399999"/>
    <n v="23272.552157300001"/>
    <n v="-99.428954200000007"/>
    <n v="-807.31631649999997"/>
    <n v="1.2E-5"/>
    <n v="4.6E-5"/>
    <n v="159257.60707"/>
    <n v="0"/>
    <n v="0.61433020000000005"/>
    <n v="5.2940204"/>
    <n v="1.82048E-2"/>
    <n v="0.3527248"/>
    <n v="0"/>
    <n v="9.8644800000000005E-2"/>
    <n v="0.1857268"/>
    <n v="59743.2000185"/>
    <n v="7.6000000000000001E-6"/>
    <n v="2.6057199999999999E-2"/>
    <n v="-14150.5683959"/>
    <n v="-10039.437217999999"/>
    <n v="-13580.0469954"/>
    <n v="618.57604570000001"/>
    <n v="2258.0710095999998"/>
    <n v="1.1516800000000001E-2"/>
    <n v="1.56E-5"/>
    <n v="3.9999999999999998E-7"/>
    <n v="6.1025850000000004"/>
    <n v="5265.4375479999999"/>
    <n v="7411.2824932000003"/>
    <n v="0"/>
    <n v="8.6399999999999999E-5"/>
    <n v="6.8000000000000001E-6"/>
    <n v="7.36E-5"/>
    <n v="158821.11269720001"/>
    <n v="-1054.8887513"/>
  </r>
  <r>
    <x v="34"/>
    <n v="-34251.344105800003"/>
    <n v="-53601.005765599999"/>
    <n v="23919.663229399997"/>
    <n v="-0.95281479999999996"/>
    <n v="-9321.0244156000008"/>
    <n v="23272.552157300001"/>
    <n v="-39.771581599999998"/>
    <n v="-807.31631649999997"/>
    <n v="6.0000000000000002E-6"/>
    <n v="1.38E-5"/>
    <n v="158068.98961600001"/>
    <n v="0"/>
    <n v="0.30716520000000003"/>
    <n v="2.6470102"/>
    <n v="1.09228E-2"/>
    <n v="0.21163480000000001"/>
    <n v="0"/>
    <n v="4.9322400000000002E-2"/>
    <n v="5.5717999999999997E-2"/>
    <n v="61266.018509500005"/>
    <n v="3.8E-6"/>
    <n v="1.30286E-2"/>
    <n v="-13139.9165374"/>
    <n v="-9103.7323801000002"/>
    <n v="-12816.382881699999"/>
    <n v="246.4311089"/>
    <n v="1637.7332382"/>
    <n v="2.3034000000000002E-3"/>
    <n v="6.1999999999999999E-6"/>
    <n v="0"/>
    <n v="3.6615509999999998"/>
    <n v="10281.6609536"/>
    <n v="7118.3001109000006"/>
    <n v="0"/>
    <n v="2.5999999999999998E-5"/>
    <n v="2.7999999999999999E-6"/>
    <n v="2.1999999999999999E-5"/>
    <n v="141775.54675939999"/>
    <n v="-1099.4615154000001"/>
  </r>
  <r>
    <x v="35"/>
    <n v="-34482.772106500001"/>
    <n v="-53927.841166600003"/>
    <n v="24228.023942399999"/>
    <n v="-0.47640739999999998"/>
    <n v="-7970.2934968"/>
    <n v="23272.552157300001"/>
    <n v="-15.908632600000001"/>
    <n v="-819.83284860000003"/>
    <n v="3.0000000000000001E-6"/>
    <n v="4.1999999999999996E-6"/>
    <n v="160571.0692417"/>
    <n v="0"/>
    <n v="0.15358260000000001"/>
    <n v="1.3235052"/>
    <n v="6.5538000000000003E-3"/>
    <n v="0.12698100000000001"/>
    <n v="0"/>
    <n v="2.4661200000000001E-2"/>
    <n v="1.6715399999999998E-2"/>
    <n v="63236.945703699996"/>
    <n v="1.9999999999999999E-6"/>
    <n v="6.5142000000000004E-3"/>
    <n v="-13010.0386444"/>
    <n v="-8902.1604360999991"/>
    <n v="-12629.290325599999"/>
    <n v="2093.7474855"/>
    <n v="1235.8798675999999"/>
    <n v="4.6059999999999997E-4"/>
    <n v="2.6000000000000001E-6"/>
    <n v="0"/>
    <n v="2.1969306"/>
    <n v="6108.2498791999997"/>
    <n v="7482.7010926000003"/>
    <n v="0"/>
    <n v="7.7999999999999999E-6"/>
    <n v="9.9999999999999995E-7"/>
    <n v="6.6000000000000003E-6"/>
    <n v="136027.91229890002"/>
    <n v="-1084.603927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0"/>
    <n v="0"/>
    <n v="-193531.20445639998"/>
  </r>
  <r>
    <x v="1"/>
    <n v="279270.62588760001"/>
    <n v="279270.62588760001"/>
    <n v="279270.62588760001"/>
  </r>
  <r>
    <x v="2"/>
    <n v="13828.122596000001"/>
    <n v="38881.614203699995"/>
    <n v="80534.5847144"/>
  </r>
  <r>
    <x v="3"/>
    <n v="29239.697705999995"/>
    <n v="28286.693287599999"/>
    <n v="628.92062560000022"/>
  </r>
  <r>
    <x v="3"/>
    <n v="0"/>
    <n v="0"/>
    <n v="1353.9457234000001"/>
  </r>
  <r>
    <x v="3"/>
    <n v="14599.119779599998"/>
    <n v="2070.1583037999999"/>
    <n v="4.5062844000000011"/>
  </r>
  <r>
    <x v="3"/>
    <n v="0"/>
    <n v="2088.8234597999999"/>
    <n v="87.310870200000025"/>
  </r>
  <r>
    <x v="3"/>
    <n v="19313.561702600004"/>
    <n v="18414.5551782"/>
    <n v="100.98763299999999"/>
  </r>
  <r>
    <x v="4"/>
    <n v="-473501.68946360005"/>
    <n v="-482527.38149150001"/>
    <n v="-431381.79333290004"/>
  </r>
  <r>
    <x v="4"/>
    <n v="-10276.0728041"/>
    <n v="-10019.483897299999"/>
    <n v="-9662.7627341000007"/>
  </r>
  <r>
    <x v="5"/>
    <n v="1645.749605"/>
    <n v="10697.372433"/>
    <n v="4134.9458827999997"/>
  </r>
  <r>
    <x v="3"/>
    <n v="0"/>
    <n v="0"/>
    <n v="1213.1800140000005"/>
  </r>
  <r>
    <x v="3"/>
    <n v="25483.379761799999"/>
    <n v="21044.366981799998"/>
    <n v="235.07115960000002"/>
  </r>
  <r>
    <x v="6"/>
    <n v="0"/>
    <n v="4559.2406747999994"/>
    <n v="3.3436581999999997"/>
  </r>
  <r>
    <x v="3"/>
    <n v="1164.2253146"/>
    <n v="21.651605200000002"/>
    <n v="3.6320000000000005E-4"/>
  </r>
  <r>
    <x v="6"/>
    <n v="0"/>
    <n v="22766.709455"/>
    <n v="0.86295600000000028"/>
  </r>
  <r>
    <x v="6"/>
    <n v="0"/>
    <n v="49814.848400199997"/>
    <n v="1510.5885711999999"/>
  </r>
  <r>
    <x v="6"/>
    <n v="0"/>
    <n v="0"/>
    <n v="27725.061352200002"/>
  </r>
  <r>
    <x v="7"/>
    <n v="0"/>
    <n v="34737.340201200001"/>
    <n v="87223.261605000007"/>
  </r>
  <r>
    <x v="8"/>
    <n v="926465.18071959994"/>
    <n v="908721.75195739989"/>
    <n v="765121.88254959998"/>
  </r>
  <r>
    <x v="5"/>
    <n v="0"/>
    <n v="2688.9885819000001"/>
    <n v="28805.7341677"/>
  </r>
  <r>
    <x v="6"/>
    <n v="8555.7801151999993"/>
    <n v="50.397469800000003"/>
    <n v="1.2303999999999999E-2"/>
  </r>
  <r>
    <x v="6"/>
    <n v="63994.489255799999"/>
    <n v="5931.8139471999993"/>
    <n v="9.9519200000000002E-2"/>
  </r>
  <r>
    <x v="9"/>
    <n v="-60164.867248100003"/>
    <n v="-103950.9952086"/>
    <n v="-155756.57235699997"/>
  </r>
  <r>
    <x v="6"/>
    <n v="7428.0813778000002"/>
    <n v="8.4592380000000027"/>
    <n v="1.418E-4"/>
  </r>
  <r>
    <x v="6"/>
    <n v="0"/>
    <n v="5267.8303597999993"/>
    <n v="6.2693742000000006"/>
  </r>
  <r>
    <x v="6"/>
    <n v="8266.0014632000002"/>
    <n v="2578.6594875999999"/>
    <n v="4.3262799999999997E-2"/>
  </r>
  <r>
    <x v="6"/>
    <n v="0"/>
    <n v="17785.814543399996"/>
    <n v="5.340717800000002"/>
  </r>
  <r>
    <x v="4"/>
    <n v="-699100.92276030011"/>
    <n v="-695178.8979485"/>
    <n v="-657592.82683220005"/>
  </r>
  <r>
    <x v="10"/>
    <n v="0"/>
    <n v="-54401.526583199993"/>
    <n v="-1950.8883822"/>
  </r>
  <r>
    <x v="10"/>
    <n v="0"/>
    <n v="-11538.6921614"/>
    <n v="-2461.5742826000001"/>
  </r>
  <r>
    <x v="3"/>
    <n v="4092.0450632000006"/>
    <n v="1408.7245728"/>
    <n v="26.676022"/>
  </r>
  <r>
    <x v="9"/>
    <n v="-87331.636848099995"/>
    <n v="-124718.2455067"/>
    <n v="-166279.44709439998"/>
  </r>
  <r>
    <x v="9"/>
    <n v="-50805.854512399994"/>
    <n v="-80441.46353410001"/>
    <n v="-113908.02169890003"/>
  </r>
  <r>
    <x v="11"/>
    <n v="394310.68819730001"/>
    <n v="338292.96430170001"/>
    <n v="289684.86437710002"/>
  </r>
  <r>
    <x v="12"/>
    <n v="2825316.7138279006"/>
    <n v="2501207.6531233001"/>
    <n v="1808948.5640562999"/>
  </r>
  <r>
    <x v="13"/>
    <n v="2123811.0458652996"/>
    <n v="2123811.0547147999"/>
    <n v="2123811.0635638"/>
  </r>
  <r>
    <x v="14"/>
    <n v="4056.5398196000001"/>
    <n v="31.933460400000001"/>
    <n v="7.7961999999999997E-3"/>
  </r>
  <r>
    <x v="4"/>
    <n v="-18349.121236799998"/>
    <n v="-14679.296989700002"/>
    <n v="-13609.5506506"/>
  </r>
  <r>
    <x v="15"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n v="270847.65999999997"/>
    <n v="246916.44904830001"/>
    <n v="8.8356720348626849E-2"/>
  </r>
  <r>
    <x v="1"/>
    <n v="234286.22"/>
    <n v="211611.79307889999"/>
    <n v="9.6780881611816541E-2"/>
  </r>
  <r>
    <x v="2"/>
    <n v="294479.71000000002"/>
    <n v="277770.64116320002"/>
    <n v="5.6740985098090446E-2"/>
  </r>
  <r>
    <x v="3"/>
    <n v="321437.28999999998"/>
    <n v="350871.04951819999"/>
    <n v="9.1569212514826789E-2"/>
  </r>
  <r>
    <x v="4"/>
    <n v="372267.99"/>
    <n v="375511.94711790001"/>
    <n v="8.7140372125468525E-3"/>
  </r>
  <r>
    <x v="5"/>
    <n v="527418.73"/>
    <n v="504618.1420163"/>
    <n v="4.3230523845256656E-2"/>
  </r>
  <r>
    <x v="6"/>
    <n v="634219.5"/>
    <n v="569236.85144730005"/>
    <n v="0.10246081767069594"/>
  </r>
  <r>
    <x v="7"/>
    <n v="616132.37"/>
    <n v="565513.49927060003"/>
    <n v="8.2155837274707641E-2"/>
  </r>
  <r>
    <x v="8"/>
    <n v="494209.31"/>
    <n v="464541.72158140002"/>
    <n v="6.0030411848372454E-2"/>
  </r>
  <r>
    <x v="9"/>
    <n v="449946.64"/>
    <n v="440977.55258000002"/>
    <n v="1.9933669067958806E-2"/>
  </r>
  <r>
    <x v="10"/>
    <n v="344483.97"/>
    <n v="341738.16716030001"/>
    <n v="7.9707710048161542E-3"/>
  </r>
  <r>
    <x v="11"/>
    <n v="303586.83"/>
    <n v="317850.87619380001"/>
    <n v="4.6985062539768252E-2"/>
  </r>
  <r>
    <x v="12"/>
    <n v="246373.9"/>
    <n v="250210.9683798"/>
    <n v="1.55741674739086E-2"/>
  </r>
  <r>
    <x v="13"/>
    <n v="222152.95999999999"/>
    <n v="215423.9205871"/>
    <n v="3.0290118182084953E-2"/>
  </r>
  <r>
    <x v="14"/>
    <n v="258571.25"/>
    <n v="264203.10689"/>
    <n v="2.1780677047428882E-2"/>
  </r>
  <r>
    <x v="15"/>
    <n v="335197.42"/>
    <n v="388998.18781630002"/>
    <n v="0.16050471932719543"/>
  </r>
  <r>
    <x v="16"/>
    <n v="350173.27"/>
    <n v="396658.81139689998"/>
    <n v="0.13275011367058359"/>
  </r>
  <r>
    <x v="17"/>
    <n v="389460.38"/>
    <n v="420854.84003800002"/>
    <n v="8.061015099404982E-2"/>
  </r>
  <r>
    <x v="18"/>
    <n v="475750.06"/>
    <n v="491165.87368189998"/>
    <n v="3.2403177588458898E-2"/>
  </r>
  <r>
    <x v="19"/>
    <n v="447975.74"/>
    <n v="448153.70481329999"/>
    <n v="3.9726439940698793E-4"/>
  </r>
  <r>
    <x v="20"/>
    <n v="419388.95"/>
    <n v="407725.16336950002"/>
    <n v="2.7811382799904458E-2"/>
  </r>
  <r>
    <x v="21"/>
    <n v="390158.04"/>
    <n v="365635.68422890001"/>
    <n v="6.2852365598053489E-2"/>
  </r>
  <r>
    <x v="22"/>
    <n v="307087.12"/>
    <n v="285830.13052790001"/>
    <n v="6.922136451733954E-2"/>
  </r>
  <r>
    <x v="23"/>
    <n v="254345.07"/>
    <n v="223971.47777130001"/>
    <n v="0.11941883610600354"/>
  </r>
  <r>
    <x v="24"/>
    <n v="208419.88"/>
    <n v="214908.4106186"/>
    <n v="3.113201398350289E-2"/>
  </r>
  <r>
    <x v="25"/>
    <n v="201728.46"/>
    <n v="207430.8847306"/>
    <n v="2.8267824632181318E-2"/>
  </r>
  <r>
    <x v="26"/>
    <n v="204971.87"/>
    <n v="193424.65336580001"/>
    <n v="5.6335616366284723E-2"/>
  </r>
  <r>
    <x v="27"/>
    <n v="217138.37"/>
    <n v="196006.7497016"/>
    <n v="9.7318683466215569E-2"/>
  </r>
  <r>
    <x v="28"/>
    <n v="260120.6"/>
    <n v="267545.05050710001"/>
    <n v="2.8542339619007498E-2"/>
  </r>
  <r>
    <x v="29"/>
    <n v="345853.35"/>
    <n v="374146.17688119999"/>
    <n v="8.1805848869759445E-2"/>
  </r>
  <r>
    <x v="30"/>
    <n v="350036.1"/>
    <n v="358581.36577700003"/>
    <n v="2.4412527099347901E-2"/>
  </r>
  <r>
    <x v="31"/>
    <n v="292613.40000000002"/>
    <n v="305360.18848880002"/>
    <n v="4.3561875460248901E-2"/>
  </r>
  <r>
    <x v="32"/>
    <n v="224236.5"/>
    <n v="235538.8886949"/>
    <n v="5.040387579586731E-2"/>
  </r>
  <r>
    <x v="33"/>
    <n v="228163.22"/>
    <n v="246403.2513448"/>
    <n v="7.9942908172491584E-2"/>
  </r>
  <r>
    <x v="34"/>
    <n v="205709.77"/>
    <n v="236400.2633548"/>
    <n v="0.14919317324986564"/>
  </r>
  <r>
    <x v="35"/>
    <n v="197199.58"/>
    <n v="234405.0368577"/>
    <n v="0.1886690471536502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 COVID_Workplaces_Trend"/>
    <x v="0"/>
    <n v="0"/>
    <n v="0"/>
    <n v="-193531.20445639998"/>
    <m/>
    <n v="0"/>
    <n v="0"/>
    <n v="-6.5912332632709084E-2"/>
    <m/>
    <n v="0"/>
    <n v="-4.7241515082323091E-2"/>
  </r>
  <r>
    <s v=" Dummy_MT"/>
    <x v="1"/>
    <n v="279270.62588760001"/>
    <n v="279270.62588760001"/>
    <n v="279270.62588760001"/>
    <m/>
    <n v="5.7423908554233398E-2"/>
    <n v="6.8170750665126525E-2"/>
    <n v="9.511323220331265E-2"/>
    <m/>
    <n v="0"/>
    <n v="0"/>
  </r>
  <r>
    <s v=" Milka_Trade_Spend_MT"/>
    <x v="2"/>
    <n v="13828.122596000001"/>
    <n v="38881.614203699995"/>
    <n v="80534.5847144"/>
    <m/>
    <n v="2.8433525541960341E-3"/>
    <n v="9.4911121386782558E-3"/>
    <n v="2.7428250400459288E-2"/>
    <m/>
    <n v="5.1515242839175277E-3"/>
    <n v="1.0167608061614174E-2"/>
  </r>
  <r>
    <s v=" Milka_Facebook_1819_impressions"/>
    <x v="3"/>
    <n v="29239.697705999995"/>
    <n v="28286.693287599999"/>
    <n v="628.92062560000022"/>
    <m/>
    <n v="6.012296215852482E-3"/>
    <n v="6.9048619385627544E-3"/>
    <n v="2.1419608062976561E-4"/>
    <m/>
    <n v="-1.959577323968451E-4"/>
    <n v="-6.7513406327696108E-3"/>
  </r>
  <r>
    <s v=" Milka_Facebook_2020_impressions"/>
    <x v="3"/>
    <n v="0"/>
    <n v="0"/>
    <n v="1353.9457234000001"/>
    <m/>
    <n v="0"/>
    <n v="0"/>
    <n v="4.6112316170429099E-4"/>
    <m/>
    <n v="0"/>
    <n v="3.3050198541526596E-4"/>
  </r>
  <r>
    <s v=" Milka_googledisplay_2018_impressions"/>
    <x v="3"/>
    <n v="14599.119779599998"/>
    <n v="2070.1583037999999"/>
    <n v="4.5062844000000011"/>
    <m/>
    <n v="3.0018857748879833E-3"/>
    <n v="5.0533150458326507E-4"/>
    <n v="1.534738117011526E-6"/>
    <m/>
    <n v="-2.5762177306660927E-3"/>
    <n v="-5.0423150779956396E-4"/>
  </r>
  <r>
    <s v=" Milka_googledisplay_2019_impressions"/>
    <x v="3"/>
    <n v="0"/>
    <n v="2088.8234597999999"/>
    <n v="87.310870200000025"/>
    <m/>
    <n v="0"/>
    <n v="5.0988772202202213E-4"/>
    <n v="2.9736099329502097E-5"/>
    <m/>
    <n v="4.2950599247687824E-4"/>
    <n v="-4.8857489134445926E-4"/>
  </r>
  <r>
    <s v=" milka_instagram_1819_impressions"/>
    <x v="3"/>
    <n v="19313.561702600004"/>
    <n v="18414.5551782"/>
    <n v="100.98763299999999"/>
    <m/>
    <n v="3.9712740913647607E-3"/>
    <n v="4.4950450684617645E-3"/>
    <n v="3.43940941037523E-5"/>
    <m/>
    <n v="-1.8485463081814645E-4"/>
    <n v="-4.4703937012525426E-3"/>
  </r>
  <r>
    <s v=" Bars_BonoBon_WD"/>
    <x v="4"/>
    <n v="-473501.68946360005"/>
    <n v="-482527.38149150001"/>
    <n v="-431381.79333290004"/>
    <m/>
    <n v="-9.7361896295445921E-2"/>
    <n v="-0.11778630032502098"/>
    <n v="-0.14691884098855146"/>
    <m/>
    <n v="-1.8558719235205233E-3"/>
    <n v="1.2484782912272542E-2"/>
  </r>
  <r>
    <s v=" KitKat_WD"/>
    <x v="4"/>
    <n v="-10276.0728041"/>
    <n v="-10019.483897299999"/>
    <n v="-9662.7627341000007"/>
    <m/>
    <n v="-2.1129764833798942E-3"/>
    <n v="-2.4457843942061936E-3"/>
    <n v="-3.2909175203548573E-3"/>
    <m/>
    <n v="5.2760070534751593E-5"/>
    <n v="8.7076646160661332E-5"/>
  </r>
  <r>
    <s v=" Milka_Esp_Adicionales_Spend"/>
    <x v="5"/>
    <n v="1645.749605"/>
    <n v="10697.372433"/>
    <n v="4134.9458827999997"/>
    <m/>
    <n v="3.3840069832020921E-4"/>
    <n v="2.6112589055303881E-3"/>
    <n v="1.4082686521323491E-3"/>
    <m/>
    <n v="1.861203840863961E-3"/>
    <n v="-1.6019069054972683E-3"/>
  </r>
  <r>
    <s v=" milka_instagram_2020_impressions"/>
    <x v="3"/>
    <n v="0"/>
    <n v="0"/>
    <n v="1213.1800140000005"/>
    <m/>
    <n v="0"/>
    <n v="0"/>
    <n v="4.1318155824394417E-4"/>
    <m/>
    <n v="0"/>
    <n v="2.9614067710649578E-4"/>
  </r>
  <r>
    <s v=" Milka_Youtube_Video_impressions"/>
    <x v="3"/>
    <n v="25483.379761799999"/>
    <n v="21044.366981799998"/>
    <n v="235.07115960000002"/>
    <m/>
    <n v="5.2399183209600134E-3"/>
    <n v="5.1369895772679884E-3"/>
    <n v="8.0059897872451153E-5"/>
    <m/>
    <n v="-9.1275429751923494E-4"/>
    <n v="-5.0796080414952163E-3"/>
  </r>
  <r>
    <s v=" LocalTV_LT_30s_GRPs"/>
    <x v="6"/>
    <n v="0"/>
    <n v="4559.2406747999994"/>
    <n v="3.3436581999999997"/>
    <m/>
    <n v="0"/>
    <n v="1.1129235603503339E-3"/>
    <n v="1.1387740396052558E-6"/>
    <m/>
    <n v="9.3747567884861903E-4"/>
    <n v="-1.1121073639145751E-3"/>
  </r>
  <r>
    <s v=" Milka_Influencers_Impressions"/>
    <x v="3"/>
    <n v="1164.2253146"/>
    <n v="21.651605200000002"/>
    <n v="3.6320000000000005E-4"/>
    <m/>
    <n v="2.3938918670602096E-4"/>
    <n v="5.2852181460108719E-6"/>
    <n v="1.2369767076809136E-10"/>
    <m/>
    <n v="-2.349371617459825E-4"/>
    <n v="-5.2851294878623002E-6"/>
  </r>
  <r>
    <s v=" OpenTV_GT_30s_GRPs_2019"/>
    <x v="6"/>
    <n v="0"/>
    <n v="22766.709455"/>
    <n v="0.86295600000000028"/>
    <m/>
    <n v="0"/>
    <n v="5.5574182525978842E-3"/>
    <n v="2.9390321358851618E-7"/>
    <m/>
    <n v="4.6813138247876473E-3"/>
    <n v="-5.5572076025944186E-3"/>
  </r>
  <r>
    <s v=" OpenTV_LT_30s_GRPs_2019"/>
    <x v="6"/>
    <n v="0"/>
    <n v="49814.848400199997"/>
    <n v="1510.5885711999999"/>
    <m/>
    <n v="0"/>
    <n v="1.2159945568632372E-2"/>
    <n v="5.1447215789190287E-4"/>
    <m/>
    <n v="1.0242979511663339E-2"/>
    <n v="-1.179120662046132E-2"/>
  </r>
  <r>
    <s v=" OpenTV_LT_30s_GRPs_2020"/>
    <x v="6"/>
    <n v="0"/>
    <n v="0"/>
    <n v="27725.061352200002"/>
    <m/>
    <n v="0"/>
    <n v="0"/>
    <n v="9.4425261871408858E-3"/>
    <m/>
    <n v="0"/>
    <n v="6.7677659926069656E-3"/>
  </r>
  <r>
    <s v=" Oreo_Velocity"/>
    <x v="7"/>
    <n v="0"/>
    <n v="34737.340201200001"/>
    <n v="87223.261605000007"/>
    <m/>
    <n v="0"/>
    <n v="8.4794831182094139E-3"/>
    <n v="2.9706261831867826E-2"/>
    <m/>
    <n v="7.1427270261278635E-3"/>
    <n v="1.2811962053209069E-2"/>
  </r>
  <r>
    <s v=" Milka_IPS"/>
    <x v="8"/>
    <n v="926465.18071959994"/>
    <n v="908721.75195739989"/>
    <n v="765121.88254959998"/>
    <m/>
    <n v="0.19050070750275006"/>
    <n v="0.22182155312531007"/>
    <n v="0.2605831352562849"/>
    <m/>
    <n v="-3.6484217680996397E-3"/>
    <n v="-3.5053134792929597E-2"/>
  </r>
  <r>
    <s v=" Milka_Vta_Inducida_Spend"/>
    <x v="5"/>
    <n v="0"/>
    <n v="2688.9885819000001"/>
    <n v="28805.7341677"/>
    <m/>
    <n v="0"/>
    <n v="6.5638972797610036E-4"/>
    <n v="9.8105788031644121E-3"/>
    <m/>
    <n v="5.5291255190064532E-4"/>
    <n v="6.375171559327133E-3"/>
  </r>
  <r>
    <s v=" LocalTV_GT_30s_GRPs"/>
    <x v="6"/>
    <n v="8555.7801151999993"/>
    <n v="50.397469800000003"/>
    <n v="1.2303999999999999E-2"/>
    <m/>
    <n v="1.7592481607539804E-3"/>
    <n v="1.2302165102289731E-5"/>
    <n v="4.1904629436415083E-9"/>
    <m/>
    <n v="-1.7488853820408165E-3"/>
    <n v="-1.2299161661045175E-5"/>
  </r>
  <r>
    <s v=" Open_TV_2018_GRPs"/>
    <x v="6"/>
    <n v="63994.489255799999"/>
    <n v="5931.8139471999993"/>
    <n v="9.9519200000000002E-2"/>
    <m/>
    <n v="1.3158611605930079E-2"/>
    <n v="1.4479725832291551E-3"/>
    <n v="3.3893979175946685E-8"/>
    <m/>
    <n v="-1.1938906022565813E-2"/>
    <n v="-1.4479482903105997E-3"/>
  </r>
  <r>
    <s v=" Milka_Price_46to60gm"/>
    <x v="9"/>
    <n v="-60164.867248100003"/>
    <n v="-103950.9952086"/>
    <n v="-155756.57235699997"/>
    <m/>
    <n v="-1.2371160855359721E-2"/>
    <n v="-2.5374732316492718E-2"/>
    <n v="-5.3047150901383754E-2"/>
    <m/>
    <n v="-9.0033479172982912E-3"/>
    <n v="-1.2645888093751572E-2"/>
  </r>
  <r>
    <s v=" PaidTV_GT_30s_GRPs_2018"/>
    <x v="6"/>
    <n v="7428.0813778000002"/>
    <n v="8.4592380000000027"/>
    <n v="1.418E-4"/>
    <m/>
    <n v="1.5273696057954464E-3"/>
    <n v="2.0649239521060879E-6"/>
    <n v="4.8293859347233904E-11"/>
    <m/>
    <n v="-1.5256302087220642E-3"/>
    <n v="-2.0648893383245144E-6"/>
  </r>
  <r>
    <s v=" PaidTV_GT_30s_GRPs_2019"/>
    <x v="6"/>
    <n v="0"/>
    <n v="5267.8303597999993"/>
    <n v="6.2693742000000006"/>
    <m/>
    <n v="0"/>
    <n v="1.285892309163384E-3"/>
    <n v="2.135206458462462E-6"/>
    <m/>
    <n v="1.0831766065583948E-3"/>
    <n v="-1.2843619371664858E-3"/>
  </r>
  <r>
    <s v=" PaidTV_LT_30s_GRPs_2018"/>
    <x v="6"/>
    <n v="8266.0014632000002"/>
    <n v="2578.6594875999999"/>
    <n v="4.3262799999999997E-2"/>
    <m/>
    <n v="1.6996635812425128E-3"/>
    <n v="6.2945808360881318E-4"/>
    <n v="1.4734327067471867E-8"/>
    <m/>
    <n v="-1.169437009300621E-3"/>
    <n v="-6.2944752303681426E-4"/>
  </r>
  <r>
    <s v=" PaidTV_LT_30s_GRPs_2019"/>
    <x v="6"/>
    <n v="0"/>
    <n v="17785.814543399996"/>
    <n v="5.340717800000002"/>
    <m/>
    <n v="0"/>
    <n v="4.3415676989326272E-3"/>
    <n v="1.8189271808636712E-6"/>
    <m/>
    <n v="3.6571371752996966E-3"/>
    <n v="-4.3402640145928963E-3"/>
  </r>
  <r>
    <s v=" Bars_Cofler_WD"/>
    <x v="4"/>
    <n v="-699100.92276030011"/>
    <n v="-695178.8979485"/>
    <n v="-657592.82683220005"/>
    <m/>
    <n v="-0.14374983882094761"/>
    <n v="-0.16969513771483566"/>
    <n v="-0.22396118114798455"/>
    <m/>
    <n v="8.0645070860724407E-4"/>
    <n v="9.1748664021050769E-3"/>
  </r>
  <r>
    <s v=" Cofler_TV_GRPs"/>
    <x v="10"/>
    <n v="0"/>
    <n v="-54401.526583199993"/>
    <n v="-1950.8883822"/>
    <m/>
    <n v="0"/>
    <n v="-1.3279566702436518E-2"/>
    <n v="-6.6442827314611771E-4"/>
    <m/>
    <n v="-1.1186096918698821E-2"/>
    <n v="1.2803349323484623E-2"/>
  </r>
  <r>
    <s v=" KitKat_TV_GRPs"/>
    <x v="10"/>
    <n v="0"/>
    <n v="-11538.6921614"/>
    <n v="-2461.5742826000001"/>
    <m/>
    <n v="0"/>
    <n v="-2.8166274338248453E-3"/>
    <n v="-8.3835629179585761E-4"/>
    <m/>
    <n v="-2.3725975526633553E-3"/>
    <n v="2.2157501803382901E-3"/>
  </r>
  <r>
    <s v=" Milka_others_total_impressions"/>
    <x v="3"/>
    <n v="4092.0450632000006"/>
    <n v="1408.7245728"/>
    <n v="26.676022"/>
    <m/>
    <n v="8.4141044466156485E-4"/>
    <n v="3.4387365768585014E-4"/>
    <n v="9.0852472102377797E-6"/>
    <m/>
    <n v="-5.5174707319360786E-4"/>
    <n v="-3.3736196516996283E-4"/>
  </r>
  <r>
    <s v=" Milka_Price_100to149gm"/>
    <x v="9"/>
    <n v="-87331.636848099995"/>
    <n v="-124718.2455067"/>
    <n v="-166279.44709439998"/>
    <m/>
    <n v="-1.7957219497460521E-2"/>
    <n v="-3.0444076926483474E-2"/>
    <n v="-5.6631003034645792E-2"/>
    <m/>
    <n v="-7.6874722858551866E-3"/>
    <n v="-1.0145207007623053E-2"/>
  </r>
  <r>
    <s v=" Milka_Price_30to45gm"/>
    <x v="9"/>
    <n v="-50805.854512399994"/>
    <n v="-80441.46353410001"/>
    <n v="-113908.02169890003"/>
    <m/>
    <n v="-1.0446751190774923E-2"/>
    <n v="-1.9635989056464836E-2"/>
    <n v="-3.8794485038422748E-2"/>
    <m/>
    <n v="-6.0937039010183916E-3"/>
    <n v="-8.1692816243078992E-3"/>
  </r>
  <r>
    <s v=" Choc_Category_Volume"/>
    <x v="11"/>
    <n v="394310.68819730001"/>
    <n v="338292.96430170001"/>
    <n v="289684.86437710002"/>
    <m/>
    <n v="8.1078562519897188E-2"/>
    <n v="8.2578270621485039E-2"/>
    <n v="9.8660085297956251E-2"/>
    <m/>
    <n v="-1.1518421044724912E-2"/>
    <n v="-1.1865374848263235E-2"/>
  </r>
  <r>
    <s v=" Milka_AVG_NOS"/>
    <x v="12"/>
    <n v="2825316.7138279006"/>
    <n v="2501207.6531233001"/>
    <n v="1808948.5640562999"/>
    <m/>
    <n v="0.5809444802723317"/>
    <n v="0.61055187147179879"/>
    <n v="0.61608679491477913"/>
    <m/>
    <n v="-6.6643632871686995E-2"/>
    <n v="-0.16898240409805113"/>
  </r>
  <r>
    <s v=" Seas_Index_MILKA"/>
    <x v="13"/>
    <n v="2123811.0458652996"/>
    <n v="2123811.0547147999"/>
    <n v="2123811.0635638"/>
    <m/>
    <n v="0.43670017531068539"/>
    <n v="0.51842829302453508"/>
    <n v="0.72332181088751335"/>
    <m/>
    <n v="1.8196431842999477E-9"/>
    <n v="2.1600659827031802E-9"/>
  </r>
  <r>
    <s v=" Milka_OOH_Impressions"/>
    <x v="14"/>
    <n v="4056.5398196000001"/>
    <n v="31.933460400000001"/>
    <n v="7.7961999999999997E-3"/>
    <m/>
    <n v="8.3410982056190464E-4"/>
    <n v="7.7950481182337262E-6"/>
    <n v="2.6552086476932645E-9"/>
    <m/>
    <n v="-8.2754363013639286E-4"/>
    <n v="-7.7931450437351246E-6"/>
  </r>
  <r>
    <s v=" Wafers_Gallo_ND"/>
    <x v="4"/>
    <n v="-18349.121236799998"/>
    <n v="-14679.296989700002"/>
    <n v="-13609.5506506"/>
    <m/>
    <n v="-3.7729648673349063E-3"/>
    <n v="-3.5832579665107324E-3"/>
    <n v="-4.6351038427301277E-3"/>
    <m/>
    <n v="7.5459297341351906E-4"/>
    <n v="2.6112811086357831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1BB5C3-367F-4E90-B91D-5153C5E2E254}" name="PivotTable9" cacheId="117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F3:J24" firstHeaderRow="0" firstDataRow="1" firstDataCol="3"/>
  <pivotFields count="15">
    <pivotField axis="axisRow" compact="0" outline="0" showAll="0" defaultSubtotal="0">
      <items count="7">
        <item x="1"/>
        <item x="2"/>
        <item x="4"/>
        <item x="3"/>
        <item x="5"/>
        <item h="1" x="0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x="10"/>
        <item x="0"/>
        <item x="1"/>
        <item x="2"/>
        <item x="4"/>
        <item x="5"/>
        <item x="7"/>
        <item x="8"/>
        <item x="9"/>
        <item x="6"/>
        <item x="11"/>
        <item x="3"/>
        <item m="1" x="13"/>
        <item m="1"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">
        <item x="15"/>
        <item x="11"/>
        <item x="8"/>
        <item x="12"/>
        <item h="1" x="0"/>
        <item x="1"/>
        <item x="2"/>
        <item x="4"/>
        <item x="5"/>
        <item x="6"/>
        <item x="7"/>
        <item x="9"/>
        <item x="13"/>
        <item x="14"/>
        <item x="16"/>
        <item x="17"/>
        <item x="18"/>
        <item x="10"/>
        <item x="19"/>
        <item x="3"/>
        <item x="20"/>
        <item m="1" x="22"/>
        <item m="1" x="2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2"/>
    <field x="3"/>
  </rowFields>
  <rowItems count="21">
    <i>
      <x/>
      <x v="2"/>
      <x v="5"/>
    </i>
    <i r="1">
      <x v="3"/>
      <x v="6"/>
    </i>
    <i r="1">
      <x v="4"/>
      <x v="7"/>
    </i>
    <i r="2">
      <x v="8"/>
    </i>
    <i r="2">
      <x v="9"/>
    </i>
    <i r="2">
      <x v="11"/>
    </i>
    <i r="1">
      <x v="5"/>
      <x v="10"/>
    </i>
    <i r="1">
      <x v="9"/>
      <x v="17"/>
    </i>
    <i r="2">
      <x v="20"/>
    </i>
    <i r="1">
      <x v="11"/>
      <x v="19"/>
    </i>
    <i>
      <x v="1"/>
      <x v="4"/>
      <x v="2"/>
    </i>
    <i>
      <x v="2"/>
      <x v="6"/>
      <x v="3"/>
    </i>
    <i r="1">
      <x v="7"/>
      <x v="12"/>
    </i>
    <i r="2">
      <x v="13"/>
    </i>
    <i r="1">
      <x v="8"/>
      <x/>
    </i>
    <i>
      <x v="3"/>
      <x v="5"/>
      <x v="1"/>
    </i>
    <i>
      <x v="4"/>
      <x/>
      <x v="14"/>
    </i>
    <i r="2">
      <x v="15"/>
    </i>
    <i r="2">
      <x v="16"/>
    </i>
    <i>
      <x v="6"/>
      <x v="10"/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Year3 vs Year2" fld="14" baseField="0" baseItem="0"/>
    <dataField name="Sum of Year2 vs Year1" fld="13" baseField="0" baseItem="0"/>
  </dataFields>
  <formats count="29">
    <format dxfId="185">
      <pivotArea outline="0" collapsedLevelsAreSubtotals="1" fieldPosition="0"/>
    </format>
    <format dxfId="184">
      <pivotArea outline="0" collapsedLevelsAreSubtotals="1" fieldPosition="0"/>
    </format>
    <format dxfId="183">
      <pivotArea outline="0" collapsedLevelsAreSubtotals="1" fieldPosition="0"/>
    </format>
    <format dxfId="182">
      <pivotArea type="all" dataOnly="0" outline="0" fieldPosition="0"/>
    </format>
    <format dxfId="181">
      <pivotArea outline="0" collapsedLevelsAreSubtotals="1" fieldPosition="0"/>
    </format>
    <format dxfId="180">
      <pivotArea dataOnly="0" labelOnly="1" grandRow="1" outline="0" fieldPosition="0"/>
    </format>
    <format dxfId="179">
      <pivotArea outline="0" collapsedLevelsAreSubtotals="1" fieldPosition="0"/>
    </format>
    <format dxfId="178">
      <pivotArea outline="0" collapsedLevelsAreSubtotals="1" fieldPosition="0"/>
    </format>
    <format dxfId="177">
      <pivotArea dataOnly="0" labelOnly="1" grandRow="1" outline="0" fieldPosition="0"/>
    </format>
    <format dxfId="176">
      <pivotArea type="all" dataOnly="0" outline="0" fieldPosition="0"/>
    </format>
    <format dxfId="175">
      <pivotArea outline="0" collapsedLevelsAreSubtotals="1" fieldPosition="0"/>
    </format>
    <format dxfId="174">
      <pivotArea dataOnly="0" labelOnly="1" grandRow="1" outline="0" fieldPosition="0"/>
    </format>
    <format dxfId="173">
      <pivotArea dataOnly="0" labelOnly="1" grandRow="1" outline="0" fieldPosition="0"/>
    </format>
    <format dxfId="172">
      <pivotArea outline="0" collapsedLevelsAreSubtotals="1" fieldPosition="0"/>
    </format>
    <format dxfId="171">
      <pivotArea dataOnly="0" labelOnly="1" grandRow="1" outline="0" fieldPosition="0"/>
    </format>
    <format dxfId="170">
      <pivotArea type="all" dataOnly="0" outline="0" fieldPosition="0"/>
    </format>
    <format dxfId="169">
      <pivotArea outline="0" collapsedLevelsAreSubtotals="1" fieldPosition="0"/>
    </format>
    <format dxfId="168">
      <pivotArea dataOnly="0" labelOnly="1" grandRow="1" outline="0" fieldPosition="0"/>
    </format>
    <format dxfId="167">
      <pivotArea grandRow="1" outline="0" collapsedLevelsAreSubtotals="1" fieldPosition="0"/>
    </format>
    <format dxfId="166">
      <pivotArea dataOnly="0" labelOnly="1" grandRow="1" outline="0" fieldPosition="0"/>
    </format>
    <format dxfId="165">
      <pivotArea grandRow="1" outline="0" collapsedLevelsAreSubtotals="1" fieldPosition="0"/>
    </format>
    <format dxfId="164">
      <pivotArea dataOnly="0" labelOnly="1" grandRow="1" outline="0" fieldPosition="0"/>
    </format>
    <format dxfId="163">
      <pivotArea grandRow="1" outline="0" collapsedLevelsAreSubtotals="1" fieldPosition="0"/>
    </format>
    <format dxfId="162">
      <pivotArea grandRow="1" outline="0" collapsedLevelsAreSubtotals="1" fieldPosition="0"/>
    </format>
    <format dxfId="161">
      <pivotArea dataOnly="0" labelOnly="1" grandRow="1" outline="0" fieldPosition="0"/>
    </format>
    <format dxfId="160">
      <pivotArea outline="0" fieldPosition="0">
        <references count="3">
          <reference field="0" count="1" selected="0">
            <x v="4"/>
          </reference>
          <reference field="2" count="1" selected="0">
            <x v="0"/>
          </reference>
          <reference field="3" count="1" selected="0">
            <x v="14"/>
          </reference>
        </references>
      </pivotArea>
    </format>
    <format dxfId="159">
      <pivotArea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9"/>
          </reference>
          <reference field="3" count="1" selected="0">
            <x v="20"/>
          </reference>
        </references>
      </pivotArea>
    </format>
    <format dxfId="158">
      <pivotArea outline="0" fieldPosition="0">
        <references count="4">
          <reference field="4294967294" count="1" selected="0">
            <x v="0"/>
          </reference>
          <reference field="0" count="0" selected="0"/>
          <reference field="2" count="11" selected="0">
            <x v="0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3" count="20" selected="0">
            <x v="0"/>
            <x v="1"/>
            <x v="2"/>
            <x v="3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157">
      <pivotArea outline="0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10"/>
          </reference>
          <reference field="3" count="1" selected="0">
            <x v="1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FD406A-7D87-484C-8E7C-CBE0D5B36D29}" name="PivotTable8" cacheId="117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B3:D10" firstHeaderRow="0" firstDataRow="1" firstDataCol="1"/>
  <pivotFields count="15">
    <pivotField axis="axisRow" compact="0" outline="0" showAll="0">
      <items count="8">
        <item x="1"/>
        <item x="5"/>
        <item h="1" x="0"/>
        <item x="3"/>
        <item x="2"/>
        <item x="4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7">
    <i>
      <x/>
    </i>
    <i>
      <x v="1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Year3 vs Year2" fld="14" baseField="0" baseItem="0"/>
    <dataField name="Sum of Year2 vs Year1" fld="13" baseField="0" baseItem="0"/>
  </dataFields>
  <formats count="54">
    <format dxfId="239">
      <pivotArea outline="0" collapsedLevelsAreSubtotals="1" fieldPosition="0"/>
    </format>
    <format dxfId="238">
      <pivotArea outline="0" collapsedLevelsAreSubtotals="1" fieldPosition="0"/>
    </format>
    <format dxfId="237">
      <pivotArea outline="0" collapsedLevelsAreSubtotals="1" fieldPosition="0"/>
    </format>
    <format dxfId="236">
      <pivotArea outline="0" collapsedLevelsAreSubtotals="1" fieldPosition="0"/>
    </format>
    <format dxfId="235">
      <pivotArea dataOnly="0" labelOnly="1" grandRow="1" outline="0" fieldPosition="0"/>
    </format>
    <format dxfId="234">
      <pivotArea outline="0" collapsedLevelsAreSubtotals="1" fieldPosition="0"/>
    </format>
    <format dxfId="233">
      <pivotArea dataOnly="0" labelOnly="1" grandRow="1" outline="0" fieldPosition="0"/>
    </format>
    <format dxfId="232">
      <pivotArea outline="0" collapsedLevelsAreSubtotals="1" fieldPosition="0"/>
    </format>
    <format dxfId="231">
      <pivotArea dataOnly="0" labelOnly="1" grandRow="1" outline="0" fieldPosition="0"/>
    </format>
    <format dxfId="230">
      <pivotArea outline="0" collapsedLevelsAreSubtotals="1" fieldPosition="0"/>
    </format>
    <format dxfId="229">
      <pivotArea dataOnly="0" labelOnly="1" grandRow="1" outline="0" fieldPosition="0"/>
    </format>
    <format dxfId="228">
      <pivotArea outline="0" collapsedLevelsAreSubtotals="1" fieldPosition="0"/>
    </format>
    <format dxfId="227">
      <pivotArea dataOnly="0" labelOnly="1" grandRow="1" outline="0" fieldPosition="0"/>
    </format>
    <format dxfId="226">
      <pivotArea outline="0" collapsedLevelsAreSubtotals="1" fieldPosition="0"/>
    </format>
    <format dxfId="225">
      <pivotArea dataOnly="0" labelOnly="1" grandRow="1" outline="0" fieldPosition="0"/>
    </format>
    <format dxfId="224">
      <pivotArea outline="0" collapsedLevelsAreSubtotals="1" fieldPosition="0"/>
    </format>
    <format dxfId="223">
      <pivotArea outline="0" collapsedLevelsAreSubtotals="1" fieldPosition="0"/>
    </format>
    <format dxfId="222">
      <pivotArea grandRow="1" outline="0" collapsedLevelsAreSubtotals="1" fieldPosition="0"/>
    </format>
    <format dxfId="221">
      <pivotArea dataOnly="0" labelOnly="1" grandRow="1" outline="0" fieldPosition="0"/>
    </format>
    <format dxfId="220">
      <pivotArea grandRow="1" outline="0" collapsedLevelsAreSubtotals="1" fieldPosition="0"/>
    </format>
    <format dxfId="219">
      <pivotArea dataOnly="0" labelOnly="1" grandRow="1" outline="0" fieldPosition="0"/>
    </format>
    <format dxfId="218">
      <pivotArea grandRow="1" outline="0" collapsedLevelsAreSubtotals="1" fieldPosition="0"/>
    </format>
    <format dxfId="217">
      <pivotArea grandRow="1" outline="0" collapsedLevelsAreSubtotals="1" fieldPosition="0"/>
    </format>
    <format dxfId="216">
      <pivotArea grandRow="1" outline="0" collapsedLevelsAreSubtotals="1" fieldPosition="0"/>
    </format>
    <format dxfId="215">
      <pivotArea grandRow="1" outline="0" collapsedLevelsAreSubtotals="1" fieldPosition="0"/>
    </format>
    <format dxfId="214">
      <pivotArea dataOnly="0" labelOnly="1" grandRow="1" outline="0" fieldPosition="0"/>
    </format>
    <format dxfId="213">
      <pivotArea type="all" dataOnly="0" outline="0" fieldPosition="0"/>
    </format>
    <format dxfId="212">
      <pivotArea outline="0" collapsedLevelsAreSubtotals="1" fieldPosition="0"/>
    </format>
    <format dxfId="211">
      <pivotArea dataOnly="0" labelOnly="1" grandRow="1" outline="0" fieldPosition="0"/>
    </format>
    <format dxfId="210">
      <pivotArea dataOnly="0" labelOnly="1" grandRow="1" outline="0" offset="A256" fieldPosition="0"/>
    </format>
    <format dxfId="209">
      <pivotArea grandRow="1" outline="0" collapsedLevelsAreSubtotals="1" fieldPosition="0"/>
    </format>
    <format dxfId="208">
      <pivotArea grandRow="1" outline="0" collapsedLevelsAreSubtotals="1" fieldPosition="0"/>
    </format>
    <format dxfId="207">
      <pivotArea grandRow="1" outline="0" collapsedLevelsAreSubtotals="1" fieldPosition="0"/>
    </format>
    <format dxfId="206">
      <pivotArea grandRow="1" outline="0" collapsedLevelsAreSubtotals="1" fieldPosition="0"/>
    </format>
    <format dxfId="205">
      <pivotArea grandRow="1" outline="0" collapsedLevelsAreSubtotals="1" fieldPosition="0"/>
    </format>
    <format dxfId="204">
      <pivotArea outline="0" collapsedLevelsAreSubtotals="1" fieldPosition="0"/>
    </format>
    <format dxfId="203">
      <pivotArea dataOnly="0" labelOnly="1" grandRow="1" outline="0" fieldPosition="0"/>
    </format>
    <format dxfId="202">
      <pivotArea grandRow="1" outline="0" collapsedLevelsAreSubtotals="1" fieldPosition="0"/>
    </format>
    <format dxfId="201">
      <pivotArea dataOnly="0" labelOnly="1" grandRow="1" outline="0" fieldPosition="0"/>
    </format>
    <format dxfId="200">
      <pivotArea dataOnly="0" grandRow="1" outline="0" fieldPosition="0"/>
    </format>
    <format dxfId="199">
      <pivotArea grandRow="1" outline="0" collapsedLevelsAreSubtotals="1" fieldPosition="0"/>
    </format>
    <format dxfId="198">
      <pivotArea dataOnly="0" labelOnly="1" grandRow="1" outline="0" fieldPosition="0"/>
    </format>
    <format dxfId="197">
      <pivotArea dataOnly="0" labelOnly="1" grandRow="1" outline="0" offset="A256" fieldPosition="0"/>
    </format>
    <format dxfId="196">
      <pivotArea grandRow="1" outline="0" collapsedLevelsAreSubtotals="1" fieldPosition="0"/>
    </format>
    <format dxfId="195">
      <pivotArea grandRow="1" outline="0" collapsedLevelsAreSubtotals="1" fieldPosition="0"/>
    </format>
    <format dxfId="194">
      <pivotArea dataOnly="0" labelOnly="1" grandRow="1" outline="0" fieldPosition="0"/>
    </format>
    <format dxfId="193">
      <pivotArea grandRow="1" outline="0" collapsedLevelsAreSubtotals="1" fieldPosition="0"/>
    </format>
    <format dxfId="192">
      <pivotArea dataOnly="0" labelOnly="1" grandRow="1" outline="0" fieldPosition="0"/>
    </format>
    <format dxfId="191">
      <pivotArea type="all" dataOnly="0" outline="0" fieldPosition="0"/>
    </format>
    <format dxfId="190">
      <pivotArea outline="0" collapsedLevelsAreSubtotals="1" fieldPosition="0"/>
    </format>
    <format dxfId="189">
      <pivotArea field="0" type="button" dataOnly="0" labelOnly="1" outline="0" axis="axisRow" fieldPosition="0"/>
    </format>
    <format dxfId="188">
      <pivotArea dataOnly="0" labelOnly="1" outline="0" fieldPosition="0">
        <references count="1">
          <reference field="0" count="0"/>
        </references>
      </pivotArea>
    </format>
    <format dxfId="187">
      <pivotArea dataOnly="0" labelOnly="1" grandRow="1" outline="0" fieldPosition="0"/>
    </format>
    <format dxfId="18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7C4218-2FE2-407E-AFB0-BE3B6CA9CED7}" name="PivotTable7" cacheId="117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4" indent="0" compact="0" compactData="0" multipleFieldFilters="0" chartFormat="2">
  <location ref="AG6:AI214" firstHeaderRow="0" firstDataRow="1" firstDataCol="1"/>
  <pivotFields count="5">
    <pivotField axis="axisRow" compact="0" numFmtId="14" outline="0" showAll="0" sortType="ascending">
      <items count="417">
        <item m="1" x="351"/>
        <item x="0"/>
        <item m="1" x="280"/>
        <item x="1"/>
        <item m="1" x="271"/>
        <item x="2"/>
        <item m="1" x="264"/>
        <item x="3"/>
        <item m="1" x="258"/>
        <item x="4"/>
        <item m="1" x="208"/>
        <item x="5"/>
        <item m="1" x="406"/>
        <item x="6"/>
        <item m="1" x="399"/>
        <item x="7"/>
        <item m="1" x="394"/>
        <item x="8"/>
        <item m="1" x="398"/>
        <item x="9"/>
        <item m="1" x="392"/>
        <item x="10"/>
        <item m="1" x="385"/>
        <item x="11"/>
        <item m="1" x="378"/>
        <item x="12"/>
        <item m="1" x="368"/>
        <item x="13"/>
        <item m="1" x="313"/>
        <item x="14"/>
        <item m="1" x="303"/>
        <item x="15"/>
        <item m="1" x="292"/>
        <item x="16"/>
        <item m="1" x="281"/>
        <item x="17"/>
        <item m="1" x="324"/>
        <item x="18"/>
        <item m="1" x="317"/>
        <item x="19"/>
        <item m="1" x="306"/>
        <item x="20"/>
        <item m="1" x="295"/>
        <item x="21"/>
        <item m="1" x="251"/>
        <item x="22"/>
        <item m="1" x="244"/>
        <item x="23"/>
        <item m="1" x="234"/>
        <item x="24"/>
        <item m="1" x="223"/>
        <item x="25"/>
        <item m="1" x="211"/>
        <item x="26"/>
        <item m="1" x="253"/>
        <item x="27"/>
        <item m="1" x="248"/>
        <item x="28"/>
        <item m="1" x="239"/>
        <item x="29"/>
        <item m="1" x="228"/>
        <item x="30"/>
        <item m="1" x="387"/>
        <item x="31"/>
        <item m="1" x="381"/>
        <item x="32"/>
        <item m="1" x="374"/>
        <item x="33"/>
        <item m="1" x="360"/>
        <item x="34"/>
        <item m="1" x="346"/>
        <item x="35"/>
        <item m="1" x="296"/>
        <item x="36"/>
        <item m="1" x="284"/>
        <item x="37"/>
        <item m="1" x="274"/>
        <item x="38"/>
        <item m="1" x="266"/>
        <item x="39"/>
        <item m="1" x="310"/>
        <item x="40"/>
        <item m="1" x="301"/>
        <item x="41"/>
        <item m="1" x="290"/>
        <item x="42"/>
        <item m="1" x="278"/>
        <item x="43"/>
        <item m="1" x="240"/>
        <item x="44"/>
        <item m="1" x="229"/>
        <item x="45"/>
        <item m="1" x="218"/>
        <item x="46"/>
        <item m="1" x="414"/>
        <item x="47"/>
        <item m="1" x="404"/>
        <item x="48"/>
        <item m="1" x="241"/>
        <item x="49"/>
        <item m="1" x="231"/>
        <item x="50"/>
        <item m="1" x="220"/>
        <item x="51"/>
        <item m="1" x="355"/>
        <item x="52"/>
        <item m="1" x="407"/>
        <item x="53"/>
        <item m="1" x="400"/>
        <item x="54"/>
        <item m="1" x="395"/>
        <item x="55"/>
        <item m="1" x="388"/>
        <item x="56"/>
        <item m="1" x="332"/>
        <item x="57"/>
        <item m="1" x="325"/>
        <item x="58"/>
        <item m="1" x="318"/>
        <item x="59"/>
        <item m="1" x="307"/>
        <item x="60"/>
        <item m="1" x="314"/>
        <item x="61"/>
        <item m="1" x="304"/>
        <item x="62"/>
        <item m="1" x="293"/>
        <item x="63"/>
        <item m="1" x="282"/>
        <item x="64"/>
        <item m="1" x="272"/>
        <item x="65"/>
        <item m="1" x="232"/>
        <item x="66"/>
        <item m="1" x="221"/>
        <item x="67"/>
        <item m="1" x="209"/>
        <item x="68"/>
        <item m="1" x="408"/>
        <item x="69"/>
        <item m="1" x="245"/>
        <item x="70"/>
        <item m="1" x="235"/>
        <item x="71"/>
        <item m="1" x="224"/>
        <item x="72"/>
        <item m="1" x="212"/>
        <item x="73"/>
        <item m="1" x="410"/>
        <item x="74"/>
        <item m="1" x="369"/>
        <item x="75"/>
        <item m="1" x="356"/>
        <item x="76"/>
        <item m="1" x="342"/>
        <item x="77"/>
        <item m="1" x="334"/>
        <item x="78"/>
        <item m="1" x="382"/>
        <item x="79"/>
        <item m="1" x="375"/>
        <item x="80"/>
        <item m="1" x="361"/>
        <item x="81"/>
        <item m="1" x="347"/>
        <item x="82"/>
        <item m="1" x="297"/>
        <item x="83"/>
        <item m="1" x="285"/>
        <item x="84"/>
        <item m="1" x="275"/>
        <item x="85"/>
        <item m="1" x="267"/>
        <item x="86"/>
        <item m="1" x="260"/>
        <item x="87"/>
        <item m="1" x="213"/>
        <item x="88"/>
        <item m="1" x="411"/>
        <item x="89"/>
        <item m="1" x="402"/>
        <item x="90"/>
        <item m="1" x="396"/>
        <item x="91"/>
        <item m="1" x="230"/>
        <item x="92"/>
        <item m="1" x="219"/>
        <item x="93"/>
        <item m="1" x="415"/>
        <item x="94"/>
        <item m="1" x="405"/>
        <item x="95"/>
        <item m="1" x="362"/>
        <item x="96"/>
        <item m="1" x="348"/>
        <item x="97"/>
        <item m="1" x="338"/>
        <item x="98"/>
        <item m="1" x="330"/>
        <item x="99"/>
        <item m="1" x="322"/>
        <item x="100"/>
        <item m="1" x="365"/>
        <item x="101"/>
        <item m="1" x="352"/>
        <item x="102"/>
        <item m="1" x="340"/>
        <item x="103"/>
        <item m="1" x="363"/>
        <item x="104"/>
        <item m="1" x="319"/>
        <item x="105"/>
        <item m="1" x="308"/>
        <item x="106"/>
        <item m="1" x="298"/>
        <item x="107"/>
        <item m="1" x="286"/>
        <item x="108"/>
        <item m="1" x="246"/>
        <item x="109"/>
        <item m="1" x="236"/>
        <item x="110"/>
        <item m="1" x="225"/>
        <item x="111"/>
        <item m="1" x="214"/>
        <item x="112"/>
        <item m="1" x="222"/>
        <item x="113"/>
        <item m="1" x="210"/>
        <item x="114"/>
        <item m="1" x="409"/>
        <item x="115"/>
        <item m="1" x="401"/>
        <item x="116"/>
        <item m="1" x="353"/>
        <item x="117"/>
        <item m="1" x="341"/>
        <item x="118"/>
        <item m="1" x="333"/>
        <item x="119"/>
        <item m="1" x="326"/>
        <item x="120"/>
        <item m="1" x="370"/>
        <item x="121"/>
        <item m="1" x="357"/>
        <item x="122"/>
        <item m="1" x="343"/>
        <item x="123"/>
        <item m="1" x="335"/>
        <item x="124"/>
        <item m="1" x="328"/>
        <item x="125"/>
        <item m="1" x="273"/>
        <item x="126"/>
        <item m="1" x="265"/>
        <item x="127"/>
        <item m="1" x="259"/>
        <item x="128"/>
        <item m="1" x="254"/>
        <item x="129"/>
        <item m="1" x="287"/>
        <item x="130"/>
        <item m="1" x="276"/>
        <item x="131"/>
        <item m="1" x="268"/>
        <item x="132"/>
        <item m="1" x="261"/>
        <item x="133"/>
        <item m="1" x="215"/>
        <item x="134"/>
        <item m="1" x="412"/>
        <item x="135"/>
        <item m="1" x="403"/>
        <item x="136"/>
        <item m="1" x="397"/>
        <item x="137"/>
        <item m="1" x="390"/>
        <item x="138"/>
        <item m="1" x="336"/>
        <item x="139"/>
        <item m="1" x="329"/>
        <item x="140"/>
        <item m="1" x="321"/>
        <item x="141"/>
        <item m="1" x="311"/>
        <item x="142"/>
        <item m="1" x="349"/>
        <item x="143"/>
        <item m="1" x="339"/>
        <item x="144"/>
        <item m="1" x="331"/>
        <item x="145"/>
        <item m="1" x="323"/>
        <item x="146"/>
        <item m="1" x="315"/>
        <item x="147"/>
        <item m="1" x="262"/>
        <item x="148"/>
        <item m="1" x="255"/>
        <item x="149"/>
        <item m="1" x="249"/>
        <item x="150"/>
        <item m="1" x="242"/>
        <item x="151"/>
        <item m="1" x="270"/>
        <item x="152"/>
        <item m="1" x="263"/>
        <item x="153"/>
        <item m="1" x="257"/>
        <item x="154"/>
        <item m="1" x="252"/>
        <item x="155"/>
        <item m="1" x="366"/>
        <item x="156"/>
        <item m="1" x="237"/>
        <item x="157"/>
        <item m="1" x="226"/>
        <item x="158"/>
        <item m="1" x="216"/>
        <item x="159"/>
        <item m="1" x="413"/>
        <item x="160"/>
        <item m="1" x="371"/>
        <item x="161"/>
        <item m="1" x="358"/>
        <item x="162"/>
        <item m="1" x="344"/>
        <item x="163"/>
        <item m="1" x="337"/>
        <item x="164"/>
        <item m="1" x="256"/>
        <item x="165"/>
        <item m="1" x="250"/>
        <item x="166"/>
        <item m="1" x="243"/>
        <item x="167"/>
        <item m="1" x="233"/>
        <item x="168"/>
        <item m="1" x="391"/>
        <item x="169"/>
        <item m="1" x="384"/>
        <item x="170"/>
        <item m="1" x="377"/>
        <item x="171"/>
        <item m="1" x="367"/>
        <item x="172"/>
        <item m="1" x="354"/>
        <item x="173"/>
        <item m="1" x="393"/>
        <item x="174"/>
        <item m="1" x="386"/>
        <item x="175"/>
        <item m="1" x="379"/>
        <item x="176"/>
        <item m="1" x="372"/>
        <item x="177"/>
        <item m="1" x="316"/>
        <item x="178"/>
        <item m="1" x="305"/>
        <item x="179"/>
        <item m="1" x="294"/>
        <item x="180"/>
        <item m="1" x="283"/>
        <item x="181"/>
        <item m="1" x="327"/>
        <item x="182"/>
        <item m="1" x="320"/>
        <item x="183"/>
        <item m="1" x="309"/>
        <item x="184"/>
        <item m="1" x="299"/>
        <item x="185"/>
        <item m="1" x="288"/>
        <item x="186"/>
        <item m="1" x="247"/>
        <item x="187"/>
        <item m="1" x="238"/>
        <item x="188"/>
        <item m="1" x="227"/>
        <item x="189"/>
        <item m="1" x="217"/>
        <item x="190"/>
        <item m="1" x="380"/>
        <item x="191"/>
        <item m="1" x="373"/>
        <item x="192"/>
        <item m="1" x="359"/>
        <item x="193"/>
        <item m="1" x="345"/>
        <item x="194"/>
        <item m="1" x="389"/>
        <item x="195"/>
        <item m="1" x="383"/>
        <item x="196"/>
        <item m="1" x="376"/>
        <item x="197"/>
        <item m="1" x="364"/>
        <item x="198"/>
        <item m="1" x="350"/>
        <item x="199"/>
        <item m="1" x="300"/>
        <item x="200"/>
        <item m="1" x="289"/>
        <item x="201"/>
        <item m="1" x="277"/>
        <item x="202"/>
        <item m="1" x="269"/>
        <item x="203"/>
        <item m="1" x="312"/>
        <item x="204"/>
        <item m="1" x="302"/>
        <item x="205"/>
        <item m="1" x="291"/>
        <item x="206"/>
        <item m="1" x="279"/>
        <item x="20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08">
    <i>
      <x v="1"/>
    </i>
    <i>
      <x v="3"/>
    </i>
    <i>
      <x v="5"/>
    </i>
    <i>
      <x v="7"/>
    </i>
    <i>
      <x v="9"/>
    </i>
    <i>
      <x v="11"/>
    </i>
    <i>
      <x v="13"/>
    </i>
    <i>
      <x v="15"/>
    </i>
    <i>
      <x v="17"/>
    </i>
    <i>
      <x v="19"/>
    </i>
    <i>
      <x v="21"/>
    </i>
    <i>
      <x v="23"/>
    </i>
    <i>
      <x v="25"/>
    </i>
    <i>
      <x v="27"/>
    </i>
    <i>
      <x v="29"/>
    </i>
    <i>
      <x v="31"/>
    </i>
    <i>
      <x v="33"/>
    </i>
    <i>
      <x v="35"/>
    </i>
    <i>
      <x v="37"/>
    </i>
    <i>
      <x v="39"/>
    </i>
    <i>
      <x v="41"/>
    </i>
    <i>
      <x v="43"/>
    </i>
    <i>
      <x v="45"/>
    </i>
    <i>
      <x v="47"/>
    </i>
    <i>
      <x v="49"/>
    </i>
    <i>
      <x v="51"/>
    </i>
    <i>
      <x v="53"/>
    </i>
    <i>
      <x v="55"/>
    </i>
    <i>
      <x v="57"/>
    </i>
    <i>
      <x v="59"/>
    </i>
    <i>
      <x v="61"/>
    </i>
    <i>
      <x v="63"/>
    </i>
    <i>
      <x v="65"/>
    </i>
    <i>
      <x v="67"/>
    </i>
    <i>
      <x v="69"/>
    </i>
    <i>
      <x v="71"/>
    </i>
    <i>
      <x v="73"/>
    </i>
    <i>
      <x v="75"/>
    </i>
    <i>
      <x v="77"/>
    </i>
    <i>
      <x v="79"/>
    </i>
    <i>
      <x v="81"/>
    </i>
    <i>
      <x v="83"/>
    </i>
    <i>
      <x v="85"/>
    </i>
    <i>
      <x v="87"/>
    </i>
    <i>
      <x v="89"/>
    </i>
    <i>
      <x v="91"/>
    </i>
    <i>
      <x v="93"/>
    </i>
    <i>
      <x v="95"/>
    </i>
    <i>
      <x v="97"/>
    </i>
    <i>
      <x v="99"/>
    </i>
    <i>
      <x v="101"/>
    </i>
    <i>
      <x v="103"/>
    </i>
    <i>
      <x v="105"/>
    </i>
    <i>
      <x v="107"/>
    </i>
    <i>
      <x v="109"/>
    </i>
    <i>
      <x v="111"/>
    </i>
    <i>
      <x v="113"/>
    </i>
    <i>
      <x v="115"/>
    </i>
    <i>
      <x v="117"/>
    </i>
    <i>
      <x v="119"/>
    </i>
    <i>
      <x v="121"/>
    </i>
    <i>
      <x v="123"/>
    </i>
    <i>
      <x v="125"/>
    </i>
    <i>
      <x v="127"/>
    </i>
    <i>
      <x v="129"/>
    </i>
    <i>
      <x v="131"/>
    </i>
    <i>
      <x v="133"/>
    </i>
    <i>
      <x v="135"/>
    </i>
    <i>
      <x v="137"/>
    </i>
    <i>
      <x v="139"/>
    </i>
    <i>
      <x v="141"/>
    </i>
    <i>
      <x v="143"/>
    </i>
    <i>
      <x v="145"/>
    </i>
    <i>
      <x v="147"/>
    </i>
    <i>
      <x v="149"/>
    </i>
    <i>
      <x v="151"/>
    </i>
    <i>
      <x v="153"/>
    </i>
    <i>
      <x v="155"/>
    </i>
    <i>
      <x v="157"/>
    </i>
    <i>
      <x v="159"/>
    </i>
    <i>
      <x v="161"/>
    </i>
    <i>
      <x v="163"/>
    </i>
    <i>
      <x v="165"/>
    </i>
    <i>
      <x v="167"/>
    </i>
    <i>
      <x v="169"/>
    </i>
    <i>
      <x v="171"/>
    </i>
    <i>
      <x v="173"/>
    </i>
    <i>
      <x v="175"/>
    </i>
    <i>
      <x v="177"/>
    </i>
    <i>
      <x v="179"/>
    </i>
    <i>
      <x v="181"/>
    </i>
    <i>
      <x v="183"/>
    </i>
    <i>
      <x v="185"/>
    </i>
    <i>
      <x v="187"/>
    </i>
    <i>
      <x v="189"/>
    </i>
    <i>
      <x v="191"/>
    </i>
    <i>
      <x v="193"/>
    </i>
    <i>
      <x v="195"/>
    </i>
    <i>
      <x v="197"/>
    </i>
    <i>
      <x v="199"/>
    </i>
    <i>
      <x v="201"/>
    </i>
    <i>
      <x v="203"/>
    </i>
    <i>
      <x v="205"/>
    </i>
    <i>
      <x v="207"/>
    </i>
    <i>
      <x v="209"/>
    </i>
    <i>
      <x v="211"/>
    </i>
    <i>
      <x v="213"/>
    </i>
    <i>
      <x v="215"/>
    </i>
    <i>
      <x v="217"/>
    </i>
    <i>
      <x v="219"/>
    </i>
    <i>
      <x v="221"/>
    </i>
    <i>
      <x v="223"/>
    </i>
    <i>
      <x v="225"/>
    </i>
    <i>
      <x v="227"/>
    </i>
    <i>
      <x v="229"/>
    </i>
    <i>
      <x v="231"/>
    </i>
    <i>
      <x v="233"/>
    </i>
    <i>
      <x v="235"/>
    </i>
    <i>
      <x v="237"/>
    </i>
    <i>
      <x v="239"/>
    </i>
    <i>
      <x v="241"/>
    </i>
    <i>
      <x v="243"/>
    </i>
    <i>
      <x v="245"/>
    </i>
    <i>
      <x v="247"/>
    </i>
    <i>
      <x v="249"/>
    </i>
    <i>
      <x v="251"/>
    </i>
    <i>
      <x v="253"/>
    </i>
    <i>
      <x v="255"/>
    </i>
    <i>
      <x v="257"/>
    </i>
    <i>
      <x v="259"/>
    </i>
    <i>
      <x v="261"/>
    </i>
    <i>
      <x v="263"/>
    </i>
    <i>
      <x v="265"/>
    </i>
    <i>
      <x v="267"/>
    </i>
    <i>
      <x v="269"/>
    </i>
    <i>
      <x v="271"/>
    </i>
    <i>
      <x v="273"/>
    </i>
    <i>
      <x v="275"/>
    </i>
    <i>
      <x v="277"/>
    </i>
    <i>
      <x v="279"/>
    </i>
    <i>
      <x v="281"/>
    </i>
    <i>
      <x v="283"/>
    </i>
    <i>
      <x v="285"/>
    </i>
    <i>
      <x v="287"/>
    </i>
    <i>
      <x v="289"/>
    </i>
    <i>
      <x v="291"/>
    </i>
    <i>
      <x v="293"/>
    </i>
    <i>
      <x v="295"/>
    </i>
    <i>
      <x v="297"/>
    </i>
    <i>
      <x v="299"/>
    </i>
    <i>
      <x v="301"/>
    </i>
    <i>
      <x v="303"/>
    </i>
    <i>
      <x v="305"/>
    </i>
    <i>
      <x v="307"/>
    </i>
    <i>
      <x v="309"/>
    </i>
    <i>
      <x v="311"/>
    </i>
    <i>
      <x v="313"/>
    </i>
    <i>
      <x v="315"/>
    </i>
    <i>
      <x v="317"/>
    </i>
    <i>
      <x v="319"/>
    </i>
    <i>
      <x v="321"/>
    </i>
    <i>
      <x v="323"/>
    </i>
    <i>
      <x v="325"/>
    </i>
    <i>
      <x v="327"/>
    </i>
    <i>
      <x v="329"/>
    </i>
    <i>
      <x v="331"/>
    </i>
    <i>
      <x v="333"/>
    </i>
    <i>
      <x v="335"/>
    </i>
    <i>
      <x v="337"/>
    </i>
    <i>
      <x v="339"/>
    </i>
    <i>
      <x v="341"/>
    </i>
    <i>
      <x v="343"/>
    </i>
    <i>
      <x v="345"/>
    </i>
    <i>
      <x v="347"/>
    </i>
    <i>
      <x v="349"/>
    </i>
    <i>
      <x v="351"/>
    </i>
    <i>
      <x v="353"/>
    </i>
    <i>
      <x v="355"/>
    </i>
    <i>
      <x v="357"/>
    </i>
    <i>
      <x v="359"/>
    </i>
    <i>
      <x v="361"/>
    </i>
    <i>
      <x v="363"/>
    </i>
    <i>
      <x v="365"/>
    </i>
    <i>
      <x v="367"/>
    </i>
    <i>
      <x v="369"/>
    </i>
    <i>
      <x v="371"/>
    </i>
    <i>
      <x v="373"/>
    </i>
    <i>
      <x v="375"/>
    </i>
    <i>
      <x v="377"/>
    </i>
    <i>
      <x v="379"/>
    </i>
    <i>
      <x v="381"/>
    </i>
    <i>
      <x v="383"/>
    </i>
    <i>
      <x v="385"/>
    </i>
    <i>
      <x v="387"/>
    </i>
    <i>
      <x v="389"/>
    </i>
    <i>
      <x v="391"/>
    </i>
    <i>
      <x v="393"/>
    </i>
    <i>
      <x v="395"/>
    </i>
    <i>
      <x v="397"/>
    </i>
    <i>
      <x v="399"/>
    </i>
    <i>
      <x v="401"/>
    </i>
    <i>
      <x v="403"/>
    </i>
    <i>
      <x v="405"/>
    </i>
    <i>
      <x v="407"/>
    </i>
    <i>
      <x v="409"/>
    </i>
    <i>
      <x v="411"/>
    </i>
    <i>
      <x v="413"/>
    </i>
    <i>
      <x v="415"/>
    </i>
  </rowItems>
  <colFields count="1">
    <field x="-2"/>
  </colFields>
  <colItems count="2">
    <i>
      <x/>
    </i>
    <i i="1">
      <x v="1"/>
    </i>
  </colItems>
  <dataFields count="2">
    <dataField name="Actual Sales " fld="2" baseField="0" baseItem="0"/>
    <dataField name="Model Sales " fld="3" baseField="0" baseItem="0"/>
  </dataFields>
  <formats count="1">
    <format dxfId="154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793A84-D0C7-4BF7-82E1-B02AE460698C}" name="PivotTable15" cacheId="1173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4" indent="0" outline="1" outlineData="1" multipleFieldFilters="0" chartFormat="6">
  <location ref="A6:D91" firstHeaderRow="0" firstDataRow="1" firstDataCol="1"/>
  <pivotFields count="79">
    <pivotField axis="axisRow"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showAll="0"/>
    <pivotField dataField="1" showAll="0"/>
    <pivotField dataField="1" showAll="0"/>
    <pivotField showAll="0"/>
    <pivotField showAll="0"/>
    <pivotField numFmtId="1" showAll="0"/>
    <pivotField numFmtId="1" showAll="0"/>
    <pivotField numFmtId="167" showAll="0"/>
    <pivotField numFmtId="167" showAll="0"/>
    <pivotField numFmtId="1"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numFmtId="3" showAll="0"/>
    <pivotField numFmtId="3" showAll="0"/>
    <pivotField numFmtId="3" showAll="0"/>
    <pivotField numFmtId="3" showAll="0"/>
    <pivotField numFmtId="3" showAll="0"/>
    <pivotField showAll="0"/>
    <pivotField numFmtId="3" showAll="0"/>
    <pivotField numFmtId="3" showAll="0"/>
    <pivotField numFmtId="3" showAll="0"/>
    <pivotField numFmtId="3" showAll="0"/>
    <pivotField numFmtId="3" showAll="0"/>
    <pivotField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showAll="0"/>
    <pivotField showAll="0"/>
    <pivotField showAll="0"/>
    <pivotField showAll="0"/>
    <pivotField numFmtId="3" showAll="0"/>
    <pivotField showAll="0"/>
    <pivotField showAll="0"/>
    <pivotField name="Error2" numFmtId="3" showAll="0"/>
    <pivotField showAll="0" defaultSubtotal="0"/>
    <pivotField dataField="1" dragToRow="0" dragToCol="0" dragToPage="0" showAll="0" defaultSubtotal="0"/>
    <pivotField axis="axisRow" showAll="0">
      <items count="7">
        <item x="1"/>
        <item x="2"/>
        <item x="3"/>
        <item x="4"/>
        <item x="0"/>
        <item x="5"/>
        <item t="default"/>
      </items>
    </pivotField>
    <pivotField axis="axisRow" showAll="0">
      <items count="8">
        <item x="1"/>
        <item x="2"/>
        <item x="3"/>
        <item x="4"/>
        <item x="0"/>
        <item x="5"/>
        <item x="6"/>
        <item t="default"/>
      </items>
    </pivotField>
  </pivotFields>
  <rowFields count="3">
    <field x="78"/>
    <field x="77"/>
    <field x="0"/>
  </rowFields>
  <rowItems count="85">
    <i>
      <x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>
      <x v="1"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>
      <x v="2"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>
      <x v="3"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>
      <x v="5"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</rowItems>
  <colFields count="1">
    <field x="-2"/>
  </colFields>
  <colItems count="3">
    <i>
      <x/>
    </i>
    <i i="1">
      <x v="1"/>
    </i>
    <i i="2">
      <x v="2"/>
    </i>
  </colItems>
  <dataFields count="3">
    <dataField name="Actual Sales " fld="2" baseField="0" baseItem="0"/>
    <dataField name="Model Sales " fld="3" baseField="0" baseItem="0"/>
    <dataField name="Error" fld="76" baseField="0" baseItem="0"/>
  </dataFields>
  <formats count="1">
    <format dxfId="155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6D6432-8AA5-44C9-9E10-76C9168007A1}" name="PivotTable2" cacheId="1271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4" indent="0" compact="0" compactData="0" multipleFieldFilters="0" chartFormat="15">
  <location ref="Y6:AB42" firstHeaderRow="0" firstDataRow="1" firstDataCol="1"/>
  <pivotFields count="5">
    <pivotField axis="axisRow" compact="0" numFmtId="14" outline="0" showAll="0" defaultSubtota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ctual" fld="1" baseField="0" baseItem="0"/>
    <dataField name="Sum of Model" fld="2" baseField="0" baseItem="0"/>
    <dataField name="Sum of Error (Abs)" fld="4" baseField="0" baseItem="0"/>
  </dataFields>
  <formats count="1">
    <format dxfId="156">
      <pivotArea outline="0" collapsedLevelsAreSubtotals="1" fieldPosition="0"/>
    </format>
  </formats>
  <chartFormats count="6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EEC41-729E-4403-9180-5F621F27FEC5}" name="PivotTable77" cacheId="127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O5:Q21" firstHeaderRow="0" firstDataRow="1" firstDataCol="1"/>
  <pivotFields count="12">
    <pivotField showAll="0"/>
    <pivotField axis="axisRow" showAll="0">
      <items count="16">
        <item x="2"/>
        <item x="8"/>
        <item x="11"/>
        <item x="4"/>
        <item x="10"/>
        <item x="0"/>
        <item x="7"/>
        <item x="1"/>
        <item x="3"/>
        <item x="12"/>
        <item x="9"/>
        <item x="6"/>
        <item x="13"/>
        <item x="5"/>
        <item x="14"/>
        <item t="default"/>
      </items>
    </pivotField>
    <pivotField numFmtId="167" showAll="0"/>
    <pivotField numFmtId="167" showAll="0"/>
    <pivotField numFmtId="167" showAll="0"/>
    <pivotField showAll="0"/>
    <pivotField showAll="0"/>
    <pivotField showAll="0"/>
    <pivotField showAll="0"/>
    <pivotField showAll="0"/>
    <pivotField dataField="1" numFmtId="165" showAll="0"/>
    <pivotField dataField="1" numFmtId="165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2019 vs 2018" fld="10" baseField="0" baseItem="0"/>
    <dataField name="Sum of 2020 vs 2019" fld="11" baseField="0" baseItem="0"/>
  </dataFields>
  <formats count="10">
    <format dxfId="153">
      <pivotArea collapsedLevelsAreSubtotals="1" fieldPosition="0">
        <references count="1">
          <reference field="1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52">
      <pivotArea collapsedLevelsAreSubtotals="1" fieldPosition="0">
        <references count="1">
          <reference field="1" count="1">
            <x v="13"/>
          </reference>
        </references>
      </pivotArea>
    </format>
    <format dxfId="151">
      <pivotArea grandRow="1" outline="0" collapsedLevelsAreSubtotals="1" fieldPosition="0"/>
    </format>
    <format dxfId="150">
      <pivotArea outline="0" collapsedLevelsAreSubtotals="1" fieldPosition="0"/>
    </format>
    <format dxfId="149">
      <pivotArea type="all" dataOnly="0" outline="0" fieldPosition="0"/>
    </format>
    <format dxfId="148">
      <pivotArea outline="0" collapsedLevelsAreSubtotals="1" fieldPosition="0"/>
    </format>
    <format dxfId="147">
      <pivotArea field="1" type="button" dataOnly="0" labelOnly="1" outline="0" axis="axisRow" fieldPosition="0"/>
    </format>
    <format dxfId="146">
      <pivotArea dataOnly="0" labelOnly="1" fieldPosition="0">
        <references count="1">
          <reference field="1" count="0"/>
        </references>
      </pivotArea>
    </format>
    <format dxfId="145">
      <pivotArea dataOnly="0" labelOnly="1" grandRow="1" outline="0" fieldPosition="0"/>
    </format>
    <format dxfId="14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C31FA0-2AF4-4616-9F17-592799654730}" name="PivotTable3" cacheId="1265" applyNumberFormats="0" applyBorderFormats="0" applyFontFormats="0" applyPatternFormats="0" applyAlignmentFormats="0" applyWidthHeightFormats="1" dataCaption=" " updatedVersion="7" minRefreshableVersion="3" useAutoFormatting="1" rowGrandTotals="0" colGrandTotals="0" itemPrintTitles="1" createdVersion="4" indent="0" outline="1" outlineData="1" multipleFieldFilters="0" rowHeaderCaption="Driver" colHeaderCaption="Volume Sales">
  <location ref="B39:E44" firstHeaderRow="0" firstDataRow="1" firstDataCol="1"/>
  <pivotFields count="5">
    <pivotField axis="axisRow" showAll="0">
      <items count="18">
        <item h="1" x="0"/>
        <item h="1" x="7"/>
        <item h="1" x="1"/>
        <item x="3"/>
        <item h="1" x="12"/>
        <item x="6"/>
        <item x="2"/>
        <item h="1" x="4"/>
        <item x="5"/>
        <item h="1" x="8"/>
        <item h="1" x="11"/>
        <item h="1" x="9"/>
        <item h="1" x="10"/>
        <item h="1" m="1" x="16"/>
        <item h="1" x="13"/>
        <item x="14"/>
        <item h="1" x="15"/>
        <item t="default"/>
      </items>
    </pivotField>
    <pivotField dataField="1" numFmtId="167" showAll="0"/>
    <pivotField dataField="1" numFmtId="167" showAll="0"/>
    <pivotField dataField="1" numFmtId="167" showAll="0"/>
    <pivotField dragToRow="0" dragToCol="0" dragToPage="0" showAll="0" defaultSubtotal="0"/>
  </pivotFields>
  <rowFields count="1">
    <field x="0"/>
  </rowFields>
  <rowItems count="5">
    <i>
      <x v="3"/>
    </i>
    <i>
      <x v="5"/>
    </i>
    <i>
      <x v="6"/>
    </i>
    <i>
      <x v="8"/>
    </i>
    <i>
      <x v="15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2018" fld="1" baseField="0" baseItem="0"/>
    <dataField name="Sum of 2019" fld="2" baseField="0" baseItem="0"/>
    <dataField name="Sum of 2020" fld="3" baseField="0" baseItem="0"/>
  </dataFields>
  <formats count="63">
    <format dxfId="143">
      <pivotArea outline="0" collapsedLevelsAreSubtotals="1" fieldPosition="0"/>
    </format>
    <format dxfId="142">
      <pivotArea outline="0" collapsedLevelsAreSubtotals="1" fieldPosition="0"/>
    </format>
    <format dxfId="141">
      <pivotArea field="-2" type="button" dataOnly="0" labelOnly="1" outline="0" axis="axisCol" fieldPosition="0"/>
    </format>
    <format dxfId="140">
      <pivotArea dataOnly="0" labelOnly="1" grandCol="1" outline="0" fieldPosition="0"/>
    </format>
    <format dxfId="139">
      <pivotArea dataOnly="0" labelOnly="1" grandCol="1" outline="0" fieldPosition="0"/>
    </format>
    <format dxfId="138">
      <pivotArea dataOnly="0" labelOnly="1" grandCol="1" outline="0" fieldPosition="0"/>
    </format>
    <format dxfId="137">
      <pivotArea outline="0" collapsedLevelsAreSubtotals="1" fieldPosition="0"/>
    </format>
    <format dxfId="136">
      <pivotArea field="-2" type="button" dataOnly="0" labelOnly="1" outline="0" axis="axisCol" fieldPosition="0"/>
    </format>
    <format dxfId="135">
      <pivotArea type="topRight" dataOnly="0" labelOnly="1" outline="0" fieldPosition="0"/>
    </format>
    <format dxfId="134">
      <pivotArea type="origin" dataOnly="0" labelOnly="1" outline="0" fieldPosition="0"/>
    </format>
    <format dxfId="133">
      <pivotArea outline="0" collapsedLevelsAreSubtotals="1" fieldPosition="0"/>
    </format>
    <format dxfId="132">
      <pivotArea type="all" dataOnly="0" outline="0" fieldPosition="0"/>
    </format>
    <format dxfId="131">
      <pivotArea type="origin" dataOnly="0" labelOnly="1" outline="0" fieldPosition="0"/>
    </format>
    <format dxfId="130">
      <pivotArea type="topRight" dataOnly="0" labelOnly="1" outline="0" fieldPosition="0"/>
    </format>
    <format dxfId="129">
      <pivotArea type="all" dataOnly="0" outline="0" fieldPosition="0"/>
    </format>
    <format dxfId="128">
      <pivotArea type="topRight" dataOnly="0" labelOnly="1" outline="0" fieldPosition="0"/>
    </format>
    <format dxfId="127">
      <pivotArea type="all" dataOnly="0" outline="0" fieldPosition="0"/>
    </format>
    <format dxfId="126">
      <pivotArea type="all" dataOnly="0" outline="0" fieldPosition="0"/>
    </format>
    <format dxfId="125">
      <pivotArea field="-2" type="button" dataOnly="0" labelOnly="1" outline="0" axis="axisCol" fieldPosition="0"/>
    </format>
    <format dxfId="124">
      <pivotArea outline="0" collapsedLevelsAreSubtotals="1" fieldPosition="0"/>
    </format>
    <format dxfId="123">
      <pivotArea type="topRight" dataOnly="0" labelOnly="1" outline="0" fieldPosition="0"/>
    </format>
    <format dxfId="122">
      <pivotArea type="topRight" dataOnly="0" labelOnly="1" outline="0" fieldPosition="0"/>
    </format>
    <format dxfId="121">
      <pivotArea type="all" dataOnly="0" outline="0" fieldPosition="0"/>
    </format>
    <format dxfId="120">
      <pivotArea type="topRight" dataOnly="0" labelOnly="1" outline="0" fieldPosition="0"/>
    </format>
    <format dxfId="119">
      <pivotArea type="topRight" dataOnly="0" labelOnly="1" outline="0" offset="A1:C1" fieldPosition="0"/>
    </format>
    <format dxfId="118">
      <pivotArea type="origin" dataOnly="0" labelOnly="1" outline="0" fieldPosition="0"/>
    </format>
    <format dxfId="117">
      <pivotArea type="topRight" dataOnly="0" labelOnly="1" outline="0" offset="A1:C1" fieldPosition="0"/>
    </format>
    <format dxfId="116">
      <pivotArea field="-2" type="button" dataOnly="0" labelOnly="1" outline="0" axis="axisCol" fieldPosition="0"/>
    </format>
    <format dxfId="115">
      <pivotArea outline="0" collapsedLevelsAreSubtotals="1" fieldPosition="0"/>
    </format>
    <format dxfId="114">
      <pivotArea type="topRight" dataOnly="0" labelOnly="1" outline="0" offset="D1" fieldPosition="0"/>
    </format>
    <format dxfId="113">
      <pivotArea outline="0" collapsedLevelsAreSubtotals="1" fieldPosition="0"/>
    </format>
    <format dxfId="112">
      <pivotArea type="all" dataOnly="0" outline="0" fieldPosition="0"/>
    </format>
    <format dxfId="111">
      <pivotArea outline="0" collapsedLevelsAreSubtotals="1" fieldPosition="0"/>
    </format>
    <format dxfId="110">
      <pivotArea type="all" dataOnly="0" outline="0" fieldPosition="0"/>
    </format>
    <format dxfId="109">
      <pivotArea outline="0" collapsedLevelsAreSubtotals="1" fieldPosition="0"/>
    </format>
    <format dxfId="108">
      <pivotArea type="all" dataOnly="0" outline="0" fieldPosition="0"/>
    </format>
    <format dxfId="107">
      <pivotArea outline="0" collapsedLevelsAreSubtotals="1" fieldPosition="0"/>
    </format>
    <format dxfId="106">
      <pivotArea outline="0" collapsedLevelsAreSubtotals="1" fieldPosition="0"/>
    </format>
    <format dxfId="105">
      <pivotArea type="all" dataOnly="0" outline="0" fieldPosition="0"/>
    </format>
    <format dxfId="104">
      <pivotArea outline="0" collapsedLevelsAreSubtotals="1" fieldPosition="0"/>
    </format>
    <format dxfId="103">
      <pivotArea outline="0" collapsedLevelsAreSubtotals="1" fieldPosition="0"/>
    </format>
    <format dxfId="102">
      <pivotArea outline="0" collapsedLevelsAreSubtotals="1" fieldPosition="0"/>
    </format>
    <format dxfId="101">
      <pivotArea type="all" dataOnly="0" outline="0" fieldPosition="0"/>
    </format>
    <format dxfId="100">
      <pivotArea outline="0" collapsedLevelsAreSubtotals="1" fieldPosition="0"/>
    </format>
    <format dxfId="9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7">
      <pivotArea field="0" type="button" dataOnly="0" labelOnly="1" outline="0" axis="axisRow" fieldPosition="0"/>
    </format>
    <format dxfId="9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5">
      <pivotArea field="0" type="button" dataOnly="0" labelOnly="1" outline="0" axis="axisRow" fieldPosition="0"/>
    </format>
    <format dxfId="9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3">
      <pivotArea field="0" type="button" dataOnly="0" labelOnly="1" outline="0" axis="axisRow" fieldPosition="0"/>
    </format>
    <format dxfId="9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1">
      <pivotArea field="0" type="button" dataOnly="0" labelOnly="1" outline="0" axis="axisRow" fieldPosition="0"/>
    </format>
    <format dxfId="9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8">
      <pivotArea field="0" type="button" dataOnly="0" labelOnly="1" outline="0" axis="axisRow" fieldPosition="0"/>
    </format>
    <format dxfId="87">
      <pivotArea dataOnly="0" labelOnly="1" fieldPosition="0">
        <references count="1">
          <reference field="0" count="0"/>
        </references>
      </pivotArea>
    </format>
    <format dxfId="86">
      <pivotArea dataOnly="0" labelOnly="1" fieldPosition="0">
        <references count="1">
          <reference field="0" count="0"/>
        </references>
      </pivotArea>
    </format>
    <format dxfId="85">
      <pivotArea type="all" dataOnly="0" outline="0" fieldPosition="0"/>
    </format>
    <format dxfId="84">
      <pivotArea outline="0" collapsedLevelsAreSubtotals="1" fieldPosition="0"/>
    </format>
    <format dxfId="83">
      <pivotArea field="0" type="button" dataOnly="0" labelOnly="1" outline="0" axis="axisRow" fieldPosition="0"/>
    </format>
    <format dxfId="82">
      <pivotArea dataOnly="0" labelOnly="1" fieldPosition="0">
        <references count="1">
          <reference field="0" count="0"/>
        </references>
      </pivotArea>
    </format>
    <format dxfId="8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showRowHeaders="0" showColHeaders="0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844BE7-3733-488B-A83B-CEE97789B714}" name="PivotTable25" cacheId="1243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B3:F45" firstHeaderRow="1" firstDataRow="4" firstDataCol="1"/>
  <pivotFields count="46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167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-2"/>
  </rowFields>
  <rowItems count="3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</rowItems>
  <colFields count="3">
    <field x="45"/>
    <field x="44"/>
    <field x="0"/>
  </colFields>
  <colItems count="4">
    <i>
      <x v="1"/>
    </i>
    <i>
      <x v="2"/>
    </i>
    <i>
      <x v="3"/>
    </i>
    <i t="grand">
      <x/>
    </i>
  </colItems>
  <dataFields count="39">
    <dataField name="Sum of COVID_Workplaces_Trend" fld="5" baseField="0" baseItem="0"/>
    <dataField name="Sum of Dummy_MT" fld="6" baseField="0" baseItem="0"/>
    <dataField name="Sum of Milka_Trade_Spend_MT" fld="26" baseField="0" baseItem="0"/>
    <dataField name="Sum of Milka_Facebook_1819_impressions" fld="13" baseField="0" baseItem="0"/>
    <dataField name="Sum of Milka_Facebook_2020_impressions" fld="14" baseField="0" baseItem="0"/>
    <dataField name="Sum of Milka_googledisplay_2018_impressions" fld="15" baseField="0" baseItem="0"/>
    <dataField name="Sum of Milka_googledisplay_2019_impressions" fld="16" baseField="0" baseItem="0"/>
    <dataField name="Sum of milka_instagram_1819_impressions" fld="18" baseField="0" baseItem="0"/>
    <dataField name="Sum of Bars_BonoBon_WD" fld="1" baseField="0" baseItem="0"/>
    <dataField name="Sum of KitKat_WD" fld="8" baseField="0" baseItem="0"/>
    <dataField name="Sum of Milka_Esp_Adicionales_Spend" fld="12" baseField="0" baseItem="0"/>
    <dataField name="Sum of milka_instagram_2020_impressions" fld="19" baseField="0" baseItem="0"/>
    <dataField name="Sum of Milka_Youtube_Video_impressions" fld="28" baseField="0" baseItem="0"/>
    <dataField name="Sum of LocalTV_LT_30s_GRPs" fld="10" baseField="0" baseItem="0"/>
    <dataField name="Sum of Milka_Influencers_Impressions" fld="17" baseField="0" baseItem="0"/>
    <dataField name="Sum of OpenTV_GT_30s_GRPs_2019" fld="30" baseField="0" baseItem="0"/>
    <dataField name="Sum of OpenTV_LT_30s_GRPs_2019" fld="31" baseField="0" baseItem="0"/>
    <dataField name="Sum of OpenTV_LT_30s_GRPs_2020" fld="32" baseField="0" baseItem="0"/>
    <dataField name="Sum of Oreo_Velocity" fld="33" baseField="0" baseItem="0"/>
    <dataField name="Sum of Milka_IPS" fld="20" baseField="0" baseItem="0"/>
    <dataField name="Sum of Milka_Vta_Inducida_Spend" fld="27" baseField="0" baseItem="0"/>
    <dataField name="Sum of LocalTV_GT_30s_GRPs" fld="9" baseField="0" baseItem="0"/>
    <dataField name="Sum of Open_TV_2018_GRPs" fld="29" baseField="0" baseItem="0"/>
    <dataField name="Sum of Milka_Price_46to60gm" fld="25" baseField="0" baseItem="0"/>
    <dataField name="Sum of PaidTV_GT_30s_GRPs_2018" fld="34" baseField="0" baseItem="0"/>
    <dataField name="Sum of PaidTV_GT_30s_GRPs_2019" fld="35" baseField="0" baseItem="0"/>
    <dataField name="Sum of PaidTV_LT_30s_GRPs_2018" fld="36" baseField="0" baseItem="0"/>
    <dataField name="Sum of PaidTV_LT_30s_GRPs_2019" fld="37" baseField="0" baseItem="0"/>
    <dataField name="Sum of Bars_Cofler_WD" fld="2" baseField="0" baseItem="0"/>
    <dataField name="Sum of Cofler_TV_GRPs" fld="4" baseField="0" baseItem="0"/>
    <dataField name="Sum of KitKat_TV_GRPs" fld="7" baseField="0" baseItem="0"/>
    <dataField name="Sum of Milka_others_total_impressions" fld="22" baseField="0" baseItem="0"/>
    <dataField name="Sum of Milka_Price_100to149gm" fld="23" baseField="0" baseItem="0"/>
    <dataField name="Sum of Milka_Price_30to45gm" fld="24" baseField="0" baseItem="0"/>
    <dataField name="Sum of Choc_Category_Volume" fld="3" baseField="0" baseItem="0"/>
    <dataField name="Sum of Milka_AVG_NOS" fld="11" baseField="0" baseItem="0"/>
    <dataField name="Sum of Seas_Index_MILKA" fld="38" baseField="0" baseItem="0"/>
    <dataField name="Sum of Milka_OOH_Impressions" fld="21" baseField="0" baseItem="0"/>
    <dataField name="Sum of Wafers_Gallo_ND" fld="39" baseField="0" baseItem="0"/>
  </dataFields>
  <formats count="2">
    <format dxfId="80">
      <pivotArea outline="0" collapsedLevelsAreSubtotals="1" fieldPosition="0"/>
    </format>
    <format dxfId="7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16FE27-3B61-420C-884F-1758C547C195}" name="PivotTable23" cacheId="117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3:J7" firstHeaderRow="0" firstDataRow="1" firstDataCol="1" rowPageCount="1" colPageCount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3">
        <item x="1"/>
        <item x="0"/>
        <item t="default"/>
      </items>
    </pivotField>
    <pivotField dataField="1" numFmtId="168" showAll="0"/>
    <pivotField showAll="0"/>
    <pivotField dataField="1" numFmtId="43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3">
    <field x="6"/>
    <field x="5"/>
    <field x="0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Average of Inflation adjusted price" fld="4" subtotal="average" baseField="6" baseItem="1"/>
    <dataField name="Average of Milka_Price" fld="2" subtotal="average" baseField="6" baseItem="1"/>
  </dataFields>
  <formats count="5">
    <format dxfId="78">
      <pivotArea outline="0" collapsedLevelsAreSubtotals="1" fieldPosition="0"/>
    </format>
    <format dxfId="77">
      <pivotArea collapsedLevelsAreSubtotals="1" fieldPosition="0">
        <references count="1">
          <reference field="6" count="1">
            <x v="1"/>
          </reference>
        </references>
      </pivotArea>
    </format>
    <format dxfId="76">
      <pivotArea collapsedLevelsAreSubtotals="1" fieldPosition="0">
        <references count="1">
          <reference field="6" count="1">
            <x v="2"/>
          </reference>
        </references>
      </pivotArea>
    </format>
    <format dxfId="75">
      <pivotArea collapsedLevelsAreSubtotals="1" fieldPosition="0">
        <references count="1">
          <reference field="6" count="1">
            <x v="3"/>
          </reference>
        </references>
      </pivotArea>
    </format>
    <format dxfId="7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7030A0"/>
  </sheetPr>
  <dimension ref="A1:XFB26"/>
  <sheetViews>
    <sheetView showGridLines="0" topLeftCell="A7" zoomScale="90" zoomScaleNormal="90" workbookViewId="0">
      <selection activeCell="F24" sqref="F24"/>
    </sheetView>
  </sheetViews>
  <sheetFormatPr defaultColWidth="0" defaultRowHeight="14.25" zeroHeight="1" x14ac:dyDescent="0.2"/>
  <cols>
    <col min="1" max="2" width="9.140625" style="5" customWidth="1"/>
    <col min="3" max="3" width="29.7109375" style="5" customWidth="1"/>
    <col min="4" max="5" width="9.140625" style="5" customWidth="1"/>
    <col min="6" max="6" width="89.5703125" style="7" customWidth="1"/>
    <col min="7" max="12" width="9.140625" style="7" customWidth="1"/>
    <col min="13" max="16382" width="9.140625" style="7" hidden="1"/>
    <col min="16383" max="16384" width="43.42578125" style="7" customWidth="1"/>
  </cols>
  <sheetData>
    <row r="1" spans="1:10" ht="27" customHeight="1" x14ac:dyDescent="0.35">
      <c r="A1" s="621" t="s">
        <v>481</v>
      </c>
      <c r="B1" s="622"/>
      <c r="C1" s="622"/>
      <c r="D1" s="622"/>
      <c r="E1" s="622"/>
      <c r="F1" s="14"/>
      <c r="G1" s="15"/>
      <c r="H1" s="15"/>
      <c r="I1" s="15"/>
      <c r="J1" s="15"/>
    </row>
    <row r="2" spans="1:10" ht="33.75" customHeight="1" x14ac:dyDescent="0.2">
      <c r="A2" s="622"/>
      <c r="B2" s="622"/>
      <c r="C2" s="622"/>
      <c r="D2" s="622"/>
      <c r="E2" s="622"/>
      <c r="F2" s="15"/>
      <c r="G2" s="15"/>
      <c r="H2" s="15"/>
      <c r="I2" s="15"/>
      <c r="J2" s="15"/>
    </row>
    <row r="3" spans="1:10" x14ac:dyDescent="0.2"/>
    <row r="4" spans="1:10" x14ac:dyDescent="0.2"/>
    <row r="5" spans="1:10" x14ac:dyDescent="0.2">
      <c r="F5" s="431" t="s">
        <v>473</v>
      </c>
    </row>
    <row r="6" spans="1:10" ht="15" x14ac:dyDescent="0.25">
      <c r="F6" s="429" t="s">
        <v>468</v>
      </c>
      <c r="G6" s="9"/>
    </row>
    <row r="7" spans="1:10" x14ac:dyDescent="0.2">
      <c r="F7" s="431"/>
    </row>
    <row r="8" spans="1:10" ht="18" x14ac:dyDescent="0.2">
      <c r="C8" s="8" t="s">
        <v>2</v>
      </c>
      <c r="F8" s="432" t="s">
        <v>10</v>
      </c>
    </row>
    <row r="9" spans="1:10" x14ac:dyDescent="0.2">
      <c r="F9" s="433"/>
      <c r="G9" s="319"/>
      <c r="H9" s="320"/>
    </row>
    <row r="10" spans="1:10" ht="15" x14ac:dyDescent="0.2">
      <c r="B10" s="6"/>
      <c r="C10" s="42" t="s">
        <v>4</v>
      </c>
      <c r="F10" s="429" t="s">
        <v>469</v>
      </c>
      <c r="G10" s="320"/>
      <c r="H10" s="320"/>
    </row>
    <row r="11" spans="1:10" x14ac:dyDescent="0.2">
      <c r="B11" s="6"/>
      <c r="F11" s="429" t="s">
        <v>470</v>
      </c>
      <c r="G11" s="320"/>
      <c r="H11" s="320"/>
    </row>
    <row r="12" spans="1:10" ht="15" x14ac:dyDescent="0.2">
      <c r="B12" s="6"/>
      <c r="C12" s="42" t="s">
        <v>3</v>
      </c>
      <c r="F12" s="429" t="s">
        <v>471</v>
      </c>
      <c r="G12" s="320"/>
      <c r="H12" s="320"/>
    </row>
    <row r="13" spans="1:10" x14ac:dyDescent="0.2">
      <c r="B13" s="6"/>
      <c r="F13" s="429" t="s">
        <v>531</v>
      </c>
      <c r="G13" s="320"/>
      <c r="H13" s="320"/>
    </row>
    <row r="14" spans="1:10" ht="15" x14ac:dyDescent="0.2">
      <c r="B14" s="6"/>
      <c r="C14" s="42" t="s">
        <v>17</v>
      </c>
      <c r="F14" s="429" t="s">
        <v>597</v>
      </c>
      <c r="G14" s="320"/>
      <c r="H14" s="320"/>
    </row>
    <row r="15" spans="1:10" x14ac:dyDescent="0.2">
      <c r="F15" s="429" t="s">
        <v>472</v>
      </c>
      <c r="G15" s="320"/>
      <c r="H15" s="320"/>
    </row>
    <row r="16" spans="1:10" ht="15" x14ac:dyDescent="0.2">
      <c r="B16" s="6"/>
      <c r="C16" s="42" t="s">
        <v>478</v>
      </c>
      <c r="F16" s="430"/>
    </row>
    <row r="17" spans="2:6" x14ac:dyDescent="0.2">
      <c r="F17" s="434"/>
    </row>
    <row r="18" spans="2:6" ht="15" x14ac:dyDescent="0.2">
      <c r="C18" s="42" t="s">
        <v>482</v>
      </c>
      <c r="F18" s="434"/>
    </row>
    <row r="19" spans="2:6" x14ac:dyDescent="0.2">
      <c r="F19" s="432" t="s">
        <v>82</v>
      </c>
    </row>
    <row r="20" spans="2:6" x14ac:dyDescent="0.2">
      <c r="F20" s="434"/>
    </row>
    <row r="21" spans="2:6" x14ac:dyDescent="0.2">
      <c r="B21" s="6"/>
    </row>
    <row r="22" spans="2:6" ht="15" x14ac:dyDescent="0.25">
      <c r="F22" s="9" t="s">
        <v>628</v>
      </c>
    </row>
    <row r="23" spans="2:6" x14ac:dyDescent="0.2"/>
    <row r="24" spans="2:6" x14ac:dyDescent="0.2"/>
    <row r="25" spans="2:6" x14ac:dyDescent="0.2"/>
    <row r="26" spans="2:6" x14ac:dyDescent="0.2"/>
  </sheetData>
  <mergeCells count="1">
    <mergeCell ref="A1:E2"/>
  </mergeCells>
  <hyperlinks>
    <hyperlink ref="C12" location="'Due-to Summary'!A1" display="Due-to Summary" xr:uid="{00000000-0004-0000-0000-000000000000}"/>
    <hyperlink ref="C10" location="'Model Fit '!A1" display="Model Fit" xr:uid="{00000000-0004-0000-0000-000002000000}"/>
    <hyperlink ref="C14" location="'Marketing Summary'!A1" display="Marketing Summary" xr:uid="{8F8E66ED-4880-4CA0-8700-1509B0526DC6}"/>
    <hyperlink ref="C16" location="'TV Campaign Analysis'!A1" display="TV Campaign Analysis" xr:uid="{A204F2C6-F654-4BA9-A540-A63B0384B212}"/>
    <hyperlink ref="C18" location="'Digital Breakdown'!A1" display="Digital Breakdown" xr:uid="{6DF49A61-AA67-4858-9450-56087DC87012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9C65E-9DCD-48F3-B4C6-EBC5FAFA3F86}">
  <sheetPr>
    <tabColor rgb="FF7030A0"/>
  </sheetPr>
  <dimension ref="B2:Q32"/>
  <sheetViews>
    <sheetView showGridLines="0" topLeftCell="A3" workbookViewId="0">
      <selection activeCell="D23" sqref="D23"/>
    </sheetView>
  </sheetViews>
  <sheetFormatPr defaultRowHeight="15" x14ac:dyDescent="0.25"/>
  <cols>
    <col min="2" max="2" width="28" customWidth="1"/>
    <col min="3" max="3" width="20.42578125" hidden="1" customWidth="1"/>
    <col min="4" max="4" width="31.42578125" customWidth="1"/>
    <col min="6" max="7" width="29.7109375" customWidth="1"/>
    <col min="8" max="8" width="20.7109375" customWidth="1"/>
    <col min="9" max="9" width="13.7109375" bestFit="1" customWidth="1"/>
    <col min="10" max="10" width="14.28515625" customWidth="1"/>
    <col min="11" max="11" width="14.42578125" customWidth="1"/>
    <col min="12" max="12" width="7.140625" customWidth="1"/>
    <col min="13" max="13" width="7.42578125" customWidth="1"/>
    <col min="14" max="14" width="10.140625" customWidth="1"/>
    <col min="15" max="15" width="13.42578125" customWidth="1"/>
    <col min="16" max="17" width="14.5703125" customWidth="1"/>
    <col min="18" max="18" width="13.42578125" bestFit="1" customWidth="1"/>
  </cols>
  <sheetData>
    <row r="2" spans="2:17" ht="19.5" thickBot="1" x14ac:dyDescent="0.35">
      <c r="C2" s="626" t="s">
        <v>175</v>
      </c>
      <c r="D2" s="626"/>
      <c r="F2" s="321"/>
      <c r="G2" s="321"/>
    </row>
    <row r="3" spans="2:17" ht="15.75" thickBot="1" x14ac:dyDescent="0.3">
      <c r="C3" s="157" t="s">
        <v>134</v>
      </c>
      <c r="D3" s="157" t="s">
        <v>256</v>
      </c>
    </row>
    <row r="4" spans="2:17" ht="7.5" customHeight="1" thickBot="1" x14ac:dyDescent="0.3"/>
    <row r="5" spans="2:17" ht="15.75" thickBot="1" x14ac:dyDescent="0.3">
      <c r="B5" s="428" t="s">
        <v>380</v>
      </c>
      <c r="C5" s="427">
        <v>-0.15764594061292603</v>
      </c>
      <c r="D5" s="314">
        <v>-0.28326743728563741</v>
      </c>
      <c r="F5" s="647" t="s">
        <v>379</v>
      </c>
      <c r="G5" s="648"/>
      <c r="H5" s="648"/>
      <c r="I5" s="648"/>
      <c r="J5" s="648"/>
      <c r="K5" s="649"/>
      <c r="O5" s="337" t="s">
        <v>214</v>
      </c>
      <c r="P5" s="22" t="s">
        <v>441</v>
      </c>
      <c r="Q5" s="22" t="s">
        <v>442</v>
      </c>
    </row>
    <row r="6" spans="2:17" ht="23.25" thickBot="1" x14ac:dyDescent="0.3">
      <c r="B6" s="170"/>
      <c r="C6" s="135"/>
      <c r="D6" s="315"/>
      <c r="F6" s="602" t="s">
        <v>132</v>
      </c>
      <c r="G6" s="603" t="s">
        <v>582</v>
      </c>
      <c r="H6" s="436">
        <v>2018</v>
      </c>
      <c r="I6" s="436">
        <v>2019</v>
      </c>
      <c r="J6" s="437">
        <v>2020</v>
      </c>
      <c r="K6" s="438" t="s">
        <v>464</v>
      </c>
      <c r="L6" s="414"/>
      <c r="O6" s="46" t="s">
        <v>301</v>
      </c>
      <c r="P6" s="338">
        <v>5.1515242839175277E-3</v>
      </c>
      <c r="Q6" s="338">
        <v>1.0167608061614174E-2</v>
      </c>
    </row>
    <row r="7" spans="2:17" x14ac:dyDescent="0.25">
      <c r="B7" s="172" t="s">
        <v>133</v>
      </c>
      <c r="C7" s="318">
        <f>VLOOKUP($B7,$O$5:$Q$21,2,0)</f>
        <v>-6.6643632871686995E-2</v>
      </c>
      <c r="D7" s="339">
        <f>VLOOKUP($B7,$O$5:$Q$21,3,0)</f>
        <v>-0.16898240409805113</v>
      </c>
      <c r="F7" s="415" t="s">
        <v>512</v>
      </c>
      <c r="G7" s="598" t="s">
        <v>571</v>
      </c>
      <c r="H7" s="418">
        <v>9231.8619761904774</v>
      </c>
      <c r="I7" s="418">
        <v>8154.3982683982686</v>
      </c>
      <c r="J7" s="419">
        <v>5848.0735930735927</v>
      </c>
      <c r="K7" s="417">
        <f>J7/I7-1</f>
        <v>-0.2828319882611886</v>
      </c>
      <c r="L7" s="62"/>
      <c r="O7" s="46" t="s">
        <v>253</v>
      </c>
      <c r="P7" s="338">
        <v>-3.6484217680996397E-3</v>
      </c>
      <c r="Q7" s="338">
        <v>-3.5053134792929597E-2</v>
      </c>
    </row>
    <row r="8" spans="2:17" x14ac:dyDescent="0.25">
      <c r="B8" s="172" t="s">
        <v>251</v>
      </c>
      <c r="C8" s="318">
        <f t="shared" ref="C8:C21" si="0">VLOOKUP($B8,$O$5:$Q$21,2,0)</f>
        <v>0</v>
      </c>
      <c r="D8" s="339">
        <f t="shared" ref="D8:D21" si="1">VLOOKUP($B8,$O$5:$Q$21,3,0)</f>
        <v>-4.7241515082323091E-2</v>
      </c>
      <c r="F8" s="341" t="s">
        <v>540</v>
      </c>
      <c r="G8" s="599" t="s">
        <v>572</v>
      </c>
      <c r="H8" s="420">
        <v>0</v>
      </c>
      <c r="I8" s="420">
        <v>0</v>
      </c>
      <c r="J8" s="492">
        <v>-0.156</v>
      </c>
      <c r="K8" s="416"/>
      <c r="L8" s="593" t="s">
        <v>567</v>
      </c>
      <c r="M8" s="593"/>
      <c r="N8" s="593"/>
      <c r="O8" s="46" t="s">
        <v>395</v>
      </c>
      <c r="P8" s="338">
        <v>-1.1518421044724912E-2</v>
      </c>
      <c r="Q8" s="338">
        <v>-1.1865374848263235E-2</v>
      </c>
    </row>
    <row r="9" spans="2:17" x14ac:dyDescent="0.25">
      <c r="B9" s="172" t="s">
        <v>253</v>
      </c>
      <c r="C9" s="318">
        <f t="shared" si="0"/>
        <v>-3.6484217680996397E-3</v>
      </c>
      <c r="D9" s="339">
        <f t="shared" si="1"/>
        <v>-3.5053134792929597E-2</v>
      </c>
      <c r="F9" s="341" t="s">
        <v>534</v>
      </c>
      <c r="G9" s="599" t="s">
        <v>573</v>
      </c>
      <c r="H9" s="420">
        <v>9.6999999999999993</v>
      </c>
      <c r="I9" s="420">
        <v>9.1</v>
      </c>
      <c r="J9" s="421">
        <v>8.1</v>
      </c>
      <c r="K9" s="416">
        <f t="shared" ref="K9:K20" si="2">J9/I9-1</f>
        <v>-0.10989010989010994</v>
      </c>
      <c r="L9" s="22"/>
      <c r="O9" s="46" t="s">
        <v>182</v>
      </c>
      <c r="P9" s="338">
        <v>-2.4206817096500855E-4</v>
      </c>
      <c r="Q9" s="338">
        <v>2.200785407140186E-2</v>
      </c>
    </row>
    <row r="10" spans="2:17" x14ac:dyDescent="0.25">
      <c r="B10" s="172" t="s">
        <v>173</v>
      </c>
      <c r="C10" s="318">
        <f t="shared" si="0"/>
        <v>-2.2784524104171869E-2</v>
      </c>
      <c r="D10" s="339">
        <f t="shared" si="1"/>
        <v>-3.0960376725682526E-2</v>
      </c>
      <c r="F10" s="341" t="s">
        <v>513</v>
      </c>
      <c r="G10" s="599" t="s">
        <v>594</v>
      </c>
      <c r="H10" s="563">
        <v>3.279067898169731</v>
      </c>
      <c r="I10" s="563">
        <v>3.6897001460883652</v>
      </c>
      <c r="J10" s="564">
        <v>3.8929093902828638</v>
      </c>
      <c r="K10" s="416">
        <f t="shared" si="2"/>
        <v>5.5074731319272985E-2</v>
      </c>
      <c r="L10" s="46" t="s">
        <v>477</v>
      </c>
      <c r="O10" s="46" t="s">
        <v>417</v>
      </c>
      <c r="P10" s="338">
        <v>-1.3558694471362176E-2</v>
      </c>
      <c r="Q10" s="338">
        <v>1.5019099503822913E-2</v>
      </c>
    </row>
    <row r="11" spans="2:17" x14ac:dyDescent="0.25">
      <c r="B11" s="172" t="s">
        <v>395</v>
      </c>
      <c r="C11" s="318">
        <f t="shared" si="0"/>
        <v>-1.1518421044724912E-2</v>
      </c>
      <c r="D11" s="339">
        <f t="shared" si="1"/>
        <v>-1.1865374848263235E-2</v>
      </c>
      <c r="F11" s="341" t="s">
        <v>539</v>
      </c>
      <c r="G11" s="599" t="s">
        <v>574</v>
      </c>
      <c r="H11" s="594">
        <v>77255228.639999986</v>
      </c>
      <c r="I11" s="594">
        <v>66279969.289999977</v>
      </c>
      <c r="J11" s="595">
        <v>56756438.770000011</v>
      </c>
      <c r="K11" s="416">
        <f t="shared" si="2"/>
        <v>-0.14368640513894793</v>
      </c>
      <c r="L11" s="46" t="s">
        <v>568</v>
      </c>
      <c r="O11" s="46" t="s">
        <v>251</v>
      </c>
      <c r="P11" s="338">
        <v>0</v>
      </c>
      <c r="Q11" s="338">
        <v>-4.7241515082323091E-2</v>
      </c>
    </row>
    <row r="12" spans="2:17" x14ac:dyDescent="0.25">
      <c r="B12" s="172" t="s">
        <v>255</v>
      </c>
      <c r="C12" s="318">
        <f t="shared" si="0"/>
        <v>7.1427270261278635E-3</v>
      </c>
      <c r="D12" s="339">
        <f t="shared" si="1"/>
        <v>1.2811962053209069E-2</v>
      </c>
      <c r="F12" s="341" t="s">
        <v>538</v>
      </c>
      <c r="G12" s="599" t="s">
        <v>575</v>
      </c>
      <c r="H12" s="420">
        <v>0</v>
      </c>
      <c r="I12" s="420">
        <v>46000</v>
      </c>
      <c r="J12" s="421">
        <v>164000</v>
      </c>
      <c r="K12" s="416">
        <f t="shared" si="2"/>
        <v>2.5652173913043477</v>
      </c>
      <c r="L12" s="435" t="s">
        <v>381</v>
      </c>
      <c r="O12" s="46" t="s">
        <v>255</v>
      </c>
      <c r="P12" s="338">
        <v>7.1427270261278635E-3</v>
      </c>
      <c r="Q12" s="338">
        <v>1.2811962053209069E-2</v>
      </c>
    </row>
    <row r="13" spans="2:17" x14ac:dyDescent="0.25">
      <c r="B13" s="172" t="s">
        <v>182</v>
      </c>
      <c r="C13" s="318">
        <f t="shared" si="0"/>
        <v>-2.4206817096500855E-4</v>
      </c>
      <c r="D13" s="339">
        <f t="shared" si="1"/>
        <v>2.200785407140186E-2</v>
      </c>
      <c r="F13" s="341" t="s">
        <v>541</v>
      </c>
      <c r="G13" s="600" t="s">
        <v>576</v>
      </c>
      <c r="H13" s="420">
        <v>79.083333333333329</v>
      </c>
      <c r="I13" s="420">
        <v>80.416666666666671</v>
      </c>
      <c r="J13" s="421">
        <v>74.083333333333329</v>
      </c>
      <c r="K13" s="416">
        <f t="shared" si="2"/>
        <v>-7.8756476683937926E-2</v>
      </c>
      <c r="L13" s="46" t="s">
        <v>544</v>
      </c>
      <c r="O13" s="46" t="s">
        <v>252</v>
      </c>
      <c r="P13" s="338">
        <v>0</v>
      </c>
      <c r="Q13" s="338">
        <v>0</v>
      </c>
    </row>
    <row r="14" spans="2:17" x14ac:dyDescent="0.25">
      <c r="B14" s="170"/>
      <c r="C14" s="135"/>
      <c r="D14" s="329"/>
      <c r="F14" s="341"/>
      <c r="G14" s="600"/>
      <c r="H14" s="422"/>
      <c r="I14" s="422"/>
      <c r="J14" s="423"/>
      <c r="K14" s="416"/>
      <c r="L14" s="46"/>
      <c r="O14" s="46" t="s">
        <v>172</v>
      </c>
      <c r="P14" s="338">
        <v>-4.2269626338630314E-3</v>
      </c>
      <c r="Q14" s="338">
        <v>-1.7010153206797454E-2</v>
      </c>
    </row>
    <row r="15" spans="2:17" x14ac:dyDescent="0.25">
      <c r="B15" s="172" t="s">
        <v>317</v>
      </c>
      <c r="C15" s="318">
        <f t="shared" si="0"/>
        <v>2.4141163927646064E-3</v>
      </c>
      <c r="D15" s="339">
        <f t="shared" si="1"/>
        <v>4.7732646538298645E-3</v>
      </c>
      <c r="F15" s="341" t="s">
        <v>542</v>
      </c>
      <c r="G15" s="599" t="s">
        <v>577</v>
      </c>
      <c r="H15" s="420">
        <v>400000</v>
      </c>
      <c r="I15" s="420">
        <v>3528186.1093602511</v>
      </c>
      <c r="J15" s="421">
        <v>10948174.361062178</v>
      </c>
      <c r="K15" s="416">
        <f t="shared" si="2"/>
        <v>2.1030603323381252</v>
      </c>
      <c r="L15" s="46"/>
      <c r="O15" s="46" t="s">
        <v>254</v>
      </c>
      <c r="P15" s="338">
        <v>-6.6643632871686995E-2</v>
      </c>
      <c r="Q15" s="338">
        <v>-0.16898240409805113</v>
      </c>
    </row>
    <row r="16" spans="2:17" x14ac:dyDescent="0.25">
      <c r="B16" s="340" t="s">
        <v>301</v>
      </c>
      <c r="C16" s="318">
        <f t="shared" si="0"/>
        <v>5.1515242839175277E-3</v>
      </c>
      <c r="D16" s="339">
        <f t="shared" si="1"/>
        <v>1.0167608061614174E-2</v>
      </c>
      <c r="F16" s="341" t="s">
        <v>543</v>
      </c>
      <c r="G16" s="599" t="s">
        <v>578</v>
      </c>
      <c r="H16" s="420">
        <v>6477424.2607379854</v>
      </c>
      <c r="I16" s="420">
        <v>18213080.582051791</v>
      </c>
      <c r="J16" s="421">
        <v>37724330.923281603</v>
      </c>
      <c r="K16" s="416">
        <f t="shared" si="2"/>
        <v>1.0712767811754653</v>
      </c>
      <c r="L16" s="46"/>
      <c r="O16" s="46" t="s">
        <v>173</v>
      </c>
      <c r="P16" s="338">
        <v>-2.2784524104171869E-2</v>
      </c>
      <c r="Q16" s="338">
        <v>-3.0960376725682526E-2</v>
      </c>
    </row>
    <row r="17" spans="2:17" x14ac:dyDescent="0.25">
      <c r="B17" s="172"/>
      <c r="C17" s="318"/>
      <c r="D17" s="317"/>
      <c r="F17" s="341"/>
      <c r="G17" s="599"/>
      <c r="H17" s="420"/>
      <c r="I17" s="420"/>
      <c r="J17" s="421"/>
      <c r="K17" s="416"/>
      <c r="L17" s="46"/>
      <c r="O17" s="46" t="s">
        <v>171</v>
      </c>
      <c r="P17" s="338">
        <v>4.2192241745283837E-3</v>
      </c>
      <c r="Q17" s="338">
        <v>-1.9409141410469514E-2</v>
      </c>
    </row>
    <row r="18" spans="2:17" x14ac:dyDescent="0.25">
      <c r="B18" s="172" t="s">
        <v>171</v>
      </c>
      <c r="C18" s="318">
        <f t="shared" si="0"/>
        <v>4.2192241745283837E-3</v>
      </c>
      <c r="D18" s="339">
        <f t="shared" si="1"/>
        <v>-1.9409141410469514E-2</v>
      </c>
      <c r="F18" s="341" t="s">
        <v>514</v>
      </c>
      <c r="G18" s="599" t="s">
        <v>579</v>
      </c>
      <c r="H18" s="420">
        <v>9618.8599999999497</v>
      </c>
      <c r="I18" s="420">
        <v>16151.250000000096</v>
      </c>
      <c r="J18" s="421">
        <v>1890.7137000000027</v>
      </c>
      <c r="K18" s="416">
        <f t="shared" si="2"/>
        <v>-0.88293700487578408</v>
      </c>
      <c r="L18" s="46"/>
      <c r="O18" s="46" t="s">
        <v>88</v>
      </c>
      <c r="P18" s="338">
        <v>1.8196431842999477E-9</v>
      </c>
      <c r="Q18" s="338">
        <v>2.1600659827031802E-9</v>
      </c>
    </row>
    <row r="19" spans="2:17" x14ac:dyDescent="0.25">
      <c r="B19" s="172" t="s">
        <v>172</v>
      </c>
      <c r="C19" s="318">
        <f t="shared" si="0"/>
        <v>-4.2269626338630314E-3</v>
      </c>
      <c r="D19" s="339">
        <f t="shared" si="1"/>
        <v>-1.7010153206797454E-2</v>
      </c>
      <c r="F19" s="341" t="s">
        <v>515</v>
      </c>
      <c r="G19" s="599" t="s">
        <v>580</v>
      </c>
      <c r="H19" s="420">
        <v>1288940589</v>
      </c>
      <c r="I19" s="420">
        <v>861172912</v>
      </c>
      <c r="J19" s="421">
        <v>57291842</v>
      </c>
      <c r="K19" s="416">
        <f t="shared" si="2"/>
        <v>-0.93347231293313138</v>
      </c>
      <c r="L19" s="46"/>
      <c r="O19" s="46" t="s">
        <v>317</v>
      </c>
      <c r="P19" s="338">
        <v>2.4141163927646064E-3</v>
      </c>
      <c r="Q19" s="338">
        <v>4.7732646538298645E-3</v>
      </c>
    </row>
    <row r="20" spans="2:17" ht="15.75" thickBot="1" x14ac:dyDescent="0.3">
      <c r="B20" s="172" t="s">
        <v>417</v>
      </c>
      <c r="C20" s="318">
        <f t="shared" si="0"/>
        <v>-1.3558694471362176E-2</v>
      </c>
      <c r="D20" s="339">
        <f t="shared" si="1"/>
        <v>1.5019099503822913E-2</v>
      </c>
      <c r="F20" s="342" t="s">
        <v>516</v>
      </c>
      <c r="G20" s="601" t="s">
        <v>581</v>
      </c>
      <c r="H20" s="493">
        <v>0</v>
      </c>
      <c r="I20" s="424">
        <v>4596.6728000000048</v>
      </c>
      <c r="J20" s="424">
        <v>919.41860000000008</v>
      </c>
      <c r="K20" s="425">
        <f t="shared" si="2"/>
        <v>-0.79998171721076183</v>
      </c>
      <c r="L20" s="46" t="s">
        <v>465</v>
      </c>
      <c r="O20" s="46" t="s">
        <v>451</v>
      </c>
      <c r="P20" s="338">
        <v>-8.2754363013639286E-4</v>
      </c>
      <c r="Q20" s="338">
        <v>-7.7931450437351246E-6</v>
      </c>
    </row>
    <row r="21" spans="2:17" ht="15.75" thickBot="1" x14ac:dyDescent="0.3">
      <c r="B21" s="175" t="s">
        <v>451</v>
      </c>
      <c r="C21" s="442">
        <f t="shared" si="0"/>
        <v>-8.2754363013639286E-4</v>
      </c>
      <c r="D21" s="443">
        <f t="shared" si="1"/>
        <v>-7.7931450437351246E-6</v>
      </c>
      <c r="H21" s="37"/>
      <c r="I21" s="37"/>
      <c r="J21" s="37"/>
      <c r="L21" s="22"/>
      <c r="O21" s="46" t="s">
        <v>9</v>
      </c>
      <c r="P21" s="338">
        <v>-0.10452267499802845</v>
      </c>
      <c r="Q21" s="338">
        <v>-0.26575010280561639</v>
      </c>
    </row>
    <row r="22" spans="2:17" ht="15.75" thickBot="1" x14ac:dyDescent="0.3">
      <c r="C22" s="22"/>
      <c r="D22" s="22"/>
    </row>
    <row r="23" spans="2:17" ht="15.75" thickBot="1" x14ac:dyDescent="0.3">
      <c r="B23" s="374" t="s">
        <v>467</v>
      </c>
      <c r="C23" s="375">
        <f>C5-SUM(C7:C21)</f>
        <v>-5.3123263795254394E-2</v>
      </c>
      <c r="D23" s="375">
        <f>D5-SUM(D7:D21)</f>
        <v>-1.7517332319955059E-2</v>
      </c>
      <c r="F23" s="650" t="s">
        <v>536</v>
      </c>
      <c r="G23" s="651"/>
      <c r="H23" s="652"/>
    </row>
    <row r="24" spans="2:17" x14ac:dyDescent="0.25">
      <c r="F24" s="561" t="s">
        <v>400</v>
      </c>
      <c r="G24" s="596"/>
      <c r="H24" s="560">
        <v>-1.1444373908380383</v>
      </c>
    </row>
    <row r="25" spans="2:17" x14ac:dyDescent="0.25">
      <c r="F25" s="561" t="s">
        <v>397</v>
      </c>
      <c r="G25" s="596"/>
      <c r="H25" s="562">
        <v>-1.6704987298591256</v>
      </c>
    </row>
    <row r="26" spans="2:17" ht="15.75" thickBot="1" x14ac:dyDescent="0.3">
      <c r="F26" s="559" t="s">
        <v>382</v>
      </c>
      <c r="G26" s="597"/>
      <c r="H26" s="558">
        <v>-1.5648910640115823</v>
      </c>
    </row>
    <row r="27" spans="2:17" x14ac:dyDescent="0.25">
      <c r="F27" s="592" t="s">
        <v>590</v>
      </c>
    </row>
    <row r="29" spans="2:17" x14ac:dyDescent="0.25">
      <c r="F29" s="617" t="s">
        <v>564</v>
      </c>
      <c r="G29" s="618">
        <v>85</v>
      </c>
      <c r="H29" s="618">
        <v>85.833333333333329</v>
      </c>
      <c r="I29" s="618">
        <v>81.5</v>
      </c>
    </row>
    <row r="30" spans="2:17" x14ac:dyDescent="0.25">
      <c r="F30" s="617" t="s">
        <v>565</v>
      </c>
      <c r="G30" s="619">
        <v>11.833333333333334</v>
      </c>
      <c r="H30" s="619">
        <v>10.416666666666666</v>
      </c>
      <c r="I30" s="619">
        <v>8.3333333333333339</v>
      </c>
    </row>
    <row r="31" spans="2:17" x14ac:dyDescent="0.25">
      <c r="F31" s="617" t="s">
        <v>566</v>
      </c>
      <c r="G31" s="620"/>
      <c r="H31" s="619">
        <v>30409.802300000032</v>
      </c>
      <c r="I31" s="620"/>
    </row>
    <row r="32" spans="2:17" x14ac:dyDescent="0.25">
      <c r="F32" s="617" t="s">
        <v>570</v>
      </c>
      <c r="G32" s="619">
        <v>16.333333333333332</v>
      </c>
      <c r="H32" s="619">
        <v>16.416666666666668</v>
      </c>
      <c r="I32" s="619">
        <v>13.5</v>
      </c>
    </row>
  </sheetData>
  <sortState xmlns:xlrd2="http://schemas.microsoft.com/office/spreadsheetml/2017/richdata2" ref="B18:D20">
    <sortCondition ref="D18:D20"/>
  </sortState>
  <mergeCells count="3">
    <mergeCell ref="C2:D2"/>
    <mergeCell ref="F5:K5"/>
    <mergeCell ref="F23:H23"/>
  </mergeCells>
  <conditionalFormatting sqref="D21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{5E4EAA88-8C68-4479-AEFD-0BF21BDDC3C0}</x14:id>
        </ext>
      </extLst>
    </cfRule>
  </conditionalFormatting>
  <conditionalFormatting sqref="C15:C18 C7:D13 C15:D16 C18:D20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{77DB2392-F8F8-4366-936F-EC60BC840B46}</x14:id>
        </ext>
      </extLst>
    </cfRule>
  </conditionalFormatting>
  <conditionalFormatting sqref="D7:D13 D15:D20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{165B138B-3B77-4167-B1E9-2CAA279C5916}</x14:id>
        </ext>
      </extLst>
    </cfRule>
  </conditionalFormatting>
  <conditionalFormatting sqref="C7:D13 C15:D20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{69692F62-F1AE-4BC8-8BA2-3D720CFA0BAB}</x14:id>
        </ext>
      </extLst>
    </cfRule>
  </conditionalFormatting>
  <conditionalFormatting sqref="C15:C18 C7:D13 C15:D16 C18:D20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{2DBC0B9D-6A7B-4DC1-8732-971EE25B9498}</x14:id>
        </ext>
      </extLst>
    </cfRule>
  </conditionalFormatting>
  <conditionalFormatting sqref="D7:D13 D15:D20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{BBCF138C-E546-4B45-BBA7-001BA830CAD3}</x14:id>
        </ext>
      </extLst>
    </cfRule>
  </conditionalFormatting>
  <conditionalFormatting sqref="D6:D13 D15:D20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{7D4562FE-7E8A-4F4C-81ED-0070BCFD4852}</x14:id>
        </ext>
      </extLst>
    </cfRule>
  </conditionalFormatting>
  <conditionalFormatting sqref="D7:D20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{546399FB-7FF5-45F0-B57B-56593D1C3A14}</x14:id>
        </ext>
      </extLst>
    </cfRule>
  </conditionalFormatting>
  <conditionalFormatting sqref="C21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{B6B456D1-399B-4C01-8B1C-4C27685E6217}</x14:id>
        </ext>
      </extLst>
    </cfRule>
  </conditionalFormatting>
  <conditionalFormatting sqref="C21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{D3E27873-0520-46AB-839F-35AD29B55F58}</x14:id>
        </ext>
      </extLst>
    </cfRule>
  </conditionalFormatting>
  <conditionalFormatting sqref="C21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{92A80C3C-55F5-4C57-9FE7-3B23F6BEF929}</x14:id>
        </ext>
      </extLst>
    </cfRule>
  </conditionalFormatting>
  <conditionalFormatting sqref="C7:C21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{008E1DC6-AA87-414C-A70E-41B274316FEC}</x14:id>
        </ext>
      </extLst>
    </cfRule>
  </conditionalFormatting>
  <conditionalFormatting sqref="D7:D2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{678A71DD-1D99-42E1-96F5-6A44E39BFAA1}</x14:id>
        </ext>
      </extLst>
    </cfRule>
  </conditionalFormatting>
  <conditionalFormatting sqref="D2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{F8D7C441-9E8A-4B3C-B683-AAEB0E59DD69}</x14:id>
        </ext>
      </extLst>
    </cfRule>
  </conditionalFormatting>
  <conditionalFormatting sqref="D2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{812FE3B7-0D3E-4596-9D5A-2495E881665D}</x14:id>
        </ext>
      </extLst>
    </cfRule>
  </conditionalFormatting>
  <conditionalFormatting sqref="D2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{6DCC732A-5E66-4C80-A7EE-D775F294B5ED}</x14:id>
        </ext>
      </extLst>
    </cfRule>
  </conditionalFormatting>
  <conditionalFormatting sqref="D2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{36332558-5AEE-4FC7-AB20-E39CC353C974}</x14:id>
        </ext>
      </extLst>
    </cfRule>
  </conditionalFormatting>
  <conditionalFormatting sqref="D2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{B27EFE9D-07A1-471D-A463-4925F331491E}</x14:id>
        </ext>
      </extLst>
    </cfRule>
  </conditionalFormatting>
  <conditionalFormatting sqref="D21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{78511711-2209-403C-84F6-683843D2006A}</x14:id>
        </ext>
      </extLst>
    </cfRule>
  </conditionalFormatting>
  <conditionalFormatting sqref="D2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{E820C8CD-7677-45E6-93EF-301D14E6C400}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4EAA88-8C68-4479-AEFD-0BF21BDDC3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77DB2392-F8F8-4366-936F-EC60BC840B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C15:C18 C7:D13 C15:D16 C18:D20</xm:sqref>
        </x14:conditionalFormatting>
        <x14:conditionalFormatting xmlns:xm="http://schemas.microsoft.com/office/excel/2006/main">
          <x14:cfRule type="dataBar" id="{165B138B-3B77-4167-B1E9-2CAA279C59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D7:D13 D15:D20</xm:sqref>
        </x14:conditionalFormatting>
        <x14:conditionalFormatting xmlns:xm="http://schemas.microsoft.com/office/excel/2006/main">
          <x14:cfRule type="dataBar" id="{69692F62-F1AE-4BC8-8BA2-3D720CFA0B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C7:D13 C15:D20</xm:sqref>
        </x14:conditionalFormatting>
        <x14:conditionalFormatting xmlns:xm="http://schemas.microsoft.com/office/excel/2006/main">
          <x14:cfRule type="dataBar" id="{2DBC0B9D-6A7B-4DC1-8732-971EE25B94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C15:C18 C7:D13 C15:D16 C18:D20</xm:sqref>
        </x14:conditionalFormatting>
        <x14:conditionalFormatting xmlns:xm="http://schemas.microsoft.com/office/excel/2006/main">
          <x14:cfRule type="dataBar" id="{BBCF138C-E546-4B45-BBA7-001BA830CA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D7:D13 D15:D20</xm:sqref>
        </x14:conditionalFormatting>
        <x14:conditionalFormatting xmlns:xm="http://schemas.microsoft.com/office/excel/2006/main">
          <x14:cfRule type="dataBar" id="{7D4562FE-7E8A-4F4C-81ED-0070BCFD48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D6:D13 D15:D20</xm:sqref>
        </x14:conditionalFormatting>
        <x14:conditionalFormatting xmlns:xm="http://schemas.microsoft.com/office/excel/2006/main">
          <x14:cfRule type="dataBar" id="{546399FB-7FF5-45F0-B57B-56593D1C3A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D7:D20</xm:sqref>
        </x14:conditionalFormatting>
        <x14:conditionalFormatting xmlns:xm="http://schemas.microsoft.com/office/excel/2006/main">
          <x14:cfRule type="dataBar" id="{B6B456D1-399B-4C01-8B1C-4C27685E62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C21</xm:sqref>
        </x14:conditionalFormatting>
        <x14:conditionalFormatting xmlns:xm="http://schemas.microsoft.com/office/excel/2006/main">
          <x14:cfRule type="dataBar" id="{D3E27873-0520-46AB-839F-35AD29B55F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C21</xm:sqref>
        </x14:conditionalFormatting>
        <x14:conditionalFormatting xmlns:xm="http://schemas.microsoft.com/office/excel/2006/main">
          <x14:cfRule type="dataBar" id="{92A80C3C-55F5-4C57-9FE7-3B23F6BEF9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C21</xm:sqref>
        </x14:conditionalFormatting>
        <x14:conditionalFormatting xmlns:xm="http://schemas.microsoft.com/office/excel/2006/main">
          <x14:cfRule type="dataBar" id="{008E1DC6-AA87-414C-A70E-41B274316F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C7:C21</xm:sqref>
        </x14:conditionalFormatting>
        <x14:conditionalFormatting xmlns:xm="http://schemas.microsoft.com/office/excel/2006/main">
          <x14:cfRule type="dataBar" id="{678A71DD-1D99-42E1-96F5-6A44E39BFA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D7:D21</xm:sqref>
        </x14:conditionalFormatting>
        <x14:conditionalFormatting xmlns:xm="http://schemas.microsoft.com/office/excel/2006/main">
          <x14:cfRule type="dataBar" id="{F8D7C441-9E8A-4B3C-B683-AAEB0E59DD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812FE3B7-0D3E-4596-9D5A-2495E88166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6DCC732A-5E66-4C80-A7EE-D775F294B5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36332558-5AEE-4FC7-AB20-E39CC353C9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B27EFE9D-07A1-471D-A463-4925F33149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78511711-2209-403C-84F6-683843D200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E820C8CD-7677-45E6-93EF-301D14E6C4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34B9-E9F8-4920-A8A4-9AF14175F2B2}">
  <sheetPr filterMode="1">
    <tabColor rgb="FF7030A0"/>
  </sheetPr>
  <dimension ref="A1:S48"/>
  <sheetViews>
    <sheetView showGridLines="0" workbookViewId="0">
      <pane xSplit="1" ySplit="4" topLeftCell="H5" activePane="bottomRight" state="frozen"/>
      <selection pane="topRight" activeCell="B1" sqref="B1"/>
      <selection pane="bottomLeft" activeCell="A5" sqref="A5"/>
      <selection pane="bottomRight" activeCell="L14" sqref="L14"/>
    </sheetView>
  </sheetViews>
  <sheetFormatPr defaultRowHeight="15" x14ac:dyDescent="0.25"/>
  <cols>
    <col min="1" max="1" width="69.140625" customWidth="1"/>
    <col min="2" max="2" width="17.140625" customWidth="1"/>
    <col min="3" max="5" width="13.7109375" bestFit="1" customWidth="1"/>
    <col min="6" max="6" width="11.85546875" customWidth="1"/>
    <col min="10" max="10" width="2.7109375" style="151" customWidth="1"/>
    <col min="11" max="11" width="13.85546875" customWidth="1"/>
    <col min="12" max="12" width="13" customWidth="1"/>
    <col min="14" max="14" width="13" customWidth="1"/>
    <col min="15" max="16" width="15.28515625" customWidth="1"/>
  </cols>
  <sheetData>
    <row r="1" spans="1:19" ht="15.75" thickBot="1" x14ac:dyDescent="0.3">
      <c r="D1" s="259">
        <f>D3/C3-1</f>
        <v>-0.15764594061292603</v>
      </c>
      <c r="E1" s="259">
        <f>E3/D3-1</f>
        <v>-0.28326743728563741</v>
      </c>
    </row>
    <row r="2" spans="1:19" ht="15.75" thickBot="1" x14ac:dyDescent="0.3">
      <c r="A2" s="44"/>
      <c r="B2" s="44"/>
      <c r="C2" s="653" t="s">
        <v>319</v>
      </c>
      <c r="D2" s="654"/>
      <c r="E2" s="655"/>
      <c r="F2" s="198"/>
      <c r="G2" s="656" t="s">
        <v>201</v>
      </c>
      <c r="H2" s="657"/>
      <c r="I2" s="658"/>
      <c r="J2" s="198"/>
      <c r="K2" s="656" t="s">
        <v>202</v>
      </c>
      <c r="L2" s="658"/>
      <c r="M2" s="44"/>
      <c r="N2" s="656" t="s">
        <v>203</v>
      </c>
      <c r="O2" s="657"/>
      <c r="P2" s="657"/>
    </row>
    <row r="3" spans="1:19" ht="15.75" thickBot="1" x14ac:dyDescent="0.3">
      <c r="A3" s="44"/>
      <c r="B3" s="199" t="s">
        <v>215</v>
      </c>
      <c r="C3" s="200">
        <v>4863316.22</v>
      </c>
      <c r="D3" s="201">
        <v>4096634.1599999997</v>
      </c>
      <c r="E3" s="202">
        <v>2936191.1</v>
      </c>
      <c r="F3" s="203"/>
      <c r="G3" s="44"/>
      <c r="H3" s="44"/>
      <c r="I3" s="44"/>
      <c r="J3" s="204"/>
      <c r="K3" s="44"/>
      <c r="L3" s="44"/>
      <c r="M3" s="44"/>
    </row>
    <row r="4" spans="1:19" ht="24" x14ac:dyDescent="0.25">
      <c r="A4" s="205" t="s">
        <v>42</v>
      </c>
      <c r="B4" s="205" t="s">
        <v>204</v>
      </c>
      <c r="C4" s="206">
        <v>2018</v>
      </c>
      <c r="D4" s="206">
        <v>2019</v>
      </c>
      <c r="E4" s="206">
        <v>2020</v>
      </c>
      <c r="F4" s="207" t="s">
        <v>205</v>
      </c>
      <c r="G4" s="208" t="s">
        <v>20</v>
      </c>
      <c r="H4" s="208" t="s">
        <v>21</v>
      </c>
      <c r="I4" s="208" t="s">
        <v>22</v>
      </c>
      <c r="J4" s="207" t="s">
        <v>48</v>
      </c>
      <c r="K4" s="209" t="s">
        <v>134</v>
      </c>
      <c r="L4" s="209" t="s">
        <v>256</v>
      </c>
      <c r="M4" s="210" t="s">
        <v>284</v>
      </c>
      <c r="N4" s="208" t="s">
        <v>20</v>
      </c>
      <c r="O4" s="208" t="s">
        <v>21</v>
      </c>
      <c r="P4" s="208" t="s">
        <v>22</v>
      </c>
      <c r="Q4" s="211"/>
      <c r="R4" s="212" t="s">
        <v>134</v>
      </c>
      <c r="S4" s="212" t="s">
        <v>256</v>
      </c>
    </row>
    <row r="5" spans="1:19" hidden="1" x14ac:dyDescent="0.25">
      <c r="A5" s="47" t="str">
        <f>'Decomp Pivot'!A7</f>
        <v xml:space="preserve"> COVID_Workplaces_Trend</v>
      </c>
      <c r="B5" s="47" t="str">
        <f>VLOOKUP(A5,'Mapping &amp; Support sheet'!$A$1:$E$70,2,0)</f>
        <v>COVID Impact</v>
      </c>
      <c r="C5" s="213">
        <f>IFERROR(VLOOKUP($A5,'Decomp Pivot'!$A$7:$E$70,3,0),0)</f>
        <v>0</v>
      </c>
      <c r="D5" s="213">
        <f>IFERROR(VLOOKUP($A5,'Decomp Pivot'!$A$7:$E$70,4,0),0)</f>
        <v>0</v>
      </c>
      <c r="E5" s="213">
        <f>IFERROR(VLOOKUP($A5,'Decomp Pivot'!$A$7:$E$70,5,0),0)</f>
        <v>-193531.20445639998</v>
      </c>
      <c r="F5" s="203"/>
      <c r="G5" s="214">
        <f>IFERROR(C5/C$3,0)</f>
        <v>0</v>
      </c>
      <c r="H5" s="214">
        <f t="shared" ref="H5:I18" si="0">IFERROR(D5/D$3,0)</f>
        <v>0</v>
      </c>
      <c r="I5" s="214">
        <f t="shared" si="0"/>
        <v>-6.5912332632709084E-2</v>
      </c>
      <c r="J5" s="215"/>
      <c r="K5" s="216">
        <f>IFERROR((D5-C5)/C$3,0)</f>
        <v>0</v>
      </c>
      <c r="L5" s="216">
        <f>IFERROR((E5-D5)/D$3,0)</f>
        <v>-4.7241515082323091E-2</v>
      </c>
      <c r="M5" s="44"/>
      <c r="N5" s="217">
        <v>0</v>
      </c>
      <c r="O5" s="217">
        <v>0</v>
      </c>
      <c r="P5" s="217">
        <v>15.6</v>
      </c>
      <c r="R5" s="214">
        <f>IFERROR(O5/N5-1,0)</f>
        <v>0</v>
      </c>
      <c r="S5" s="214">
        <f>IFERROR(P5/O5-1,0)</f>
        <v>0</v>
      </c>
    </row>
    <row r="6" spans="1:19" hidden="1" x14ac:dyDescent="0.25">
      <c r="A6" s="47" t="str">
        <f>'Decomp Pivot'!A8</f>
        <v xml:space="preserve"> Dummy_MT</v>
      </c>
      <c r="B6" s="47" t="str">
        <f>VLOOKUP(A6,'Mapping &amp; Support sheet'!$A$1:$E$70,2,0)</f>
        <v>Other Base</v>
      </c>
      <c r="C6" s="213">
        <f>IFERROR(VLOOKUP($A6,'Decomp Pivot'!$A$7:$E$70,3,0),0)</f>
        <v>279270.62588760001</v>
      </c>
      <c r="D6" s="213">
        <f>IFERROR(VLOOKUP($A6,'Decomp Pivot'!$A$7:$E$70,4,0),0)</f>
        <v>279270.62588760001</v>
      </c>
      <c r="E6" s="213">
        <f>IFERROR(VLOOKUP($A6,'Decomp Pivot'!$A$7:$E$70,5,0),0)</f>
        <v>279270.62588760001</v>
      </c>
      <c r="F6" s="203"/>
      <c r="G6" s="214">
        <f t="shared" ref="G6:G18" si="1">IFERROR(C6/C$3,0)</f>
        <v>5.7423908554233398E-2</v>
      </c>
      <c r="H6" s="214">
        <f t="shared" si="0"/>
        <v>6.8170750665126525E-2</v>
      </c>
      <c r="I6" s="214">
        <f t="shared" si="0"/>
        <v>9.511323220331265E-2</v>
      </c>
      <c r="J6" s="215"/>
      <c r="K6" s="216">
        <f t="shared" ref="K6:L18" si="2">IFERROR((D6-C6)/C$3,0)</f>
        <v>0</v>
      </c>
      <c r="L6" s="216">
        <f t="shared" si="2"/>
        <v>0</v>
      </c>
      <c r="M6" s="44"/>
      <c r="N6" s="217">
        <v>0</v>
      </c>
      <c r="O6" s="217">
        <v>0</v>
      </c>
      <c r="P6" s="217">
        <v>0</v>
      </c>
      <c r="R6" s="214">
        <f t="shared" ref="R6:S18" si="3">IFERROR(O6/N6-1,0)</f>
        <v>0</v>
      </c>
      <c r="S6" s="214">
        <f t="shared" si="3"/>
        <v>0</v>
      </c>
    </row>
    <row r="7" spans="1:19" hidden="1" x14ac:dyDescent="0.25">
      <c r="A7" s="47" t="str">
        <f>'Decomp Pivot'!A9</f>
        <v xml:space="preserve"> Milka_Trade_Spend_MT</v>
      </c>
      <c r="B7" s="47" t="str">
        <f>VLOOKUP(A7,'Mapping &amp; Support sheet'!$A$1:$E$70,2,0)</f>
        <v xml:space="preserve"> Trade MT</v>
      </c>
      <c r="C7" s="213">
        <f>IFERROR(VLOOKUP($A7,'Decomp Pivot'!$A$7:$E$70,3,0),0)</f>
        <v>13828.122596000001</v>
      </c>
      <c r="D7" s="213">
        <f>IFERROR(VLOOKUP($A7,'Decomp Pivot'!$A$7:$E$70,4,0),0)</f>
        <v>38881.614203699995</v>
      </c>
      <c r="E7" s="213">
        <f>IFERROR(VLOOKUP($A7,'Decomp Pivot'!$A$7:$E$70,5,0),0)</f>
        <v>80534.5847144</v>
      </c>
      <c r="F7" s="203"/>
      <c r="G7" s="218">
        <f t="shared" si="1"/>
        <v>2.8433525541960341E-3</v>
      </c>
      <c r="H7" s="218">
        <f t="shared" si="0"/>
        <v>9.4911121386782558E-3</v>
      </c>
      <c r="I7" s="218">
        <f t="shared" si="0"/>
        <v>2.7428250400459288E-2</v>
      </c>
      <c r="J7" s="215"/>
      <c r="K7" s="216">
        <f t="shared" si="2"/>
        <v>5.1515242839175277E-3</v>
      </c>
      <c r="L7" s="216">
        <f t="shared" si="2"/>
        <v>1.0167608061614174E-2</v>
      </c>
      <c r="M7" s="44"/>
      <c r="N7" s="217">
        <v>6477424.2607379854</v>
      </c>
      <c r="O7" s="217">
        <v>18213080.582051791</v>
      </c>
      <c r="P7" s="217">
        <v>37724330.923281603</v>
      </c>
      <c r="R7" s="214">
        <f t="shared" si="3"/>
        <v>1.8117782391448203</v>
      </c>
      <c r="S7" s="214">
        <f t="shared" si="3"/>
        <v>1.0712767811754653</v>
      </c>
    </row>
    <row r="8" spans="1:19" hidden="1" x14ac:dyDescent="0.25">
      <c r="A8" s="47" t="str">
        <f>'Decomp Pivot'!A10</f>
        <v xml:space="preserve"> Milka_Facebook_1819_impressions</v>
      </c>
      <c r="B8" s="47" t="str">
        <f>VLOOKUP(A8,'Mapping &amp; Support sheet'!$A$1:$E$70,2,0)</f>
        <v>Own Digital</v>
      </c>
      <c r="C8" s="213">
        <f>IFERROR(VLOOKUP($A8,'Decomp Pivot'!$A$7:$E$70,3,0),0)</f>
        <v>29239.697705999995</v>
      </c>
      <c r="D8" s="213">
        <f>IFERROR(VLOOKUP($A8,'Decomp Pivot'!$A$7:$E$70,4,0),0)</f>
        <v>28286.693287599999</v>
      </c>
      <c r="E8" s="213">
        <f>IFERROR(VLOOKUP($A8,'Decomp Pivot'!$A$7:$E$70,5,0),0)</f>
        <v>628.92062560000022</v>
      </c>
      <c r="F8" s="203"/>
      <c r="G8" s="214">
        <f t="shared" si="1"/>
        <v>6.012296215852482E-3</v>
      </c>
      <c r="H8" s="214">
        <f t="shared" si="0"/>
        <v>6.9048619385627544E-3</v>
      </c>
      <c r="I8" s="214">
        <f t="shared" si="0"/>
        <v>2.1419608062976561E-4</v>
      </c>
      <c r="J8" s="215"/>
      <c r="K8" s="216">
        <f t="shared" si="2"/>
        <v>-1.959577323968451E-4</v>
      </c>
      <c r="L8" s="216">
        <f t="shared" si="2"/>
        <v>-6.7513406327696108E-3</v>
      </c>
      <c r="M8" s="44"/>
      <c r="N8" s="217">
        <v>465193715</v>
      </c>
      <c r="O8" s="217">
        <v>338622568</v>
      </c>
      <c r="P8" s="217">
        <v>0</v>
      </c>
      <c r="R8" s="214">
        <f t="shared" si="3"/>
        <v>-0.27208266775487278</v>
      </c>
      <c r="S8" s="214">
        <f t="shared" si="3"/>
        <v>-1</v>
      </c>
    </row>
    <row r="9" spans="1:19" hidden="1" x14ac:dyDescent="0.25">
      <c r="A9" s="47" t="str">
        <f>'Decomp Pivot'!A11</f>
        <v xml:space="preserve"> Milka_Facebook_2020_impressions</v>
      </c>
      <c r="B9" s="47" t="str">
        <f>VLOOKUP(A9,'Mapping &amp; Support sheet'!$A$1:$E$70,2,0)</f>
        <v>Own Digital</v>
      </c>
      <c r="C9" s="213">
        <f>IFERROR(VLOOKUP($A9,'Decomp Pivot'!$A$7:$E$70,3,0),0)</f>
        <v>0</v>
      </c>
      <c r="D9" s="213">
        <f>IFERROR(VLOOKUP($A9,'Decomp Pivot'!$A$7:$E$70,4,0),0)</f>
        <v>0</v>
      </c>
      <c r="E9" s="213">
        <f>IFERROR(VLOOKUP($A9,'Decomp Pivot'!$A$7:$E$70,5,0),0)</f>
        <v>1353.9457234000001</v>
      </c>
      <c r="F9" s="203"/>
      <c r="G9" s="214">
        <f t="shared" si="1"/>
        <v>0</v>
      </c>
      <c r="H9" s="214">
        <f t="shared" si="0"/>
        <v>0</v>
      </c>
      <c r="I9" s="214">
        <f t="shared" si="0"/>
        <v>4.6112316170429099E-4</v>
      </c>
      <c r="J9" s="215"/>
      <c r="K9" s="216">
        <f t="shared" si="2"/>
        <v>0</v>
      </c>
      <c r="L9" s="216">
        <f t="shared" si="2"/>
        <v>3.3050198541526596E-4</v>
      </c>
      <c r="M9" s="44"/>
      <c r="N9" s="217">
        <v>0</v>
      </c>
      <c r="O9" s="217">
        <v>0</v>
      </c>
      <c r="P9" s="217">
        <v>25052669</v>
      </c>
      <c r="R9" s="214">
        <f t="shared" si="3"/>
        <v>0</v>
      </c>
      <c r="S9" s="214">
        <f t="shared" si="3"/>
        <v>0</v>
      </c>
    </row>
    <row r="10" spans="1:19" hidden="1" x14ac:dyDescent="0.25">
      <c r="A10" s="47" t="str">
        <f>'Decomp Pivot'!A12</f>
        <v xml:space="preserve"> Milka_googledisplay_2018_impressions</v>
      </c>
      <c r="B10" s="47" t="str">
        <f>VLOOKUP(A10,'Mapping &amp; Support sheet'!$A$1:$E$70,2,0)</f>
        <v>Own Digital</v>
      </c>
      <c r="C10" s="213">
        <f>IFERROR(VLOOKUP($A10,'Decomp Pivot'!$A$7:$E$70,3,0),0)</f>
        <v>14599.119779599998</v>
      </c>
      <c r="D10" s="213">
        <f>IFERROR(VLOOKUP($A10,'Decomp Pivot'!$A$7:$E$70,4,0),0)</f>
        <v>2070.1583037999999</v>
      </c>
      <c r="E10" s="213">
        <f>IFERROR(VLOOKUP($A10,'Decomp Pivot'!$A$7:$E$70,5,0),0)</f>
        <v>4.5062844000000011</v>
      </c>
      <c r="F10" s="203"/>
      <c r="G10" s="214">
        <f t="shared" si="1"/>
        <v>3.0018857748879833E-3</v>
      </c>
      <c r="H10" s="214">
        <f t="shared" si="0"/>
        <v>5.0533150458326507E-4</v>
      </c>
      <c r="I10" s="214">
        <f t="shared" si="0"/>
        <v>1.534738117011526E-6</v>
      </c>
      <c r="J10" s="215"/>
      <c r="K10" s="216">
        <f t="shared" si="2"/>
        <v>-2.5762177306660927E-3</v>
      </c>
      <c r="L10" s="216">
        <f t="shared" si="2"/>
        <v>-5.0423150779956396E-4</v>
      </c>
      <c r="M10" s="44"/>
      <c r="N10" s="217">
        <v>172067207</v>
      </c>
      <c r="O10" s="217">
        <v>0</v>
      </c>
      <c r="P10" s="217">
        <v>0</v>
      </c>
      <c r="R10" s="214">
        <f t="shared" si="3"/>
        <v>-1</v>
      </c>
      <c r="S10" s="214">
        <f t="shared" si="3"/>
        <v>0</v>
      </c>
    </row>
    <row r="11" spans="1:19" hidden="1" x14ac:dyDescent="0.25">
      <c r="A11" s="47" t="str">
        <f>'Decomp Pivot'!A13</f>
        <v xml:space="preserve"> Milka_googledisplay_2019_impressions</v>
      </c>
      <c r="B11" s="47" t="str">
        <f>VLOOKUP(A11,'Mapping &amp; Support sheet'!$A$1:$E$70,2,0)</f>
        <v>Own Digital</v>
      </c>
      <c r="C11" s="213">
        <f>IFERROR(VLOOKUP($A11,'Decomp Pivot'!$A$7:$E$70,3,0),0)</f>
        <v>0</v>
      </c>
      <c r="D11" s="213">
        <f>IFERROR(VLOOKUP($A11,'Decomp Pivot'!$A$7:$E$70,4,0),0)</f>
        <v>2088.8234597999999</v>
      </c>
      <c r="E11" s="213">
        <f>IFERROR(VLOOKUP($A11,'Decomp Pivot'!$A$7:$E$70,5,0),0)</f>
        <v>87.310870200000025</v>
      </c>
      <c r="F11" s="203"/>
      <c r="G11" s="214">
        <f t="shared" si="1"/>
        <v>0</v>
      </c>
      <c r="H11" s="214">
        <f t="shared" si="0"/>
        <v>5.0988772202202213E-4</v>
      </c>
      <c r="I11" s="214">
        <f t="shared" si="0"/>
        <v>2.9736099329502097E-5</v>
      </c>
      <c r="J11" s="215"/>
      <c r="K11" s="216">
        <f t="shared" si="2"/>
        <v>4.2950599247687824E-4</v>
      </c>
      <c r="L11" s="216">
        <f t="shared" si="2"/>
        <v>-4.8857489134445926E-4</v>
      </c>
      <c r="M11" s="44"/>
      <c r="N11" s="217">
        <v>0</v>
      </c>
      <c r="O11" s="217">
        <v>46355478</v>
      </c>
      <c r="P11" s="217">
        <v>0</v>
      </c>
      <c r="R11" s="214">
        <f t="shared" si="3"/>
        <v>0</v>
      </c>
      <c r="S11" s="214">
        <f t="shared" si="3"/>
        <v>-1</v>
      </c>
    </row>
    <row r="12" spans="1:19" hidden="1" x14ac:dyDescent="0.25">
      <c r="A12" s="47" t="str">
        <f>'Decomp Pivot'!A14</f>
        <v xml:space="preserve"> milka_instagram_1819_impressions</v>
      </c>
      <c r="B12" s="47" t="str">
        <f>VLOOKUP(A12,'Mapping &amp; Support sheet'!$A$1:$E$70,2,0)</f>
        <v>Own Digital</v>
      </c>
      <c r="C12" s="213">
        <f>IFERROR(VLOOKUP($A12,'Decomp Pivot'!$A$7:$E$70,3,0),0)</f>
        <v>19313.561702600004</v>
      </c>
      <c r="D12" s="213">
        <f>IFERROR(VLOOKUP($A12,'Decomp Pivot'!$A$7:$E$70,4,0),0)</f>
        <v>18414.5551782</v>
      </c>
      <c r="E12" s="213">
        <f>IFERROR(VLOOKUP($A12,'Decomp Pivot'!$A$7:$E$70,5,0),0)</f>
        <v>100.98763299999999</v>
      </c>
      <c r="F12" s="203"/>
      <c r="G12" s="214">
        <f t="shared" si="1"/>
        <v>3.9712740913647607E-3</v>
      </c>
      <c r="H12" s="214">
        <f t="shared" si="0"/>
        <v>4.4950450684617645E-3</v>
      </c>
      <c r="I12" s="214">
        <f t="shared" si="0"/>
        <v>3.43940941037523E-5</v>
      </c>
      <c r="J12" s="215"/>
      <c r="K12" s="216">
        <f t="shared" si="2"/>
        <v>-1.8485463081814645E-4</v>
      </c>
      <c r="L12" s="216">
        <f t="shared" si="2"/>
        <v>-4.4703937012525426E-3</v>
      </c>
      <c r="M12" s="44"/>
      <c r="N12" s="217">
        <v>367971928</v>
      </c>
      <c r="O12" s="217">
        <v>272659015</v>
      </c>
      <c r="P12" s="217">
        <v>0</v>
      </c>
      <c r="R12" s="214">
        <f t="shared" si="3"/>
        <v>-0.25902223987042838</v>
      </c>
      <c r="S12" s="214">
        <f t="shared" si="3"/>
        <v>-1</v>
      </c>
    </row>
    <row r="13" spans="1:19" x14ac:dyDescent="0.25">
      <c r="A13" s="47" t="str">
        <f>'Decomp Pivot'!A15</f>
        <v xml:space="preserve"> Bars_BonoBon_WD</v>
      </c>
      <c r="B13" s="47" t="str">
        <f>VLOOKUP(A13,'Mapping &amp; Support sheet'!$A$1:$E$70,2,0)</f>
        <v>Comp Distribution</v>
      </c>
      <c r="C13" s="213">
        <f>IFERROR(VLOOKUP($A13,'Decomp Pivot'!$A$7:$E$70,3,0),0)</f>
        <v>-473501.68946360005</v>
      </c>
      <c r="D13" s="213">
        <f>IFERROR(VLOOKUP($A13,'Decomp Pivot'!$A$7:$E$70,4,0),0)</f>
        <v>-482527.38149150001</v>
      </c>
      <c r="E13" s="213">
        <f>IFERROR(VLOOKUP($A13,'Decomp Pivot'!$A$7:$E$70,5,0),0)</f>
        <v>-431381.79333290004</v>
      </c>
      <c r="F13" s="323"/>
      <c r="G13" s="214">
        <f t="shared" si="1"/>
        <v>-9.7361896295445921E-2</v>
      </c>
      <c r="H13" s="214">
        <f t="shared" si="0"/>
        <v>-0.11778630032502098</v>
      </c>
      <c r="I13" s="214">
        <f t="shared" si="0"/>
        <v>-0.14691884098855146</v>
      </c>
      <c r="J13" s="215"/>
      <c r="K13" s="216">
        <f t="shared" si="2"/>
        <v>-1.8558719235205233E-3</v>
      </c>
      <c r="L13" s="216">
        <f t="shared" si="2"/>
        <v>1.2484782912272542E-2</v>
      </c>
      <c r="M13" s="44"/>
      <c r="N13" s="217">
        <v>79.083333333333329</v>
      </c>
      <c r="O13" s="217">
        <v>80.416666666666671</v>
      </c>
      <c r="P13" s="217">
        <v>74.083333333333329</v>
      </c>
      <c r="R13" s="214">
        <f t="shared" si="3"/>
        <v>1.6859852476290849E-2</v>
      </c>
      <c r="S13" s="214">
        <f t="shared" si="3"/>
        <v>-7.8756476683937926E-2</v>
      </c>
    </row>
    <row r="14" spans="1:19" x14ac:dyDescent="0.25">
      <c r="A14" s="47" t="str">
        <f>'Decomp Pivot'!A16</f>
        <v xml:space="preserve"> KitKat_WD</v>
      </c>
      <c r="B14" s="47" t="str">
        <f>VLOOKUP(A14,'Mapping &amp; Support sheet'!$A$1:$E$70,2,0)</f>
        <v>Comp Distribution</v>
      </c>
      <c r="C14" s="213">
        <f>IFERROR(VLOOKUP($A14,'Decomp Pivot'!$A$7:$E$70,3,0),0)</f>
        <v>-10276.0728041</v>
      </c>
      <c r="D14" s="213">
        <f>IFERROR(VLOOKUP($A14,'Decomp Pivot'!$A$7:$E$70,4,0),0)</f>
        <v>-10019.483897299999</v>
      </c>
      <c r="E14" s="213">
        <f>IFERROR(VLOOKUP($A14,'Decomp Pivot'!$A$7:$E$70,5,0),0)</f>
        <v>-9662.7627341000007</v>
      </c>
      <c r="F14" s="324"/>
      <c r="G14" s="214">
        <f t="shared" si="1"/>
        <v>-2.1129764833798942E-3</v>
      </c>
      <c r="H14" s="214">
        <f t="shared" si="0"/>
        <v>-2.4457843942061936E-3</v>
      </c>
      <c r="I14" s="214">
        <f t="shared" si="0"/>
        <v>-3.2909175203548573E-3</v>
      </c>
      <c r="J14" s="215"/>
      <c r="K14" s="216">
        <f t="shared" si="2"/>
        <v>5.2760070534751593E-5</v>
      </c>
      <c r="L14" s="445">
        <f t="shared" si="2"/>
        <v>8.7076646160661332E-5</v>
      </c>
      <c r="M14" s="44"/>
      <c r="N14" s="217">
        <v>21.180555555555557</v>
      </c>
      <c r="O14" s="217">
        <v>14.466666666666667</v>
      </c>
      <c r="P14" s="217">
        <v>13.916666666666666</v>
      </c>
      <c r="R14" s="214">
        <f t="shared" si="3"/>
        <v>-0.31698360655737712</v>
      </c>
      <c r="S14" s="214">
        <f t="shared" si="3"/>
        <v>-3.8018433179723532E-2</v>
      </c>
    </row>
    <row r="15" spans="1:19" hidden="1" x14ac:dyDescent="0.25">
      <c r="A15" s="47" t="str">
        <f>'Decomp Pivot'!A17</f>
        <v xml:space="preserve"> Milka_Esp_Adicionales_Spend</v>
      </c>
      <c r="B15" s="47" t="str">
        <f>VLOOKUP(A15,'Mapping &amp; Support sheet'!$A$1:$E$70,2,0)</f>
        <v>Trade TT</v>
      </c>
      <c r="C15" s="213">
        <f>IFERROR(VLOOKUP($A15,'Decomp Pivot'!$A$7:$E$70,3,0),0)</f>
        <v>1645.749605</v>
      </c>
      <c r="D15" s="213">
        <f>IFERROR(VLOOKUP($A15,'Decomp Pivot'!$A$7:$E$70,4,0),0)</f>
        <v>10697.372433</v>
      </c>
      <c r="E15" s="213">
        <f>IFERROR(VLOOKUP($A15,'Decomp Pivot'!$A$7:$E$70,5,0),0)</f>
        <v>4134.9458827999997</v>
      </c>
      <c r="F15" s="324"/>
      <c r="G15" s="214">
        <f t="shared" si="1"/>
        <v>3.3840069832020921E-4</v>
      </c>
      <c r="H15" s="214">
        <f t="shared" si="0"/>
        <v>2.6112589055303881E-3</v>
      </c>
      <c r="I15" s="214">
        <f t="shared" si="0"/>
        <v>1.4082686521323491E-3</v>
      </c>
      <c r="J15" s="215"/>
      <c r="K15" s="216">
        <f t="shared" si="2"/>
        <v>1.861203840863961E-3</v>
      </c>
      <c r="L15" s="216">
        <f t="shared" si="2"/>
        <v>-1.6019069054972683E-3</v>
      </c>
      <c r="M15" s="44"/>
      <c r="N15" s="217">
        <v>400000</v>
      </c>
      <c r="O15" s="217">
        <v>2600000</v>
      </c>
      <c r="P15" s="217">
        <v>1005000</v>
      </c>
      <c r="R15" s="214">
        <f t="shared" si="3"/>
        <v>5.5</v>
      </c>
      <c r="S15" s="214">
        <f t="shared" si="3"/>
        <v>-0.6134615384615385</v>
      </c>
    </row>
    <row r="16" spans="1:19" hidden="1" x14ac:dyDescent="0.25">
      <c r="A16" s="47" t="str">
        <f>'Decomp Pivot'!A18</f>
        <v xml:space="preserve"> milka_instagram_2020_impressions</v>
      </c>
      <c r="B16" s="47" t="str">
        <f>VLOOKUP(A16,'Mapping &amp; Support sheet'!$A$1:$E$70,2,0)</f>
        <v>Own Digital</v>
      </c>
      <c r="C16" s="213">
        <f>IFERROR(VLOOKUP($A16,'Decomp Pivot'!$A$7:$E$70,3,0),0)</f>
        <v>0</v>
      </c>
      <c r="D16" s="213">
        <f>IFERROR(VLOOKUP($A16,'Decomp Pivot'!$A$7:$E$70,4,0),0)</f>
        <v>0</v>
      </c>
      <c r="E16" s="213">
        <f>IFERROR(VLOOKUP($A16,'Decomp Pivot'!$A$7:$E$70,5,0),0)</f>
        <v>1213.1800140000005</v>
      </c>
      <c r="F16" s="267"/>
      <c r="G16" s="214">
        <f t="shared" si="1"/>
        <v>0</v>
      </c>
      <c r="H16" s="214">
        <f t="shared" si="0"/>
        <v>0</v>
      </c>
      <c r="I16" s="214">
        <f t="shared" si="0"/>
        <v>4.1318155824394417E-4</v>
      </c>
      <c r="J16" s="215"/>
      <c r="K16" s="216">
        <f t="shared" si="2"/>
        <v>0</v>
      </c>
      <c r="L16" s="216">
        <f t="shared" si="2"/>
        <v>2.9614067710649578E-4</v>
      </c>
      <c r="M16" s="44"/>
      <c r="N16" s="217">
        <v>0</v>
      </c>
      <c r="O16" s="217">
        <v>0</v>
      </c>
      <c r="P16" s="217">
        <v>30129918</v>
      </c>
      <c r="R16" s="214">
        <f t="shared" si="3"/>
        <v>0</v>
      </c>
      <c r="S16" s="214">
        <f t="shared" si="3"/>
        <v>0</v>
      </c>
    </row>
    <row r="17" spans="1:19" hidden="1" x14ac:dyDescent="0.25">
      <c r="A17" s="47" t="str">
        <f>'Decomp Pivot'!A19</f>
        <v xml:space="preserve"> Milka_Youtube_Video_impressions</v>
      </c>
      <c r="B17" s="47" t="str">
        <f>VLOOKUP(A17,'Mapping &amp; Support sheet'!$A$1:$E$70,2,0)</f>
        <v>Own Digital</v>
      </c>
      <c r="C17" s="213">
        <f>IFERROR(VLOOKUP($A17,'Decomp Pivot'!$A$7:$E$70,3,0),0)</f>
        <v>25483.379761799999</v>
      </c>
      <c r="D17" s="213">
        <f>IFERROR(VLOOKUP($A17,'Decomp Pivot'!$A$7:$E$70,4,0),0)</f>
        <v>21044.366981799998</v>
      </c>
      <c r="E17" s="213">
        <f>IFERROR(VLOOKUP($A17,'Decomp Pivot'!$A$7:$E$70,5,0),0)</f>
        <v>235.07115960000002</v>
      </c>
      <c r="F17" s="267"/>
      <c r="G17" s="214">
        <f t="shared" si="1"/>
        <v>5.2399183209600134E-3</v>
      </c>
      <c r="H17" s="214">
        <f t="shared" si="0"/>
        <v>5.1369895772679884E-3</v>
      </c>
      <c r="I17" s="214">
        <f t="shared" si="0"/>
        <v>8.0059897872451153E-5</v>
      </c>
      <c r="J17" s="215"/>
      <c r="K17" s="216">
        <f t="shared" si="2"/>
        <v>-9.1275429751923494E-4</v>
      </c>
      <c r="L17" s="216">
        <f t="shared" si="2"/>
        <v>-5.0796080414952163E-3</v>
      </c>
      <c r="M17" s="44"/>
      <c r="N17" s="217">
        <v>244255282</v>
      </c>
      <c r="O17" s="217">
        <v>192290478</v>
      </c>
      <c r="P17" s="217">
        <v>2109255</v>
      </c>
      <c r="R17" s="214">
        <f t="shared" si="3"/>
        <v>-0.21274792329772418</v>
      </c>
      <c r="S17" s="214">
        <f t="shared" si="3"/>
        <v>-0.98903089210688844</v>
      </c>
    </row>
    <row r="18" spans="1:19" hidden="1" x14ac:dyDescent="0.25">
      <c r="A18" s="47" t="str">
        <f>'Decomp Pivot'!A20</f>
        <v xml:space="preserve"> LocalTV_LT_30s_GRPs</v>
      </c>
      <c r="B18" s="47" t="str">
        <f>VLOOKUP(A18,'Mapping &amp; Support sheet'!$A$1:$E$70,2,0)</f>
        <v>Own TV</v>
      </c>
      <c r="C18" s="213">
        <f>IFERROR(VLOOKUP($A18,'Decomp Pivot'!$A$7:$E$70,3,0),0)</f>
        <v>0</v>
      </c>
      <c r="D18" s="213">
        <f>IFERROR(VLOOKUP($A18,'Decomp Pivot'!$A$7:$E$70,4,0),0)</f>
        <v>4559.2406747999994</v>
      </c>
      <c r="E18" s="213">
        <f>IFERROR(VLOOKUP($A18,'Decomp Pivot'!$A$7:$E$70,5,0),0)</f>
        <v>3.3436581999999997</v>
      </c>
      <c r="F18" s="203"/>
      <c r="G18" s="214">
        <f t="shared" si="1"/>
        <v>0</v>
      </c>
      <c r="H18" s="214">
        <f t="shared" si="0"/>
        <v>1.1129235603503339E-3</v>
      </c>
      <c r="I18" s="214">
        <f t="shared" si="0"/>
        <v>1.1387740396052558E-6</v>
      </c>
      <c r="J18" s="215"/>
      <c r="K18" s="216">
        <f t="shared" si="2"/>
        <v>9.3747567884861903E-4</v>
      </c>
      <c r="L18" s="216">
        <f t="shared" si="2"/>
        <v>-1.1121073639145751E-3</v>
      </c>
      <c r="M18" s="44"/>
      <c r="N18" s="217">
        <v>0</v>
      </c>
      <c r="O18" s="217">
        <v>1384.5799999999995</v>
      </c>
      <c r="P18" s="217">
        <v>0</v>
      </c>
      <c r="R18" s="214">
        <f t="shared" si="3"/>
        <v>0</v>
      </c>
      <c r="S18" s="214">
        <f t="shared" si="3"/>
        <v>-1</v>
      </c>
    </row>
    <row r="19" spans="1:19" hidden="1" x14ac:dyDescent="0.25">
      <c r="A19" s="47" t="str">
        <f>'Decomp Pivot'!A21</f>
        <v xml:space="preserve"> Milka_Influencers_Impressions</v>
      </c>
      <c r="B19" s="47" t="str">
        <f>VLOOKUP(A19,'Mapping &amp; Support sheet'!$A$1:$E$70,2,0)</f>
        <v>Own Digital</v>
      </c>
      <c r="C19" s="213">
        <f>IFERROR(VLOOKUP($A19,'Decomp Pivot'!$A$7:$E$70,3,0),0)</f>
        <v>1164.2253146</v>
      </c>
      <c r="D19" s="213">
        <f>IFERROR(VLOOKUP($A19,'Decomp Pivot'!$A$7:$E$70,4,0),0)</f>
        <v>21.651605200000002</v>
      </c>
      <c r="E19" s="213">
        <f>IFERROR(VLOOKUP($A19,'Decomp Pivot'!$A$7:$E$70,5,0),0)</f>
        <v>3.6320000000000005E-4</v>
      </c>
      <c r="F19" s="325"/>
      <c r="G19" s="214">
        <f t="shared" ref="G19" si="4">IFERROR(C19/C$3,0)</f>
        <v>2.3938918670602096E-4</v>
      </c>
      <c r="H19" s="214">
        <f t="shared" ref="H19" si="5">IFERROR(D19/D$3,0)</f>
        <v>5.2852181460108719E-6</v>
      </c>
      <c r="I19" s="214">
        <f t="shared" ref="I19" si="6">IFERROR(E19/E$3,0)</f>
        <v>1.2369767076809136E-10</v>
      </c>
      <c r="J19" s="215"/>
      <c r="K19" s="216">
        <f t="shared" ref="K19:K20" si="7">IFERROR((D19-C19)/C$3,0)</f>
        <v>-2.349371617459825E-4</v>
      </c>
      <c r="L19" s="216">
        <f t="shared" ref="L19:L20" si="8">IFERROR((E19-D19)/D$3,0)</f>
        <v>-5.2851294878623002E-6</v>
      </c>
      <c r="M19" s="44"/>
      <c r="N19" s="217">
        <v>2956946</v>
      </c>
      <c r="O19" s="217">
        <v>0</v>
      </c>
      <c r="P19" s="217">
        <v>0</v>
      </c>
      <c r="R19" s="214">
        <f t="shared" ref="R19:R24" si="9">IFERROR(O19/N19-1,0)</f>
        <v>-1</v>
      </c>
      <c r="S19" s="214">
        <f t="shared" ref="S19:S24" si="10">IFERROR(P19/O19-1,0)</f>
        <v>0</v>
      </c>
    </row>
    <row r="20" spans="1:19" hidden="1" x14ac:dyDescent="0.25">
      <c r="A20" s="47" t="str">
        <f>'Decomp Pivot'!A22</f>
        <v xml:space="preserve"> OpenTV_GT_30s_GRPs_2019</v>
      </c>
      <c r="B20" s="47" t="str">
        <f>VLOOKUP(A20,'Mapping &amp; Support sheet'!$A$1:$E$70,2,0)</f>
        <v>Own TV</v>
      </c>
      <c r="C20" s="213">
        <f>IFERROR(VLOOKUP($A20,'Decomp Pivot'!$A$7:$E$70,3,0),0)</f>
        <v>0</v>
      </c>
      <c r="D20" s="213">
        <f>IFERROR(VLOOKUP($A20,'Decomp Pivot'!$A$7:$E$70,4,0),0)</f>
        <v>22766.709455</v>
      </c>
      <c r="E20" s="213">
        <f>IFERROR(VLOOKUP($A20,'Decomp Pivot'!$A$7:$E$70,5,0),0)</f>
        <v>0.86295600000000028</v>
      </c>
      <c r="F20" s="203"/>
      <c r="G20" s="214">
        <f t="shared" ref="G20:G24" si="11">IFERROR(C20/C$3,0)</f>
        <v>0</v>
      </c>
      <c r="H20" s="214">
        <f t="shared" ref="H20:H24" si="12">IFERROR(D20/D$3,0)</f>
        <v>5.5574182525978842E-3</v>
      </c>
      <c r="I20" s="214">
        <f t="shared" ref="I20:I24" si="13">IFERROR(E20/E$3,0)</f>
        <v>2.9390321358851618E-7</v>
      </c>
      <c r="J20" s="215"/>
      <c r="K20" s="216">
        <f t="shared" si="7"/>
        <v>4.6813138247876473E-3</v>
      </c>
      <c r="L20" s="216">
        <f t="shared" si="8"/>
        <v>-5.5572076025944186E-3</v>
      </c>
      <c r="M20" s="44"/>
      <c r="N20" s="217">
        <v>2341.5599999999981</v>
      </c>
      <c r="O20" s="217">
        <v>2302.7600000000002</v>
      </c>
      <c r="P20" s="217">
        <v>0</v>
      </c>
      <c r="R20" s="214">
        <f t="shared" si="9"/>
        <v>-1.6570149814652546E-2</v>
      </c>
      <c r="S20" s="214">
        <f t="shared" si="10"/>
        <v>-1</v>
      </c>
    </row>
    <row r="21" spans="1:19" hidden="1" x14ac:dyDescent="0.25">
      <c r="A21" s="47" t="str">
        <f>'Decomp Pivot'!A23</f>
        <v xml:space="preserve"> OpenTV_LT_30s_GRPs_2019</v>
      </c>
      <c r="B21" s="47" t="str">
        <f>VLOOKUP(A21,'Mapping &amp; Support sheet'!$A$1:$E$70,2,0)</f>
        <v>Own TV</v>
      </c>
      <c r="C21" s="213">
        <f>IFERROR(VLOOKUP($A21,'Decomp Pivot'!$A$7:$E$70,3,0),0)</f>
        <v>0</v>
      </c>
      <c r="D21" s="213">
        <f>IFERROR(VLOOKUP($A21,'Decomp Pivot'!$A$7:$E$70,4,0),0)</f>
        <v>49814.848400199997</v>
      </c>
      <c r="E21" s="213">
        <f>IFERROR(VLOOKUP($A21,'Decomp Pivot'!$A$7:$E$70,5,0),0)</f>
        <v>1510.5885711999999</v>
      </c>
      <c r="F21" s="203"/>
      <c r="G21" s="214">
        <f t="shared" si="11"/>
        <v>0</v>
      </c>
      <c r="H21" s="214">
        <f t="shared" si="12"/>
        <v>1.2159945568632372E-2</v>
      </c>
      <c r="I21" s="214">
        <f t="shared" si="13"/>
        <v>5.1447215789190287E-4</v>
      </c>
      <c r="J21" s="215"/>
      <c r="K21" s="216">
        <f t="shared" ref="K21:K24" si="14">IFERROR((D21-C21)/C$3,0)</f>
        <v>1.0242979511663339E-2</v>
      </c>
      <c r="L21" s="216">
        <f t="shared" ref="L21:L24" si="15">IFERROR((E21-D21)/D$3,0)</f>
        <v>-1.179120662046132E-2</v>
      </c>
      <c r="M21" s="44"/>
      <c r="N21" s="217">
        <v>3263.930000000003</v>
      </c>
      <c r="O21" s="217">
        <v>7682.2100000000037</v>
      </c>
      <c r="P21" s="217">
        <v>0</v>
      </c>
      <c r="R21" s="214">
        <f t="shared" si="9"/>
        <v>1.3536687367682507</v>
      </c>
      <c r="S21" s="214">
        <f t="shared" si="10"/>
        <v>-1</v>
      </c>
    </row>
    <row r="22" spans="1:19" hidden="1" x14ac:dyDescent="0.25">
      <c r="A22" s="47" t="str">
        <f>'Decomp Pivot'!A24</f>
        <v xml:space="preserve"> OpenTV_LT_30s_GRPs_2020</v>
      </c>
      <c r="B22" s="47" t="str">
        <f>VLOOKUP(A22,'Mapping &amp; Support sheet'!$A$1:$E$70,2,0)</f>
        <v>Own TV</v>
      </c>
      <c r="C22" s="213">
        <f>IFERROR(VLOOKUP($A22,'Decomp Pivot'!$A$7:$E$70,3,0),0)</f>
        <v>0</v>
      </c>
      <c r="D22" s="213">
        <f>IFERROR(VLOOKUP($A22,'Decomp Pivot'!$A$7:$E$70,4,0),0)</f>
        <v>0</v>
      </c>
      <c r="E22" s="213">
        <f>IFERROR(VLOOKUP($A22,'Decomp Pivot'!$A$7:$E$70,5,0),0)</f>
        <v>27725.061352200002</v>
      </c>
      <c r="F22" s="203"/>
      <c r="G22" s="214">
        <f t="shared" si="11"/>
        <v>0</v>
      </c>
      <c r="H22" s="214">
        <f t="shared" si="12"/>
        <v>0</v>
      </c>
      <c r="I22" s="214">
        <f t="shared" si="13"/>
        <v>9.4425261871408858E-3</v>
      </c>
      <c r="J22" s="215"/>
      <c r="K22" s="216">
        <f t="shared" si="14"/>
        <v>0</v>
      </c>
      <c r="L22" s="216">
        <f t="shared" si="15"/>
        <v>6.7677659926069656E-3</v>
      </c>
      <c r="M22" s="44"/>
      <c r="N22" s="217">
        <v>0</v>
      </c>
      <c r="O22" s="217">
        <v>0</v>
      </c>
      <c r="P22" s="217">
        <v>1890.7137000000027</v>
      </c>
      <c r="R22" s="214">
        <f t="shared" si="9"/>
        <v>0</v>
      </c>
      <c r="S22" s="214">
        <f t="shared" si="10"/>
        <v>0</v>
      </c>
    </row>
    <row r="23" spans="1:19" hidden="1" x14ac:dyDescent="0.25">
      <c r="A23" s="47" t="str">
        <f>'Decomp Pivot'!A25</f>
        <v xml:space="preserve"> Oreo_Velocity</v>
      </c>
      <c r="B23" s="47" t="str">
        <f>VLOOKUP(A23,'Mapping &amp; Support sheet'!$A$1:$E$70,2,0)</f>
        <v xml:space="preserve">New Product </v>
      </c>
      <c r="C23" s="213">
        <f>IFERROR(VLOOKUP($A23,'Decomp Pivot'!$A$7:$E$70,3,0),0)</f>
        <v>0</v>
      </c>
      <c r="D23" s="213">
        <f>IFERROR(VLOOKUP($A23,'Decomp Pivot'!$A$7:$E$70,4,0),0)</f>
        <v>34737.340201200001</v>
      </c>
      <c r="E23" s="213">
        <f>IFERROR(VLOOKUP($A23,'Decomp Pivot'!$A$7:$E$70,5,0),0)</f>
        <v>87223.261605000007</v>
      </c>
      <c r="F23" s="44"/>
      <c r="G23" s="214">
        <f t="shared" si="11"/>
        <v>0</v>
      </c>
      <c r="H23" s="214">
        <f t="shared" si="12"/>
        <v>8.4794831182094139E-3</v>
      </c>
      <c r="I23" s="214">
        <f t="shared" si="13"/>
        <v>2.9706261831867826E-2</v>
      </c>
      <c r="J23" s="204"/>
      <c r="K23" s="216">
        <f t="shared" si="14"/>
        <v>7.1427270261278635E-3</v>
      </c>
      <c r="L23" s="216">
        <f t="shared" si="15"/>
        <v>1.2811962053209069E-2</v>
      </c>
      <c r="M23" s="44"/>
      <c r="N23" s="217">
        <v>0</v>
      </c>
      <c r="O23" s="217">
        <v>2500.6183704983991</v>
      </c>
      <c r="P23" s="217">
        <v>6278.8943839005251</v>
      </c>
      <c r="R23" s="214">
        <f t="shared" si="9"/>
        <v>0</v>
      </c>
      <c r="S23" s="214">
        <f t="shared" si="10"/>
        <v>1.5109366778942266</v>
      </c>
    </row>
    <row r="24" spans="1:19" hidden="1" x14ac:dyDescent="0.25">
      <c r="A24" s="47" t="str">
        <f>'Decomp Pivot'!A26</f>
        <v xml:space="preserve"> Milka_IPS</v>
      </c>
      <c r="B24" s="47" t="str">
        <f>VLOOKUP(A24,'Mapping &amp; Support sheet'!$A$1:$E$70,2,0)</f>
        <v>Assortment</v>
      </c>
      <c r="C24" s="213">
        <f>IFERROR(VLOOKUP($A24,'Decomp Pivot'!$A$7:$E$70,3,0),0)</f>
        <v>926465.18071959994</v>
      </c>
      <c r="D24" s="213">
        <f>IFERROR(VLOOKUP($A24,'Decomp Pivot'!$A$7:$E$70,4,0),0)</f>
        <v>908721.75195739989</v>
      </c>
      <c r="E24" s="213">
        <f>IFERROR(VLOOKUP($A24,'Decomp Pivot'!$A$7:$E$70,5,0),0)</f>
        <v>765121.88254959998</v>
      </c>
      <c r="F24" s="322"/>
      <c r="G24" s="214">
        <f t="shared" si="11"/>
        <v>0.19050070750275006</v>
      </c>
      <c r="H24" s="214">
        <f t="shared" si="12"/>
        <v>0.22182155312531007</v>
      </c>
      <c r="I24" s="214">
        <f t="shared" si="13"/>
        <v>0.2605831352562849</v>
      </c>
      <c r="K24" s="216">
        <f t="shared" si="14"/>
        <v>-3.6484217680996397E-3</v>
      </c>
      <c r="L24" s="216">
        <f t="shared" si="15"/>
        <v>-3.5053134792929597E-2</v>
      </c>
      <c r="N24" s="217">
        <v>8.0625454254465776</v>
      </c>
      <c r="O24" s="217">
        <v>8.3732912432367304</v>
      </c>
      <c r="P24" s="217">
        <v>8.1450883143032993</v>
      </c>
      <c r="R24" s="214">
        <f t="shared" si="9"/>
        <v>3.8541899783831601E-2</v>
      </c>
      <c r="S24" s="214">
        <f t="shared" si="10"/>
        <v>-2.7253671501962229E-2</v>
      </c>
    </row>
    <row r="25" spans="1:19" ht="14.25" hidden="1" customHeight="1" x14ac:dyDescent="0.25">
      <c r="A25" s="47" t="str">
        <f>'Decomp Pivot'!A27</f>
        <v xml:space="preserve"> Milka_Vta_Inducida_Spend</v>
      </c>
      <c r="B25" s="47" t="str">
        <f>VLOOKUP(A25,'Mapping &amp; Support sheet'!$A$1:$E$70,2,0)</f>
        <v>Trade TT</v>
      </c>
      <c r="C25" s="213">
        <f>IFERROR(VLOOKUP($A25,'Decomp Pivot'!$A$7:$E$70,3,0),0)</f>
        <v>0</v>
      </c>
      <c r="D25" s="213">
        <f>IFERROR(VLOOKUP($A25,'Decomp Pivot'!$A$7:$E$70,4,0),0)</f>
        <v>2688.9885819000001</v>
      </c>
      <c r="E25" s="213">
        <f>IFERROR(VLOOKUP($A25,'Decomp Pivot'!$A$7:$E$70,5,0),0)</f>
        <v>28805.7341677</v>
      </c>
      <c r="F25" s="94"/>
      <c r="G25" s="214">
        <f t="shared" ref="G25:G29" si="16">IFERROR(C25/C$3,0)</f>
        <v>0</v>
      </c>
      <c r="H25" s="214">
        <f t="shared" ref="H25:H29" si="17">IFERROR(D25/D$3,0)</f>
        <v>6.5638972797610036E-4</v>
      </c>
      <c r="I25" s="214">
        <f t="shared" ref="I25:I29" si="18">IFERROR(E25/E$3,0)</f>
        <v>9.8105788031644121E-3</v>
      </c>
      <c r="K25" s="216">
        <f t="shared" ref="K25:K29" si="19">IFERROR((D25-C25)/C$3,0)</f>
        <v>5.5291255190064532E-4</v>
      </c>
      <c r="L25" s="216">
        <f t="shared" ref="L25:L29" si="20">IFERROR((E25-D25)/D$3,0)</f>
        <v>6.375171559327133E-3</v>
      </c>
      <c r="N25" s="217">
        <v>0</v>
      </c>
      <c r="O25" s="217">
        <v>928186.10936025111</v>
      </c>
      <c r="P25" s="217">
        <v>9943174.3610621784</v>
      </c>
      <c r="R25" s="214">
        <f t="shared" ref="R25:R29" si="21">IFERROR(O25/N25-1,0)</f>
        <v>0</v>
      </c>
      <c r="S25" s="214">
        <f t="shared" ref="S25:S29" si="22">IFERROR(P25/O25-1,0)</f>
        <v>9.7124791685532497</v>
      </c>
    </row>
    <row r="26" spans="1:19" hidden="1" x14ac:dyDescent="0.25">
      <c r="A26" s="47" t="str">
        <f>'Decomp Pivot'!A28</f>
        <v xml:space="preserve"> LocalTV_GT_30s_GRPs</v>
      </c>
      <c r="B26" s="47" t="str">
        <f>VLOOKUP(A26,'Mapping &amp; Support sheet'!$A$1:$E$70,2,0)</f>
        <v>Own TV</v>
      </c>
      <c r="C26" s="213">
        <f>IFERROR(VLOOKUP($A26,'Decomp Pivot'!$A$7:$E$70,3,0),0)</f>
        <v>8555.7801151999993</v>
      </c>
      <c r="D26" s="213">
        <f>IFERROR(VLOOKUP($A26,'Decomp Pivot'!$A$7:$E$70,4,0),0)</f>
        <v>50.397469800000003</v>
      </c>
      <c r="E26" s="213">
        <f>IFERROR(VLOOKUP($A26,'Decomp Pivot'!$A$7:$E$70,5,0),0)</f>
        <v>1.2303999999999999E-2</v>
      </c>
      <c r="G26" s="214">
        <f t="shared" si="16"/>
        <v>1.7592481607539804E-3</v>
      </c>
      <c r="H26" s="214">
        <f t="shared" si="17"/>
        <v>1.2302165102289731E-5</v>
      </c>
      <c r="I26" s="214">
        <f t="shared" si="18"/>
        <v>4.1904629436415083E-9</v>
      </c>
      <c r="K26" s="216">
        <f t="shared" si="19"/>
        <v>-1.7488853820408165E-3</v>
      </c>
      <c r="L26" s="216">
        <f t="shared" si="20"/>
        <v>-1.2299161661045175E-5</v>
      </c>
      <c r="N26" s="217">
        <v>1590.8400000000026</v>
      </c>
      <c r="O26" s="217">
        <v>0</v>
      </c>
      <c r="P26" s="217">
        <v>0</v>
      </c>
      <c r="R26" s="214">
        <f t="shared" si="21"/>
        <v>-1</v>
      </c>
      <c r="S26" s="214">
        <f t="shared" si="22"/>
        <v>0</v>
      </c>
    </row>
    <row r="27" spans="1:19" hidden="1" x14ac:dyDescent="0.25">
      <c r="A27" s="47" t="str">
        <f>'Decomp Pivot'!A29</f>
        <v xml:space="preserve"> Open_TV_2018_GRPs</v>
      </c>
      <c r="B27" s="47" t="str">
        <f>VLOOKUP(A27,'Mapping &amp; Support sheet'!$A$1:$E$70,2,0)</f>
        <v>Own TV</v>
      </c>
      <c r="C27" s="213">
        <f>IFERROR(VLOOKUP($A27,'Decomp Pivot'!$A$7:$E$70,3,0),0)</f>
        <v>63994.489255799999</v>
      </c>
      <c r="D27" s="213">
        <f>IFERROR(VLOOKUP($A27,'Decomp Pivot'!$A$7:$E$70,4,0),0)</f>
        <v>5931.8139471999993</v>
      </c>
      <c r="E27" s="213">
        <f>IFERROR(VLOOKUP($A27,'Decomp Pivot'!$A$7:$E$70,5,0),0)</f>
        <v>9.9519200000000002E-2</v>
      </c>
      <c r="G27" s="214">
        <f t="shared" si="16"/>
        <v>1.3158611605930079E-2</v>
      </c>
      <c r="H27" s="214">
        <f t="shared" si="17"/>
        <v>1.4479725832291551E-3</v>
      </c>
      <c r="I27" s="214">
        <f t="shared" si="18"/>
        <v>3.3893979175946685E-8</v>
      </c>
      <c r="K27" s="216">
        <f t="shared" si="19"/>
        <v>-1.1938906022565813E-2</v>
      </c>
      <c r="L27" s="216">
        <f t="shared" si="20"/>
        <v>-1.4479482903105997E-3</v>
      </c>
      <c r="N27" s="217">
        <v>5605.4899999999943</v>
      </c>
      <c r="O27" s="217">
        <v>0</v>
      </c>
      <c r="P27" s="217">
        <v>0</v>
      </c>
      <c r="R27" s="214">
        <f t="shared" si="21"/>
        <v>-1</v>
      </c>
      <c r="S27" s="214">
        <f t="shared" si="22"/>
        <v>0</v>
      </c>
    </row>
    <row r="28" spans="1:19" hidden="1" x14ac:dyDescent="0.25">
      <c r="A28" s="47" t="str">
        <f>'Decomp Pivot'!A30</f>
        <v xml:space="preserve"> Milka_Price_46to60gm</v>
      </c>
      <c r="B28" s="47" t="str">
        <f>VLOOKUP(A28,'Mapping &amp; Support sheet'!$A$1:$E$70,2,0)</f>
        <v>Own Price</v>
      </c>
      <c r="C28" s="213">
        <f>IFERROR(VLOOKUP($A28,'Decomp Pivot'!$A$7:$E$70,3,0),0)</f>
        <v>-60164.867248100003</v>
      </c>
      <c r="D28" s="213">
        <f>IFERROR(VLOOKUP($A28,'Decomp Pivot'!$A$7:$E$70,4,0),0)</f>
        <v>-103950.9952086</v>
      </c>
      <c r="E28" s="213">
        <f>IFERROR(VLOOKUP($A28,'Decomp Pivot'!$A$7:$E$70,5,0),0)</f>
        <v>-155756.57235699997</v>
      </c>
      <c r="G28" s="214">
        <f t="shared" si="16"/>
        <v>-1.2371160855359721E-2</v>
      </c>
      <c r="H28" s="214">
        <f t="shared" si="17"/>
        <v>-2.5374732316492718E-2</v>
      </c>
      <c r="I28" s="214">
        <f t="shared" si="18"/>
        <v>-5.3047150901383754E-2</v>
      </c>
      <c r="K28" s="216">
        <f t="shared" si="19"/>
        <v>-9.0033479172982912E-3</v>
      </c>
      <c r="L28" s="216">
        <f t="shared" si="20"/>
        <v>-1.2645888093751572E-2</v>
      </c>
      <c r="N28" s="217">
        <v>497.04660444329733</v>
      </c>
      <c r="O28" s="217">
        <v>858.78173692472626</v>
      </c>
      <c r="P28" s="217">
        <v>1286.768822928238</v>
      </c>
      <c r="R28" s="214">
        <f t="shared" si="21"/>
        <v>0.72776904468863624</v>
      </c>
      <c r="S28" s="214">
        <f t="shared" si="22"/>
        <v>0.49836537923608115</v>
      </c>
    </row>
    <row r="29" spans="1:19" hidden="1" x14ac:dyDescent="0.25">
      <c r="A29" s="47" t="str">
        <f>'Decomp Pivot'!A31</f>
        <v xml:space="preserve"> PaidTV_GT_30s_GRPs_2018</v>
      </c>
      <c r="B29" s="47" t="str">
        <f>VLOOKUP(A29,'Mapping &amp; Support sheet'!$A$1:$E$70,2,0)</f>
        <v>Own TV</v>
      </c>
      <c r="C29" s="213">
        <f>IFERROR(VLOOKUP($A29,'Decomp Pivot'!$A$7:$E$70,3,0),0)</f>
        <v>7428.0813778000002</v>
      </c>
      <c r="D29" s="213">
        <f>IFERROR(VLOOKUP($A29,'Decomp Pivot'!$A$7:$E$70,4,0),0)</f>
        <v>8.4592380000000027</v>
      </c>
      <c r="E29" s="213">
        <f>IFERROR(VLOOKUP($A29,'Decomp Pivot'!$A$7:$E$70,5,0),0)</f>
        <v>1.418E-4</v>
      </c>
      <c r="G29" s="214">
        <f t="shared" si="16"/>
        <v>1.5273696057954464E-3</v>
      </c>
      <c r="H29" s="214">
        <f t="shared" si="17"/>
        <v>2.0649239521060879E-6</v>
      </c>
      <c r="I29" s="214">
        <f t="shared" si="18"/>
        <v>4.8293859347233904E-11</v>
      </c>
      <c r="K29" s="216">
        <f t="shared" si="19"/>
        <v>-1.5256302087220642E-3</v>
      </c>
      <c r="L29" s="216">
        <f t="shared" si="20"/>
        <v>-2.0648893383245144E-6</v>
      </c>
      <c r="N29" s="217">
        <v>530.07000000001972</v>
      </c>
      <c r="O29" s="217">
        <v>0</v>
      </c>
      <c r="P29" s="217">
        <v>0</v>
      </c>
      <c r="R29" s="214">
        <f t="shared" si="21"/>
        <v>-1</v>
      </c>
      <c r="S29" s="214">
        <f t="shared" si="22"/>
        <v>0</v>
      </c>
    </row>
    <row r="30" spans="1:19" hidden="1" x14ac:dyDescent="0.25">
      <c r="A30" s="47" t="str">
        <f>'Decomp Pivot'!A32</f>
        <v xml:space="preserve"> PaidTV_GT_30s_GRPs_2019</v>
      </c>
      <c r="B30" s="47" t="str">
        <f>VLOOKUP(A30,'Mapping &amp; Support sheet'!$A$1:$E$70,2,0)</f>
        <v>Own TV</v>
      </c>
      <c r="C30" s="213">
        <f>IFERROR(VLOOKUP($A30,'Decomp Pivot'!$A$7:$E$70,3,0),0)</f>
        <v>0</v>
      </c>
      <c r="D30" s="213">
        <f>IFERROR(VLOOKUP($A30,'Decomp Pivot'!$A$7:$E$70,4,0),0)</f>
        <v>5267.8303597999993</v>
      </c>
      <c r="E30" s="213">
        <f>IFERROR(VLOOKUP($A30,'Decomp Pivot'!$A$7:$E$70,5,0),0)</f>
        <v>6.2693742000000006</v>
      </c>
      <c r="G30" s="214">
        <f t="shared" ref="G30:G32" si="23">IFERROR(C30/C$3,0)</f>
        <v>0</v>
      </c>
      <c r="H30" s="214">
        <f t="shared" ref="H30:H32" si="24">IFERROR(D30/D$3,0)</f>
        <v>1.285892309163384E-3</v>
      </c>
      <c r="I30" s="214">
        <f t="shared" ref="I30:I32" si="25">IFERROR(E30/E$3,0)</f>
        <v>2.135206458462462E-6</v>
      </c>
      <c r="K30" s="216">
        <f t="shared" ref="K30:K32" si="26">IFERROR((D30-C30)/C$3,0)</f>
        <v>1.0831766065583948E-3</v>
      </c>
      <c r="L30" s="216">
        <f t="shared" ref="L30:L32" si="27">IFERROR((E30-D30)/D$3,0)</f>
        <v>-1.2843619371664858E-3</v>
      </c>
      <c r="N30" s="217">
        <v>530.07000000001972</v>
      </c>
      <c r="O30" s="217">
        <v>905.28000000001418</v>
      </c>
      <c r="P30" s="217">
        <v>0</v>
      </c>
      <c r="R30" s="214"/>
      <c r="S30" s="214"/>
    </row>
    <row r="31" spans="1:19" hidden="1" x14ac:dyDescent="0.25">
      <c r="A31" s="47" t="str">
        <f>'Decomp Pivot'!A33</f>
        <v xml:space="preserve"> PaidTV_LT_30s_GRPs_2018</v>
      </c>
      <c r="B31" s="47" t="str">
        <f>VLOOKUP(A31,'Mapping &amp; Support sheet'!$A$1:$E$70,2,0)</f>
        <v>Own TV</v>
      </c>
      <c r="C31" s="213">
        <f>IFERROR(VLOOKUP($A31,'Decomp Pivot'!$A$7:$E$70,3,0),0)</f>
        <v>8266.0014632000002</v>
      </c>
      <c r="D31" s="213">
        <f>IFERROR(VLOOKUP($A31,'Decomp Pivot'!$A$7:$E$70,4,0),0)</f>
        <v>2578.6594875999999</v>
      </c>
      <c r="E31" s="213">
        <f>IFERROR(VLOOKUP($A31,'Decomp Pivot'!$A$7:$E$70,5,0),0)</f>
        <v>4.3262799999999997E-2</v>
      </c>
      <c r="G31" s="214">
        <f t="shared" si="23"/>
        <v>1.6996635812425128E-3</v>
      </c>
      <c r="H31" s="214">
        <f t="shared" si="24"/>
        <v>6.2945808360881318E-4</v>
      </c>
      <c r="I31" s="214">
        <f t="shared" si="25"/>
        <v>1.4734327067471867E-8</v>
      </c>
      <c r="K31" s="216">
        <f t="shared" si="26"/>
        <v>-1.169437009300621E-3</v>
      </c>
      <c r="L31" s="216">
        <f t="shared" si="27"/>
        <v>-6.2944752303681426E-4</v>
      </c>
      <c r="N31" s="217">
        <v>1892.4599999999266</v>
      </c>
      <c r="O31" s="217">
        <v>0</v>
      </c>
      <c r="P31" s="217">
        <v>0</v>
      </c>
      <c r="R31" s="214"/>
      <c r="S31" s="214"/>
    </row>
    <row r="32" spans="1:19" hidden="1" x14ac:dyDescent="0.25">
      <c r="A32" s="47" t="str">
        <f>'Decomp Pivot'!A34</f>
        <v xml:space="preserve"> PaidTV_LT_30s_GRPs_2019</v>
      </c>
      <c r="B32" s="47" t="str">
        <f>VLOOKUP(A32,'Mapping &amp; Support sheet'!$A$1:$E$70,2,0)</f>
        <v>Own TV</v>
      </c>
      <c r="C32" s="213">
        <f>IFERROR(VLOOKUP($A32,'Decomp Pivot'!$A$7:$E$70,3,0),0)</f>
        <v>0</v>
      </c>
      <c r="D32" s="213">
        <f>IFERROR(VLOOKUP($A32,'Decomp Pivot'!$A$7:$E$70,4,0),0)</f>
        <v>17785.814543399996</v>
      </c>
      <c r="E32" s="213">
        <f>IFERROR(VLOOKUP($A32,'Decomp Pivot'!$A$7:$E$70,5,0),0)</f>
        <v>5.340717800000002</v>
      </c>
      <c r="G32" s="214">
        <f t="shared" si="23"/>
        <v>0</v>
      </c>
      <c r="H32" s="214">
        <f t="shared" si="24"/>
        <v>4.3415676989326272E-3</v>
      </c>
      <c r="I32" s="214">
        <f t="shared" si="25"/>
        <v>1.8189271808636712E-6</v>
      </c>
      <c r="K32" s="216">
        <f t="shared" si="26"/>
        <v>3.6571371752996966E-3</v>
      </c>
      <c r="L32" s="216">
        <f t="shared" si="27"/>
        <v>-4.3402640145928963E-3</v>
      </c>
      <c r="N32" s="217">
        <v>1892.4599999999266</v>
      </c>
      <c r="O32" s="217">
        <v>3876.4200000000787</v>
      </c>
      <c r="P32" s="217">
        <v>0</v>
      </c>
      <c r="R32" s="214"/>
      <c r="S32" s="214"/>
    </row>
    <row r="33" spans="1:19" x14ac:dyDescent="0.25">
      <c r="A33" s="47" t="str">
        <f>'Decomp Pivot'!A35</f>
        <v xml:space="preserve"> Bars_Cofler_WD</v>
      </c>
      <c r="B33" s="47" t="str">
        <f>VLOOKUP(A33,'Mapping &amp; Support sheet'!$A$1:$E$70,2,0)</f>
        <v>Comp Distribution</v>
      </c>
      <c r="C33" s="213">
        <f>IFERROR(VLOOKUP($A33,'Decomp Pivot'!$A$7:$E$70,3,0),0)</f>
        <v>-699100.92276030011</v>
      </c>
      <c r="D33" s="213">
        <f>IFERROR(VLOOKUP($A33,'Decomp Pivot'!$A$7:$E$70,4,0),0)</f>
        <v>-695178.8979485</v>
      </c>
      <c r="E33" s="213">
        <f>IFERROR(VLOOKUP($A33,'Decomp Pivot'!$A$7:$E$70,5,0),0)</f>
        <v>-657592.82683220005</v>
      </c>
      <c r="G33" s="214">
        <f t="shared" ref="G33:G36" si="28">IFERROR(C33/C$3,0)</f>
        <v>-0.14374983882094761</v>
      </c>
      <c r="H33" s="214">
        <f t="shared" ref="H33:H36" si="29">IFERROR(D33/D$3,0)</f>
        <v>-0.16969513771483566</v>
      </c>
      <c r="I33" s="214">
        <f t="shared" ref="I33:I36" si="30">IFERROR(E33/E$3,0)</f>
        <v>-0.22396118114798455</v>
      </c>
      <c r="K33" s="216">
        <f t="shared" ref="K33:K36" si="31">IFERROR((D33-C33)/C$3,0)</f>
        <v>8.0645070860724407E-4</v>
      </c>
      <c r="L33" s="445">
        <f t="shared" ref="L33:L36" si="32">IFERROR((E33-D33)/D$3,0)</f>
        <v>9.1748664021050769E-3</v>
      </c>
      <c r="N33" s="217">
        <v>85</v>
      </c>
      <c r="O33" s="217">
        <v>85.833333333333329</v>
      </c>
      <c r="P33" s="217">
        <v>81.5</v>
      </c>
      <c r="R33" s="214"/>
      <c r="S33" s="214"/>
    </row>
    <row r="34" spans="1:19" hidden="1" x14ac:dyDescent="0.25">
      <c r="A34" s="47" t="str">
        <f>'Decomp Pivot'!A36</f>
        <v xml:space="preserve"> Cofler_TV_GRPs</v>
      </c>
      <c r="B34" s="47" t="str">
        <f>VLOOKUP(A34,'Mapping &amp; Support sheet'!$A$1:$E$70,2,0)</f>
        <v>Comp TV</v>
      </c>
      <c r="C34" s="213">
        <f>IFERROR(VLOOKUP($A34,'Decomp Pivot'!$A$7:$E$70,3,0),0)</f>
        <v>0</v>
      </c>
      <c r="D34" s="213">
        <f>IFERROR(VLOOKUP($A34,'Decomp Pivot'!$A$7:$E$70,4,0),0)</f>
        <v>-54401.526583199993</v>
      </c>
      <c r="E34" s="213">
        <f>IFERROR(VLOOKUP($A34,'Decomp Pivot'!$A$7:$E$70,5,0),0)</f>
        <v>-1950.8883822</v>
      </c>
      <c r="G34" s="214">
        <f t="shared" si="28"/>
        <v>0</v>
      </c>
      <c r="H34" s="214">
        <f t="shared" si="29"/>
        <v>-1.3279566702436518E-2</v>
      </c>
      <c r="I34" s="214">
        <f t="shared" si="30"/>
        <v>-6.6442827314611771E-4</v>
      </c>
      <c r="K34" s="216">
        <f t="shared" si="31"/>
        <v>-1.1186096918698821E-2</v>
      </c>
      <c r="L34" s="216">
        <f t="shared" si="32"/>
        <v>1.2803349323484623E-2</v>
      </c>
      <c r="N34" s="217">
        <v>0</v>
      </c>
      <c r="O34" s="217">
        <v>30409.802300000032</v>
      </c>
      <c r="P34" s="217">
        <v>0</v>
      </c>
      <c r="R34" s="214"/>
      <c r="S34" s="214"/>
    </row>
    <row r="35" spans="1:19" hidden="1" x14ac:dyDescent="0.25">
      <c r="A35" s="47" t="str">
        <f>'Decomp Pivot'!A37</f>
        <v xml:space="preserve"> KitKat_TV_GRPs</v>
      </c>
      <c r="B35" s="47" t="str">
        <f>VLOOKUP(A35,'Mapping &amp; Support sheet'!$A$1:$E$70,2,0)</f>
        <v>Comp TV</v>
      </c>
      <c r="C35" s="213">
        <f>IFERROR(VLOOKUP($A35,'Decomp Pivot'!$A$7:$E$70,3,0),0)</f>
        <v>0</v>
      </c>
      <c r="D35" s="213">
        <f>IFERROR(VLOOKUP($A35,'Decomp Pivot'!$A$7:$E$70,4,0),0)</f>
        <v>-11538.6921614</v>
      </c>
      <c r="E35" s="213">
        <f>IFERROR(VLOOKUP($A35,'Decomp Pivot'!$A$7:$E$70,5,0),0)</f>
        <v>-2461.5742826000001</v>
      </c>
      <c r="G35" s="214">
        <f t="shared" si="28"/>
        <v>0</v>
      </c>
      <c r="H35" s="214">
        <f t="shared" si="29"/>
        <v>-2.8166274338248453E-3</v>
      </c>
      <c r="I35" s="214">
        <f t="shared" si="30"/>
        <v>-8.3835629179585761E-4</v>
      </c>
      <c r="K35" s="216">
        <f t="shared" si="31"/>
        <v>-2.3725975526633553E-3</v>
      </c>
      <c r="L35" s="216">
        <f t="shared" si="32"/>
        <v>2.2157501803382901E-3</v>
      </c>
      <c r="N35" s="217">
        <v>0</v>
      </c>
      <c r="O35" s="217">
        <v>4596.6728000000057</v>
      </c>
      <c r="P35" s="217">
        <v>919.41860000000008</v>
      </c>
      <c r="R35" s="214"/>
      <c r="S35" s="214"/>
    </row>
    <row r="36" spans="1:19" hidden="1" x14ac:dyDescent="0.25">
      <c r="A36" s="47" t="str">
        <f>'Decomp Pivot'!A38</f>
        <v xml:space="preserve"> Milka_others_total_impressions</v>
      </c>
      <c r="B36" s="47" t="str">
        <f>VLOOKUP(A36,'Mapping &amp; Support sheet'!$A$1:$E$70,2,0)</f>
        <v>Own Digital</v>
      </c>
      <c r="C36" s="213">
        <f>IFERROR(VLOOKUP($A36,'Decomp Pivot'!$A$7:$E$70,3,0),0)</f>
        <v>4092.0450632000006</v>
      </c>
      <c r="D36" s="213">
        <f>IFERROR(VLOOKUP($A36,'Decomp Pivot'!$A$7:$E$70,4,0),0)</f>
        <v>1408.7245728</v>
      </c>
      <c r="E36" s="213">
        <f>IFERROR(VLOOKUP($A36,'Decomp Pivot'!$A$7:$E$70,5,0),0)</f>
        <v>26.676022</v>
      </c>
      <c r="G36" s="214">
        <f t="shared" si="28"/>
        <v>8.4141044466156485E-4</v>
      </c>
      <c r="H36" s="214">
        <f t="shared" si="29"/>
        <v>3.4387365768585014E-4</v>
      </c>
      <c r="I36" s="214">
        <f t="shared" si="30"/>
        <v>9.0852472102377797E-6</v>
      </c>
      <c r="K36" s="216">
        <f t="shared" si="31"/>
        <v>-5.5174707319360786E-4</v>
      </c>
      <c r="L36" s="216">
        <f t="shared" si="32"/>
        <v>-3.3736196516996283E-4</v>
      </c>
      <c r="N36" s="217">
        <v>36495511</v>
      </c>
      <c r="O36" s="217">
        <v>11245373</v>
      </c>
      <c r="P36" s="217">
        <v>0</v>
      </c>
      <c r="R36" s="214"/>
      <c r="S36" s="214"/>
    </row>
    <row r="37" spans="1:19" hidden="1" x14ac:dyDescent="0.25">
      <c r="A37" s="47" t="str">
        <f>'Decomp Pivot'!A39</f>
        <v xml:space="preserve"> Milka_Price_100to149gm</v>
      </c>
      <c r="B37" s="47" t="str">
        <f>VLOOKUP(A37,'Mapping &amp; Support sheet'!$A$1:$E$70,2,0)</f>
        <v>Own Price</v>
      </c>
      <c r="C37" s="213">
        <f>IFERROR(VLOOKUP($A37,'Decomp Pivot'!$A$7:$E$70,3,0),0)</f>
        <v>-87331.636848099995</v>
      </c>
      <c r="D37" s="213">
        <f>IFERROR(VLOOKUP($A37,'Decomp Pivot'!$A$7:$E$70,4,0),0)</f>
        <v>-124718.2455067</v>
      </c>
      <c r="E37" s="213">
        <f>IFERROR(VLOOKUP($A37,'Decomp Pivot'!$A$7:$E$70,5,0),0)</f>
        <v>-166279.44709439998</v>
      </c>
      <c r="G37" s="214">
        <f t="shared" ref="G37:G42" si="33">IFERROR(C37/C$3,0)</f>
        <v>-1.7957219497460521E-2</v>
      </c>
      <c r="H37" s="214">
        <f t="shared" ref="H37:H42" si="34">IFERROR(D37/D$3,0)</f>
        <v>-3.0444076926483474E-2</v>
      </c>
      <c r="I37" s="214">
        <f t="shared" ref="I37:I42" si="35">IFERROR(E37/E$3,0)</f>
        <v>-5.6631003034645792E-2</v>
      </c>
      <c r="K37" s="216">
        <f t="shared" ref="K37:L42" si="36">IFERROR((D37-C37)/C$3,0)</f>
        <v>-7.6874722858551866E-3</v>
      </c>
      <c r="L37" s="216">
        <f t="shared" ref="L37:L41" si="37">IFERROR((E37-D37)/D$3,0)</f>
        <v>-1.0145207007623053E-2</v>
      </c>
      <c r="N37" s="217">
        <v>569.47472226422281</v>
      </c>
      <c r="O37" s="217">
        <v>813.26642649789164</v>
      </c>
      <c r="P37" s="217">
        <v>1084.2799398793502</v>
      </c>
      <c r="R37" s="214"/>
      <c r="S37" s="214"/>
    </row>
    <row r="38" spans="1:19" hidden="1" x14ac:dyDescent="0.25">
      <c r="A38" s="47" t="str">
        <f>'Decomp Pivot'!A40</f>
        <v xml:space="preserve"> Milka_Price_30to45gm</v>
      </c>
      <c r="B38" s="47" t="str">
        <f>VLOOKUP(A38,'Mapping &amp; Support sheet'!$A$1:$E$70,2,0)</f>
        <v>Own Price</v>
      </c>
      <c r="C38" s="213">
        <f>IFERROR(VLOOKUP($A38,'Decomp Pivot'!$A$7:$E$70,3,0),0)</f>
        <v>-50805.854512399994</v>
      </c>
      <c r="D38" s="213">
        <f>IFERROR(VLOOKUP($A38,'Decomp Pivot'!$A$7:$E$70,4,0),0)</f>
        <v>-80441.46353410001</v>
      </c>
      <c r="E38" s="213">
        <f>IFERROR(VLOOKUP($A38,'Decomp Pivot'!$A$7:$E$70,5,0),0)</f>
        <v>-113908.02169890003</v>
      </c>
      <c r="G38" s="214">
        <f t="shared" si="33"/>
        <v>-1.0446751190774923E-2</v>
      </c>
      <c r="H38" s="214">
        <f t="shared" si="34"/>
        <v>-1.9635989056464836E-2</v>
      </c>
      <c r="I38" s="214">
        <f t="shared" si="35"/>
        <v>-3.8794485038422748E-2</v>
      </c>
      <c r="K38" s="216">
        <f t="shared" si="36"/>
        <v>-6.0937039010183916E-3</v>
      </c>
      <c r="L38" s="216">
        <f t="shared" si="37"/>
        <v>-8.1692816243078992E-3</v>
      </c>
      <c r="N38" s="217">
        <v>438.93044041587876</v>
      </c>
      <c r="O38" s="217">
        <v>694.96335323455594</v>
      </c>
      <c r="P38" s="217">
        <v>984.09324298222134</v>
      </c>
    </row>
    <row r="39" spans="1:19" hidden="1" x14ac:dyDescent="0.25">
      <c r="A39" s="47" t="str">
        <f>'Decomp Pivot'!A41</f>
        <v xml:space="preserve"> Choc_Category_Volume</v>
      </c>
      <c r="B39" s="47" t="str">
        <f>VLOOKUP(A39,'Mapping &amp; Support sheet'!$A$1:$E$70,2,0)</f>
        <v>Category</v>
      </c>
      <c r="C39" s="213">
        <f>IFERROR(VLOOKUP($A39,'Decomp Pivot'!$A$7:$E$70,3,0),0)</f>
        <v>394310.68819730001</v>
      </c>
      <c r="D39" s="213">
        <f>IFERROR(VLOOKUP($A39,'Decomp Pivot'!$A$7:$E$70,4,0),0)</f>
        <v>338292.96430170001</v>
      </c>
      <c r="E39" s="213">
        <f>IFERROR(VLOOKUP($A39,'Decomp Pivot'!$A$7:$E$70,5,0),0)</f>
        <v>289684.86437710002</v>
      </c>
      <c r="F39" s="322"/>
      <c r="G39" s="214">
        <f t="shared" si="33"/>
        <v>8.1078562519897188E-2</v>
      </c>
      <c r="H39" s="214">
        <f t="shared" si="34"/>
        <v>8.2578270621485039E-2</v>
      </c>
      <c r="I39" s="214">
        <f t="shared" si="35"/>
        <v>9.8660085297956251E-2</v>
      </c>
      <c r="K39" s="216">
        <f t="shared" si="36"/>
        <v>-1.1518421044724912E-2</v>
      </c>
      <c r="L39" s="216">
        <f t="shared" si="37"/>
        <v>-1.1865374848263235E-2</v>
      </c>
      <c r="N39" s="217">
        <v>77255228.639999986</v>
      </c>
      <c r="O39" s="217">
        <v>66279969.289999977</v>
      </c>
      <c r="P39" s="217">
        <v>56756438.770000011</v>
      </c>
    </row>
    <row r="40" spans="1:19" hidden="1" x14ac:dyDescent="0.25">
      <c r="A40" s="47" t="str">
        <f>'Decomp Pivot'!A42</f>
        <v xml:space="preserve"> Milka_AVG_NOS</v>
      </c>
      <c r="B40" s="47" t="str">
        <f>VLOOKUP(A40,'Mapping &amp; Support sheet'!$A$1:$E$70,2,0)</f>
        <v>Own distribution</v>
      </c>
      <c r="C40" s="213">
        <f>IFERROR(VLOOKUP($A40,'Decomp Pivot'!$A$7:$E$70,3,0),0)</f>
        <v>2825316.7138279006</v>
      </c>
      <c r="D40" s="213">
        <f>IFERROR(VLOOKUP($A40,'Decomp Pivot'!$A$7:$E$70,4,0),0)</f>
        <v>2501207.6531233001</v>
      </c>
      <c r="E40" s="213">
        <f>IFERROR(VLOOKUP($A40,'Decomp Pivot'!$A$7:$E$70,5,0),0)</f>
        <v>1808948.5640562999</v>
      </c>
      <c r="F40" s="52"/>
      <c r="G40" s="214">
        <f t="shared" si="33"/>
        <v>0.5809444802723317</v>
      </c>
      <c r="H40" s="214">
        <f t="shared" si="34"/>
        <v>0.61055187147179879</v>
      </c>
      <c r="I40" s="214">
        <f t="shared" si="35"/>
        <v>0.61608679491477913</v>
      </c>
      <c r="K40" s="216">
        <f t="shared" si="36"/>
        <v>-6.6643632871686995E-2</v>
      </c>
      <c r="L40" s="216">
        <f t="shared" si="37"/>
        <v>-0.16898240409805113</v>
      </c>
      <c r="N40" s="217">
        <v>299.47032833333333</v>
      </c>
      <c r="O40" s="217">
        <v>291.62791583333336</v>
      </c>
      <c r="P40" s="217">
        <v>210.91407541666663</v>
      </c>
    </row>
    <row r="41" spans="1:19" hidden="1" x14ac:dyDescent="0.25">
      <c r="A41" s="47" t="str">
        <f>'Decomp Pivot'!A43</f>
        <v xml:space="preserve"> Seas_Index_MILKA</v>
      </c>
      <c r="B41" s="47" t="str">
        <f>VLOOKUP(A41,'Mapping &amp; Support sheet'!$A$1:$E$70,2,0)</f>
        <v>Seasonality</v>
      </c>
      <c r="C41" s="213">
        <f>IFERROR(VLOOKUP($A41,'Decomp Pivot'!$A$7:$E$70,3,0),0)</f>
        <v>2123811.0458652996</v>
      </c>
      <c r="D41" s="213">
        <f>IFERROR(VLOOKUP($A41,'Decomp Pivot'!$A$7:$E$70,4,0),0)</f>
        <v>2123811.0547147999</v>
      </c>
      <c r="E41" s="213">
        <f>IFERROR(VLOOKUP($A41,'Decomp Pivot'!$A$7:$E$70,5,0),0)</f>
        <v>2123811.0635638</v>
      </c>
      <c r="G41" s="214">
        <f t="shared" si="33"/>
        <v>0.43670017531068539</v>
      </c>
      <c r="H41" s="214">
        <f t="shared" si="34"/>
        <v>0.51842829302453508</v>
      </c>
      <c r="I41" s="214">
        <f t="shared" si="35"/>
        <v>0.72332181088751335</v>
      </c>
      <c r="K41" s="216">
        <f t="shared" si="36"/>
        <v>1.8196431842999477E-9</v>
      </c>
      <c r="L41" s="216">
        <f t="shared" si="37"/>
        <v>2.1600659827031802E-9</v>
      </c>
      <c r="N41" s="217">
        <v>0</v>
      </c>
      <c r="O41" s="217">
        <v>0</v>
      </c>
      <c r="P41" s="217">
        <v>0</v>
      </c>
    </row>
    <row r="42" spans="1:19" hidden="1" x14ac:dyDescent="0.25">
      <c r="A42" s="47" t="str">
        <f>'Decomp Pivot'!A44</f>
        <v xml:space="preserve"> Milka_OOH_Impressions</v>
      </c>
      <c r="B42" s="47" t="str">
        <f>VLOOKUP(A42,'Mapping &amp; Support sheet'!$A$1:$E$70,2,0)</f>
        <v>OOH</v>
      </c>
      <c r="C42" s="213">
        <f>IFERROR(VLOOKUP($A42,'Decomp Pivot'!$A$7:$E$70,3,0),0)</f>
        <v>4056.5398196000001</v>
      </c>
      <c r="D42" s="213">
        <f>IFERROR(VLOOKUP($A42,'Decomp Pivot'!$A$7:$E$70,4,0),0)</f>
        <v>31.933460400000001</v>
      </c>
      <c r="E42" s="213">
        <f>IFERROR(VLOOKUP($A42,'Decomp Pivot'!$A$7:$E$70,5,0),0)</f>
        <v>7.7961999999999997E-3</v>
      </c>
      <c r="G42" s="214">
        <f t="shared" si="33"/>
        <v>8.3410982056190464E-4</v>
      </c>
      <c r="H42" s="214">
        <f t="shared" si="34"/>
        <v>7.7950481182337262E-6</v>
      </c>
      <c r="I42" s="214">
        <f t="shared" si="35"/>
        <v>2.6552086476932645E-9</v>
      </c>
      <c r="K42" s="216">
        <f t="shared" si="36"/>
        <v>-8.2754363013639286E-4</v>
      </c>
      <c r="L42" s="216">
        <f t="shared" si="36"/>
        <v>-7.7931450437351246E-6</v>
      </c>
      <c r="N42" s="217">
        <v>24573743</v>
      </c>
      <c r="O42" s="217">
        <v>0</v>
      </c>
      <c r="P42" s="217">
        <v>0</v>
      </c>
    </row>
    <row r="43" spans="1:19" x14ac:dyDescent="0.25">
      <c r="A43" s="47" t="str">
        <f>'Decomp Pivot'!A45</f>
        <v xml:space="preserve"> Wafers_Gallo_ND</v>
      </c>
      <c r="B43" s="47" t="str">
        <f>VLOOKUP(A43,'Mapping &amp; Support sheet'!$A$1:$E$70,2,0)</f>
        <v>Comp Distribution</v>
      </c>
      <c r="C43" s="213">
        <f>IFERROR(VLOOKUP($A43,'Decomp Pivot'!$A$7:$E$70,3,0),0)</f>
        <v>-18349.121236799998</v>
      </c>
      <c r="D43" s="213">
        <f>IFERROR(VLOOKUP($A43,'Decomp Pivot'!$A$7:$E$70,4,0),0)</f>
        <v>-14679.296989700002</v>
      </c>
      <c r="E43" s="213">
        <f>IFERROR(VLOOKUP($A43,'Decomp Pivot'!$A$7:$E$70,5,0),0)</f>
        <v>-13609.5506506</v>
      </c>
      <c r="G43" s="214">
        <f t="shared" ref="G43" si="38">IFERROR(C43/C$3,0)</f>
        <v>-3.7729648673349063E-3</v>
      </c>
      <c r="H43" s="214">
        <f t="shared" ref="H43" si="39">IFERROR(D43/D$3,0)</f>
        <v>-3.5832579665107324E-3</v>
      </c>
      <c r="I43" s="214">
        <f t="shared" ref="I43" si="40">IFERROR(E43/E$3,0)</f>
        <v>-4.6351038427301277E-3</v>
      </c>
      <c r="K43" s="216">
        <f t="shared" ref="K43" si="41">IFERROR((D43-C43)/C$3,0)</f>
        <v>7.5459297341351906E-4</v>
      </c>
      <c r="L43" s="445">
        <f t="shared" ref="L43" si="42">IFERROR((E43-D43)/D$3,0)</f>
        <v>2.6112811086357831E-4</v>
      </c>
      <c r="N43" s="217">
        <v>8.7222222222222214</v>
      </c>
      <c r="O43" s="217">
        <v>2.5</v>
      </c>
      <c r="P43" s="217">
        <v>2.0625</v>
      </c>
    </row>
    <row r="44" spans="1:19" x14ac:dyDescent="0.25">
      <c r="J44"/>
      <c r="L44" s="446"/>
    </row>
    <row r="45" spans="1:19" x14ac:dyDescent="0.25">
      <c r="J45"/>
    </row>
    <row r="46" spans="1:19" x14ac:dyDescent="0.25">
      <c r="F46" s="322"/>
      <c r="J46"/>
    </row>
    <row r="47" spans="1:19" x14ac:dyDescent="0.25">
      <c r="J47"/>
    </row>
    <row r="48" spans="1:19" x14ac:dyDescent="0.25">
      <c r="J48"/>
    </row>
  </sheetData>
  <autoFilter ref="A4:S43" xr:uid="{D70834B9-E9F8-4920-A8A4-9AF14175F2B2}">
    <filterColumn colId="1">
      <filters>
        <filter val="Comp Distribution"/>
      </filters>
    </filterColumn>
  </autoFilter>
  <mergeCells count="4">
    <mergeCell ref="C2:E2"/>
    <mergeCell ref="G2:I2"/>
    <mergeCell ref="K2:L2"/>
    <mergeCell ref="N2:P2"/>
  </mergeCells>
  <conditionalFormatting sqref="K5:L4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{8BBEAA37-1E08-48DE-8A0F-8BDEE33F9C5D}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BEAA37-1E08-48DE-8A0F-8BDEE33F9C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K5:L43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A376B-C995-4E29-B76A-12ABBF49A5D0}">
  <dimension ref="A1:G7"/>
  <sheetViews>
    <sheetView workbookViewId="0">
      <selection activeCell="G5" sqref="G5"/>
    </sheetView>
  </sheetViews>
  <sheetFormatPr defaultRowHeight="15" x14ac:dyDescent="0.25"/>
  <cols>
    <col min="1" max="1" width="21.5703125" customWidth="1"/>
    <col min="2" max="4" width="13.7109375" bestFit="1" customWidth="1"/>
    <col min="5" max="5" width="22.42578125" customWidth="1"/>
    <col min="6" max="6" width="17.85546875" customWidth="1"/>
    <col min="7" max="7" width="20.5703125" customWidth="1"/>
  </cols>
  <sheetData>
    <row r="1" spans="1:7" x14ac:dyDescent="0.25">
      <c r="A1" s="278" t="s">
        <v>366</v>
      </c>
      <c r="B1" s="278">
        <v>2018</v>
      </c>
      <c r="C1" s="278">
        <v>2019</v>
      </c>
      <c r="D1" s="278">
        <v>2020</v>
      </c>
      <c r="E1" s="72" t="s">
        <v>444</v>
      </c>
      <c r="F1" t="s">
        <v>445</v>
      </c>
      <c r="G1" t="s">
        <v>446</v>
      </c>
    </row>
    <row r="2" spans="1:7" x14ac:dyDescent="0.25">
      <c r="A2" s="330" t="s">
        <v>443</v>
      </c>
      <c r="B2" s="335">
        <v>4863316.22</v>
      </c>
      <c r="C2" s="335">
        <v>4096634.1599999997</v>
      </c>
      <c r="D2" s="335">
        <v>2936191.1</v>
      </c>
      <c r="E2" s="331"/>
    </row>
    <row r="3" spans="1:7" x14ac:dyDescent="0.25">
      <c r="A3" s="72" t="s">
        <v>348</v>
      </c>
      <c r="B3" s="276">
        <v>334940.01999999996</v>
      </c>
      <c r="C3" s="276">
        <v>222573.74000000005</v>
      </c>
      <c r="D3" s="276">
        <v>183688.97999999998</v>
      </c>
      <c r="E3" s="277">
        <f>0.4*D3</f>
        <v>73475.59199999999</v>
      </c>
      <c r="F3" s="332">
        <f t="shared" ref="F3:F7" si="0">D3-C3</f>
        <v>-38884.760000000068</v>
      </c>
      <c r="G3" s="333">
        <f t="shared" ref="G3:G7" si="1">0.5*F3</f>
        <v>-19442.380000000034</v>
      </c>
    </row>
    <row r="4" spans="1:7" x14ac:dyDescent="0.25">
      <c r="A4" s="72" t="s">
        <v>349</v>
      </c>
      <c r="B4" s="276">
        <v>696961.40999999992</v>
      </c>
      <c r="C4" s="276">
        <v>611502.80999999994</v>
      </c>
      <c r="D4" s="276">
        <v>629225.43999999994</v>
      </c>
      <c r="E4" s="277">
        <f t="shared" ref="E4:E7" si="2">0.4*D4</f>
        <v>251690.17599999998</v>
      </c>
      <c r="F4" s="332">
        <f t="shared" si="0"/>
        <v>17722.630000000005</v>
      </c>
      <c r="G4" s="333">
        <f t="shared" si="1"/>
        <v>8861.3150000000023</v>
      </c>
    </row>
    <row r="5" spans="1:7" x14ac:dyDescent="0.25">
      <c r="A5" s="72" t="s">
        <v>350</v>
      </c>
      <c r="B5" s="276">
        <v>9835761.5699999966</v>
      </c>
      <c r="C5" s="276">
        <v>7819753.9400000013</v>
      </c>
      <c r="D5" s="276">
        <v>5661211.6800000072</v>
      </c>
      <c r="E5" s="277">
        <f t="shared" si="2"/>
        <v>2264484.672000003</v>
      </c>
      <c r="F5" s="332">
        <f t="shared" si="0"/>
        <v>-2158542.2599999942</v>
      </c>
      <c r="G5" s="333">
        <f t="shared" si="1"/>
        <v>-1079271.1299999971</v>
      </c>
    </row>
    <row r="6" spans="1:7" x14ac:dyDescent="0.25">
      <c r="A6" s="72" t="s">
        <v>351</v>
      </c>
      <c r="B6" s="276">
        <v>3248526.1399999997</v>
      </c>
      <c r="C6" s="276">
        <v>2624869.4300000006</v>
      </c>
      <c r="D6" s="276">
        <v>1950464.4199999992</v>
      </c>
      <c r="E6" s="277">
        <f t="shared" si="2"/>
        <v>780185.76799999969</v>
      </c>
      <c r="F6" s="332">
        <f>D6-C6</f>
        <v>-674405.01000000141</v>
      </c>
      <c r="G6" s="333">
        <f>0.5*F6</f>
        <v>-337202.5050000007</v>
      </c>
    </row>
    <row r="7" spans="1:7" x14ac:dyDescent="0.25">
      <c r="A7" s="279" t="s">
        <v>368</v>
      </c>
      <c r="B7" s="280" t="s">
        <v>367</v>
      </c>
      <c r="C7" s="276">
        <v>46000</v>
      </c>
      <c r="D7" s="276">
        <v>164000</v>
      </c>
      <c r="E7" s="277">
        <f t="shared" si="2"/>
        <v>65600</v>
      </c>
      <c r="F7" s="332">
        <f t="shared" si="0"/>
        <v>118000</v>
      </c>
      <c r="G7" s="333">
        <f t="shared" si="1"/>
        <v>59000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A0FCD-E67F-4899-B967-620B3C156A48}">
  <sheetPr>
    <tabColor rgb="FFFFFF00"/>
  </sheetPr>
  <dimension ref="A1:F57"/>
  <sheetViews>
    <sheetView showGridLines="0" workbookViewId="0">
      <selection activeCell="B51" sqref="B51"/>
    </sheetView>
  </sheetViews>
  <sheetFormatPr defaultRowHeight="15" x14ac:dyDescent="0.25"/>
  <cols>
    <col min="1" max="1" width="32.7109375" customWidth="1"/>
    <col min="2" max="2" width="22.85546875" customWidth="1"/>
    <col min="3" max="4" width="15.28515625" bestFit="1" customWidth="1"/>
    <col min="5" max="5" width="14.28515625" bestFit="1" customWidth="1"/>
  </cols>
  <sheetData>
    <row r="1" spans="1:6" x14ac:dyDescent="0.25">
      <c r="A1" s="225" t="s">
        <v>257</v>
      </c>
      <c r="B1" s="225" t="s">
        <v>258</v>
      </c>
      <c r="C1" s="225">
        <v>2018</v>
      </c>
      <c r="D1" s="225">
        <v>2019</v>
      </c>
      <c r="E1" s="225">
        <v>2020</v>
      </c>
    </row>
    <row r="2" spans="1:6" x14ac:dyDescent="0.25">
      <c r="A2" s="224" t="s">
        <v>246</v>
      </c>
      <c r="B2" s="224" t="s">
        <v>301</v>
      </c>
      <c r="C2" s="226">
        <v>6477.4242607379856</v>
      </c>
      <c r="D2" s="226">
        <v>18213.080582051793</v>
      </c>
      <c r="E2" s="226">
        <v>37724.330923281595</v>
      </c>
    </row>
    <row r="3" spans="1:6" x14ac:dyDescent="0.25">
      <c r="A3" s="224" t="s">
        <v>243</v>
      </c>
      <c r="B3" s="224" t="s">
        <v>253</v>
      </c>
      <c r="C3" s="226">
        <v>8.0625454254465776</v>
      </c>
      <c r="D3" s="226">
        <v>8.3732912432367304</v>
      </c>
      <c r="E3" s="226">
        <v>8.1450883143032993</v>
      </c>
    </row>
    <row r="4" spans="1:6" x14ac:dyDescent="0.25">
      <c r="A4" s="263" t="s">
        <v>312</v>
      </c>
      <c r="B4" s="266" t="s">
        <v>182</v>
      </c>
      <c r="C4" s="226">
        <v>79.083333333333329</v>
      </c>
      <c r="D4" s="226">
        <v>80.416666666666671</v>
      </c>
      <c r="E4" s="226">
        <v>74.083333333333329</v>
      </c>
      <c r="F4" s="22" t="s">
        <v>354</v>
      </c>
    </row>
    <row r="5" spans="1:6" x14ac:dyDescent="0.25">
      <c r="A5" s="224" t="s">
        <v>313</v>
      </c>
      <c r="B5" s="266" t="s">
        <v>182</v>
      </c>
      <c r="C5" s="226">
        <v>21.180555555555557</v>
      </c>
      <c r="D5" s="226">
        <v>14.466666666666667</v>
      </c>
      <c r="E5" s="226">
        <v>13.916666666666666</v>
      </c>
      <c r="F5" s="22" t="s">
        <v>353</v>
      </c>
    </row>
    <row r="6" spans="1:6" x14ac:dyDescent="0.25">
      <c r="A6" s="224" t="s">
        <v>316</v>
      </c>
      <c r="B6" s="266" t="s">
        <v>182</v>
      </c>
      <c r="C6" s="226">
        <v>8.7222222222222214</v>
      </c>
      <c r="D6" s="226">
        <v>2.5</v>
      </c>
      <c r="E6" s="226">
        <v>2.0625</v>
      </c>
      <c r="F6" s="22" t="s">
        <v>352</v>
      </c>
    </row>
    <row r="7" spans="1:6" x14ac:dyDescent="0.25">
      <c r="A7" s="224" t="s">
        <v>237</v>
      </c>
      <c r="B7" s="224" t="s">
        <v>251</v>
      </c>
      <c r="C7" s="226">
        <v>0</v>
      </c>
      <c r="D7" s="226">
        <v>0</v>
      </c>
      <c r="E7" s="226">
        <v>-14.267137111800762</v>
      </c>
    </row>
    <row r="8" spans="1:6" x14ac:dyDescent="0.25">
      <c r="A8" s="224" t="s">
        <v>250</v>
      </c>
      <c r="B8" s="224" t="s">
        <v>255</v>
      </c>
      <c r="C8" s="226">
        <v>0</v>
      </c>
      <c r="D8" s="226">
        <v>2500.6183704983991</v>
      </c>
      <c r="E8" s="226">
        <v>6278.8943839005251</v>
      </c>
    </row>
    <row r="9" spans="1:6" x14ac:dyDescent="0.25">
      <c r="A9" s="224" t="s">
        <v>238</v>
      </c>
      <c r="B9" s="224" t="s">
        <v>252</v>
      </c>
      <c r="C9" s="226">
        <v>0</v>
      </c>
      <c r="D9" s="226">
        <v>0</v>
      </c>
      <c r="E9" s="226">
        <v>0</v>
      </c>
    </row>
    <row r="10" spans="1:6" x14ac:dyDescent="0.25">
      <c r="A10" s="224" t="s">
        <v>240</v>
      </c>
      <c r="B10" s="224" t="s">
        <v>172</v>
      </c>
      <c r="C10" s="226">
        <v>465193715</v>
      </c>
      <c r="D10" s="226">
        <v>338622568</v>
      </c>
      <c r="E10" s="226">
        <v>25052669</v>
      </c>
    </row>
    <row r="11" spans="1:6" x14ac:dyDescent="0.25">
      <c r="A11" s="224" t="s">
        <v>241</v>
      </c>
      <c r="B11" s="224" t="s">
        <v>172</v>
      </c>
      <c r="C11" s="226">
        <v>172067207</v>
      </c>
      <c r="D11" s="226">
        <v>46355478</v>
      </c>
      <c r="E11" s="226">
        <v>0</v>
      </c>
    </row>
    <row r="12" spans="1:6" x14ac:dyDescent="0.25">
      <c r="A12" s="224" t="s">
        <v>242</v>
      </c>
      <c r="B12" s="224" t="s">
        <v>172</v>
      </c>
      <c r="C12" s="226">
        <v>367971928</v>
      </c>
      <c r="D12" s="226">
        <v>272659015</v>
      </c>
      <c r="E12" s="226">
        <v>30129918</v>
      </c>
    </row>
    <row r="13" spans="1:6" x14ac:dyDescent="0.25">
      <c r="A13" s="224" t="s">
        <v>247</v>
      </c>
      <c r="B13" s="224" t="s">
        <v>172</v>
      </c>
      <c r="C13" s="226">
        <v>244255282</v>
      </c>
      <c r="D13" s="226">
        <v>192290478</v>
      </c>
      <c r="E13" s="226">
        <v>2109255</v>
      </c>
    </row>
    <row r="14" spans="1:6" x14ac:dyDescent="0.25">
      <c r="A14" s="224" t="s">
        <v>295</v>
      </c>
      <c r="B14" s="224" t="s">
        <v>172</v>
      </c>
      <c r="C14" s="226">
        <v>465193715</v>
      </c>
      <c r="D14" s="226">
        <v>338622568</v>
      </c>
      <c r="E14" s="226"/>
    </row>
    <row r="15" spans="1:6" x14ac:dyDescent="0.25">
      <c r="A15" s="224" t="s">
        <v>296</v>
      </c>
      <c r="B15" s="224" t="s">
        <v>172</v>
      </c>
      <c r="C15" s="226"/>
      <c r="D15" s="226"/>
      <c r="E15" s="226">
        <v>25052669</v>
      </c>
    </row>
    <row r="16" spans="1:6" x14ac:dyDescent="0.25">
      <c r="A16" s="224" t="s">
        <v>297</v>
      </c>
      <c r="B16" s="224" t="s">
        <v>172</v>
      </c>
      <c r="C16" s="226">
        <v>172067207</v>
      </c>
      <c r="D16" s="226"/>
      <c r="E16" s="226"/>
    </row>
    <row r="17" spans="1:5" x14ac:dyDescent="0.25">
      <c r="A17" s="224" t="s">
        <v>298</v>
      </c>
      <c r="B17" s="224" t="s">
        <v>172</v>
      </c>
      <c r="C17" s="226"/>
      <c r="D17" s="226">
        <v>46355478</v>
      </c>
      <c r="E17" s="226"/>
    </row>
    <row r="18" spans="1:5" x14ac:dyDescent="0.25">
      <c r="A18" s="224" t="s">
        <v>299</v>
      </c>
      <c r="B18" s="224" t="s">
        <v>172</v>
      </c>
      <c r="C18" s="226">
        <v>367971928</v>
      </c>
      <c r="D18" s="226">
        <v>272659015</v>
      </c>
      <c r="E18" s="226"/>
    </row>
    <row r="19" spans="1:5" x14ac:dyDescent="0.25">
      <c r="A19" s="224" t="s">
        <v>315</v>
      </c>
      <c r="B19" s="266" t="s">
        <v>172</v>
      </c>
      <c r="C19" s="226"/>
      <c r="D19" s="226"/>
      <c r="E19" s="226">
        <v>30129918</v>
      </c>
    </row>
    <row r="20" spans="1:5" x14ac:dyDescent="0.25">
      <c r="A20" s="224" t="s">
        <v>244</v>
      </c>
      <c r="B20" s="224" t="s">
        <v>254</v>
      </c>
      <c r="C20" s="226">
        <v>89.166666666666671</v>
      </c>
      <c r="D20" s="226">
        <v>87.75</v>
      </c>
      <c r="E20" s="226">
        <v>88.833333333333329</v>
      </c>
    </row>
    <row r="21" spans="1:5" x14ac:dyDescent="0.25">
      <c r="A21" s="224" t="s">
        <v>245</v>
      </c>
      <c r="B21" s="224" t="s">
        <v>254</v>
      </c>
      <c r="C21" s="226">
        <v>40.083333333333336</v>
      </c>
      <c r="D21" s="226">
        <v>34.333333333333336</v>
      </c>
      <c r="E21" s="226">
        <v>29.083333333333332</v>
      </c>
    </row>
    <row r="22" spans="1:5" x14ac:dyDescent="0.25">
      <c r="A22" s="224" t="s">
        <v>239</v>
      </c>
      <c r="B22" s="224" t="s">
        <v>171</v>
      </c>
      <c r="C22" s="226">
        <v>1590.8400000000001</v>
      </c>
      <c r="D22" s="226">
        <v>1384.58</v>
      </c>
      <c r="E22" s="226">
        <v>0</v>
      </c>
    </row>
    <row r="23" spans="1:5" x14ac:dyDescent="0.25">
      <c r="A23" s="224" t="s">
        <v>248</v>
      </c>
      <c r="B23" s="224" t="s">
        <v>171</v>
      </c>
      <c r="C23" s="226">
        <v>0</v>
      </c>
      <c r="D23" s="226">
        <v>9984.9699999999975</v>
      </c>
      <c r="E23" s="226">
        <v>0</v>
      </c>
    </row>
    <row r="24" spans="1:5" x14ac:dyDescent="0.25">
      <c r="A24" s="224" t="s">
        <v>249</v>
      </c>
      <c r="B24" s="224" t="s">
        <v>171</v>
      </c>
      <c r="C24" s="226">
        <v>0</v>
      </c>
      <c r="D24" s="226">
        <v>0</v>
      </c>
      <c r="E24" s="226">
        <v>1890.7137000000005</v>
      </c>
    </row>
    <row r="25" spans="1:5" x14ac:dyDescent="0.25">
      <c r="A25" s="263" t="s">
        <v>300</v>
      </c>
      <c r="B25" s="224" t="s">
        <v>171</v>
      </c>
      <c r="C25" s="226"/>
      <c r="D25" s="226">
        <v>4781.7000000001099</v>
      </c>
      <c r="E25" s="226"/>
    </row>
    <row r="26" spans="1:5" x14ac:dyDescent="0.25">
      <c r="A26" s="263" t="s">
        <v>314</v>
      </c>
      <c r="B26" s="266" t="s">
        <v>317</v>
      </c>
      <c r="C26" s="226">
        <v>400</v>
      </c>
      <c r="D26" s="226">
        <v>2600</v>
      </c>
      <c r="E26" s="226">
        <v>1005</v>
      </c>
    </row>
    <row r="27" spans="1:5" x14ac:dyDescent="0.25">
      <c r="A27" s="263" t="s">
        <v>334</v>
      </c>
      <c r="B27" s="224" t="s">
        <v>171</v>
      </c>
      <c r="C27" s="226">
        <v>0</v>
      </c>
      <c r="D27" s="226">
        <v>1384.5799999999995</v>
      </c>
      <c r="E27" s="226">
        <v>0</v>
      </c>
    </row>
    <row r="28" spans="1:5" x14ac:dyDescent="0.25">
      <c r="A28" s="263" t="s">
        <v>335</v>
      </c>
      <c r="B28" s="266" t="s">
        <v>172</v>
      </c>
      <c r="C28" s="226">
        <v>2956946</v>
      </c>
      <c r="D28" s="226">
        <v>0</v>
      </c>
      <c r="E28" s="226">
        <v>0</v>
      </c>
    </row>
    <row r="29" spans="1:5" x14ac:dyDescent="0.25">
      <c r="A29" s="263" t="s">
        <v>336</v>
      </c>
      <c r="B29" s="224" t="s">
        <v>171</v>
      </c>
      <c r="C29" s="226">
        <v>2341.5599999999981</v>
      </c>
      <c r="D29" s="226">
        <v>2302.7600000000002</v>
      </c>
      <c r="E29" s="226">
        <v>0</v>
      </c>
    </row>
    <row r="30" spans="1:5" x14ac:dyDescent="0.25">
      <c r="A30" s="263" t="s">
        <v>337</v>
      </c>
      <c r="B30" s="224" t="s">
        <v>171</v>
      </c>
      <c r="C30" s="226">
        <v>3263.930000000003</v>
      </c>
      <c r="D30" s="226">
        <v>7682.2100000000037</v>
      </c>
      <c r="E30" s="226">
        <v>0</v>
      </c>
    </row>
    <row r="31" spans="1:5" x14ac:dyDescent="0.25">
      <c r="A31" s="263" t="s">
        <v>338</v>
      </c>
      <c r="B31" s="224" t="s">
        <v>171</v>
      </c>
      <c r="C31" s="226">
        <v>0</v>
      </c>
      <c r="D31" s="226">
        <v>0</v>
      </c>
      <c r="E31" s="226">
        <v>1890.7137000000027</v>
      </c>
    </row>
    <row r="32" spans="1:5" x14ac:dyDescent="0.25">
      <c r="A32" s="263" t="s">
        <v>339</v>
      </c>
      <c r="B32" s="224" t="s">
        <v>171</v>
      </c>
      <c r="C32" s="226">
        <v>530.07000000001972</v>
      </c>
      <c r="D32" s="226">
        <v>905.28000000001418</v>
      </c>
      <c r="E32" s="226">
        <v>0</v>
      </c>
    </row>
    <row r="33" spans="1:5" x14ac:dyDescent="0.25">
      <c r="A33" s="263" t="s">
        <v>340</v>
      </c>
      <c r="B33" s="224" t="s">
        <v>171</v>
      </c>
      <c r="C33" s="226">
        <v>1892.4599999999266</v>
      </c>
      <c r="D33" s="226">
        <v>3876.4200000000787</v>
      </c>
      <c r="E33" s="226">
        <v>0</v>
      </c>
    </row>
    <row r="34" spans="1:5" x14ac:dyDescent="0.25">
      <c r="A34" s="263" t="s">
        <v>341</v>
      </c>
      <c r="B34" s="266" t="s">
        <v>173</v>
      </c>
      <c r="C34" s="226">
        <v>0</v>
      </c>
      <c r="D34" s="226">
        <v>0</v>
      </c>
      <c r="E34" s="226">
        <v>0</v>
      </c>
    </row>
    <row r="35" spans="1:5" x14ac:dyDescent="0.25">
      <c r="A35" s="263" t="s">
        <v>359</v>
      </c>
      <c r="B35" s="266" t="s">
        <v>254</v>
      </c>
      <c r="C35" s="56"/>
      <c r="D35" s="56"/>
      <c r="E35" s="56"/>
    </row>
    <row r="36" spans="1:5" x14ac:dyDescent="0.25">
      <c r="A36" s="263" t="s">
        <v>360</v>
      </c>
      <c r="B36" s="266" t="s">
        <v>317</v>
      </c>
      <c r="C36" s="56"/>
      <c r="D36" s="56"/>
      <c r="E36" s="56"/>
    </row>
    <row r="37" spans="1:5" x14ac:dyDescent="0.25">
      <c r="A37" s="263" t="s">
        <v>363</v>
      </c>
      <c r="B37" s="266" t="s">
        <v>88</v>
      </c>
      <c r="C37" s="56"/>
      <c r="D37" s="56"/>
      <c r="E37" s="56"/>
    </row>
    <row r="38" spans="1:5" x14ac:dyDescent="0.25">
      <c r="A38" s="263" t="s">
        <v>364</v>
      </c>
      <c r="B38" s="266" t="s">
        <v>251</v>
      </c>
      <c r="C38" s="56"/>
      <c r="D38" s="56"/>
      <c r="E38" s="56"/>
    </row>
    <row r="39" spans="1:5" x14ac:dyDescent="0.25">
      <c r="A39" s="263" t="s">
        <v>365</v>
      </c>
      <c r="B39" s="266" t="s">
        <v>171</v>
      </c>
      <c r="C39" s="56"/>
      <c r="D39" s="56"/>
      <c r="E39" s="56"/>
    </row>
    <row r="40" spans="1:5" x14ac:dyDescent="0.25">
      <c r="A40" s="47" t="s">
        <v>371</v>
      </c>
      <c r="B40" s="266" t="s">
        <v>171</v>
      </c>
      <c r="C40" s="56"/>
      <c r="D40" s="56"/>
      <c r="E40" s="56"/>
    </row>
    <row r="41" spans="1:5" x14ac:dyDescent="0.25">
      <c r="A41" s="56" t="s">
        <v>390</v>
      </c>
      <c r="B41" s="266" t="s">
        <v>395</v>
      </c>
      <c r="C41" s="56"/>
      <c r="D41" s="56"/>
      <c r="E41" s="56"/>
    </row>
    <row r="42" spans="1:5" x14ac:dyDescent="0.25">
      <c r="A42" s="56" t="s">
        <v>391</v>
      </c>
      <c r="B42" s="266" t="s">
        <v>173</v>
      </c>
      <c r="C42" s="56"/>
      <c r="D42" s="56"/>
      <c r="E42" s="56"/>
    </row>
    <row r="43" spans="1:5" x14ac:dyDescent="0.25">
      <c r="A43" s="56" t="s">
        <v>392</v>
      </c>
      <c r="B43" s="266" t="s">
        <v>88</v>
      </c>
      <c r="C43" s="56"/>
      <c r="D43" s="56"/>
      <c r="E43" s="56"/>
    </row>
    <row r="44" spans="1:5" x14ac:dyDescent="0.25">
      <c r="A44" s="56" t="s">
        <v>393</v>
      </c>
      <c r="B44" s="266" t="s">
        <v>171</v>
      </c>
      <c r="C44" s="56"/>
      <c r="D44" s="56"/>
      <c r="E44" s="56"/>
    </row>
    <row r="45" spans="1:5" x14ac:dyDescent="0.25">
      <c r="A45" s="56" t="s">
        <v>394</v>
      </c>
      <c r="B45" s="266" t="s">
        <v>171</v>
      </c>
      <c r="C45" s="56"/>
      <c r="D45" s="56"/>
      <c r="E45" s="56"/>
    </row>
    <row r="46" spans="1:5" x14ac:dyDescent="0.25">
      <c r="A46" s="56" t="s">
        <v>408</v>
      </c>
      <c r="B46" s="266" t="s">
        <v>182</v>
      </c>
      <c r="C46" s="56"/>
      <c r="D46" s="56"/>
      <c r="E46" s="56"/>
    </row>
    <row r="47" spans="1:5" x14ac:dyDescent="0.25">
      <c r="A47" s="56" t="s">
        <v>409</v>
      </c>
      <c r="B47" s="266" t="s">
        <v>395</v>
      </c>
      <c r="C47" s="56"/>
      <c r="D47" s="56"/>
      <c r="E47" s="56"/>
    </row>
    <row r="48" spans="1:5" x14ac:dyDescent="0.25">
      <c r="A48" s="56" t="s">
        <v>410</v>
      </c>
      <c r="B48" s="266" t="s">
        <v>395</v>
      </c>
      <c r="C48" s="56"/>
      <c r="D48" s="56"/>
      <c r="E48" s="56"/>
    </row>
    <row r="49" spans="1:5" x14ac:dyDescent="0.25">
      <c r="A49" s="56" t="s">
        <v>411</v>
      </c>
      <c r="B49" s="266" t="s">
        <v>395</v>
      </c>
      <c r="C49" s="56"/>
      <c r="D49" s="56"/>
      <c r="E49" s="56"/>
    </row>
    <row r="50" spans="1:5" x14ac:dyDescent="0.25">
      <c r="A50" s="56" t="s">
        <v>412</v>
      </c>
      <c r="B50" s="266" t="s">
        <v>417</v>
      </c>
      <c r="C50" s="56"/>
      <c r="D50" s="56"/>
      <c r="E50" s="56"/>
    </row>
    <row r="51" spans="1:5" x14ac:dyDescent="0.25">
      <c r="A51" s="56" t="s">
        <v>413</v>
      </c>
      <c r="B51" s="266" t="s">
        <v>417</v>
      </c>
      <c r="C51" s="56"/>
      <c r="D51" s="56"/>
      <c r="E51" s="56"/>
    </row>
    <row r="52" spans="1:5" x14ac:dyDescent="0.25">
      <c r="A52" s="56" t="s">
        <v>414</v>
      </c>
      <c r="B52" s="266" t="s">
        <v>172</v>
      </c>
      <c r="C52" s="56"/>
      <c r="D52" s="56"/>
      <c r="E52" s="56"/>
    </row>
    <row r="53" spans="1:5" x14ac:dyDescent="0.25">
      <c r="A53" s="56" t="s">
        <v>415</v>
      </c>
      <c r="B53" s="266" t="s">
        <v>173</v>
      </c>
      <c r="C53" s="56"/>
      <c r="D53" s="56"/>
      <c r="E53" s="56"/>
    </row>
    <row r="54" spans="1:5" x14ac:dyDescent="0.25">
      <c r="A54" s="56" t="s">
        <v>416</v>
      </c>
      <c r="B54" s="266" t="s">
        <v>173</v>
      </c>
      <c r="C54" s="56"/>
      <c r="D54" s="56"/>
      <c r="E54" s="56"/>
    </row>
    <row r="55" spans="1:5" x14ac:dyDescent="0.25">
      <c r="A55" s="56" t="s">
        <v>435</v>
      </c>
      <c r="B55" s="56" t="s">
        <v>254</v>
      </c>
      <c r="C55" s="56"/>
      <c r="D55" s="56"/>
      <c r="E55" s="56"/>
    </row>
    <row r="56" spans="1:5" x14ac:dyDescent="0.25">
      <c r="A56" s="56" t="s">
        <v>436</v>
      </c>
      <c r="B56" s="327" t="s">
        <v>88</v>
      </c>
      <c r="C56" s="56"/>
      <c r="D56" s="56"/>
      <c r="E56" s="56"/>
    </row>
    <row r="57" spans="1:5" x14ac:dyDescent="0.25">
      <c r="A57" s="47" t="s">
        <v>450</v>
      </c>
      <c r="B57" s="336" t="s">
        <v>451</v>
      </c>
    </row>
  </sheetData>
  <sortState xmlns:xlrd2="http://schemas.microsoft.com/office/spreadsheetml/2017/richdata2" ref="A2:E26">
    <sortCondition ref="B2:B2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7030A0"/>
  </sheetPr>
  <dimension ref="A1:EJ46"/>
  <sheetViews>
    <sheetView showGridLines="0" tabSelected="1" zoomScale="70" zoomScaleNormal="70" workbookViewId="0">
      <pane ySplit="1" topLeftCell="A2" activePane="bottomLeft" state="frozen"/>
      <selection activeCell="G13" sqref="G13"/>
      <selection pane="bottomLeft" activeCell="I4" sqref="I4"/>
    </sheetView>
  </sheetViews>
  <sheetFormatPr defaultColWidth="9.140625" defaultRowHeight="18.75" x14ac:dyDescent="0.3"/>
  <cols>
    <col min="1" max="1" width="9.28515625" style="70" customWidth="1"/>
    <col min="2" max="2" width="14.85546875" style="53" bestFit="1" customWidth="1"/>
    <col min="3" max="3" width="15.42578125" style="53" hidden="1" customWidth="1"/>
    <col min="4" max="5" width="15.42578125" style="53" bestFit="1" customWidth="1"/>
    <col min="6" max="6" width="14.7109375" style="53" customWidth="1"/>
    <col min="7" max="7" width="34.42578125" style="53" customWidth="1"/>
    <col min="8" max="8" width="18.28515625" style="53" hidden="1" customWidth="1"/>
    <col min="9" max="10" width="25" style="53" customWidth="1"/>
    <col min="11" max="11" width="11.5703125" style="53" customWidth="1"/>
    <col min="12" max="12" width="23.5703125" style="53" customWidth="1"/>
    <col min="13" max="13" width="19.28515625" style="53" hidden="1" customWidth="1"/>
    <col min="14" max="14" width="19.28515625" style="53" customWidth="1"/>
    <col min="15" max="15" width="35" style="53" customWidth="1"/>
    <col min="16" max="16" width="10.7109375" style="53" customWidth="1"/>
    <col min="17" max="17" width="39.7109375" style="53" customWidth="1"/>
    <col min="18" max="18" width="30.140625" style="53" customWidth="1"/>
    <col min="19" max="19" width="13.28515625" style="53" customWidth="1"/>
    <col min="20" max="20" width="15.28515625" style="53" customWidth="1"/>
    <col min="21" max="21" width="9.5703125" style="53" customWidth="1"/>
    <col min="22" max="22" width="25.85546875" style="53" customWidth="1"/>
    <col min="23" max="23" width="15.28515625" style="53" customWidth="1"/>
  </cols>
  <sheetData>
    <row r="1" spans="1:140" s="10" customFormat="1" ht="27.75" customHeight="1" thickBot="1" x14ac:dyDescent="0.35">
      <c r="A1" s="126"/>
      <c r="B1" s="54"/>
      <c r="C1" s="54"/>
      <c r="D1" s="54"/>
      <c r="E1" s="54"/>
      <c r="F1" s="54"/>
      <c r="G1" s="53"/>
      <c r="H1" s="53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4"/>
      <c r="CP1" s="54"/>
      <c r="CQ1" s="54"/>
      <c r="CR1" s="54"/>
      <c r="CS1" s="54"/>
      <c r="CT1" s="54"/>
      <c r="CU1" s="54"/>
      <c r="CV1" s="54"/>
      <c r="CW1" s="54"/>
      <c r="CX1" s="54"/>
      <c r="CY1" s="54"/>
      <c r="CZ1" s="54"/>
      <c r="DA1" s="54"/>
      <c r="DB1" s="54"/>
      <c r="DC1" s="54"/>
      <c r="DD1" s="54"/>
      <c r="DE1" s="54"/>
      <c r="DF1" s="54"/>
      <c r="DG1" s="54"/>
      <c r="DH1" s="54"/>
      <c r="DI1" s="54"/>
      <c r="DJ1" s="54"/>
      <c r="DK1" s="54"/>
      <c r="DL1" s="54"/>
      <c r="DM1" s="54"/>
      <c r="DN1" s="54"/>
      <c r="DO1" s="54"/>
      <c r="DP1" s="54"/>
      <c r="DQ1" s="54"/>
      <c r="DR1" s="54"/>
      <c r="DS1" s="54"/>
      <c r="DT1" s="54"/>
      <c r="DU1" s="54"/>
      <c r="DV1" s="54"/>
      <c r="DW1" s="54"/>
      <c r="DX1" s="54"/>
      <c r="DY1" s="54"/>
      <c r="DZ1" s="54"/>
      <c r="EA1" s="54"/>
      <c r="EB1" s="54"/>
      <c r="EC1" s="54"/>
      <c r="ED1" s="54"/>
      <c r="EE1" s="54"/>
      <c r="EF1" s="54"/>
      <c r="EG1" s="54"/>
      <c r="EH1" s="54"/>
      <c r="EI1" s="54"/>
      <c r="EJ1" s="54"/>
    </row>
    <row r="2" spans="1:140" s="10" customFormat="1" ht="27.75" customHeight="1" thickBot="1" x14ac:dyDescent="0.35">
      <c r="A2" s="373" t="s">
        <v>18</v>
      </c>
      <c r="B2" s="54"/>
      <c r="C2" s="54"/>
      <c r="D2" s="54"/>
      <c r="E2" s="54"/>
      <c r="F2" s="54"/>
      <c r="G2" s="383" t="s">
        <v>342</v>
      </c>
      <c r="H2" s="384">
        <v>2689448200.8200002</v>
      </c>
      <c r="I2" s="385">
        <v>3594362992.0299997</v>
      </c>
      <c r="J2" s="386">
        <v>3594488696.52</v>
      </c>
      <c r="K2" s="54"/>
      <c r="L2" s="189"/>
      <c r="M2" s="73"/>
      <c r="N2" s="73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4"/>
      <c r="EF2" s="54"/>
      <c r="EG2" s="54"/>
      <c r="EH2" s="54"/>
      <c r="EI2" s="54"/>
      <c r="EJ2" s="54"/>
    </row>
    <row r="3" spans="1:140" ht="30" customHeight="1" x14ac:dyDescent="0.3">
      <c r="G3" s="426" t="s">
        <v>466</v>
      </c>
      <c r="H3" s="129">
        <f>SUM(M20:M21)/H2</f>
        <v>1.5905037218143413E-2</v>
      </c>
      <c r="I3" s="129">
        <f>SUM(N20)/I2</f>
        <v>4.5927921670333672E-3</v>
      </c>
      <c r="J3" s="129">
        <f>SUM(O20:O21)/J2</f>
        <v>4.5032194001411686E-3</v>
      </c>
      <c r="K3" s="54"/>
      <c r="L3" s="73"/>
      <c r="M3" s="73"/>
      <c r="N3" s="73"/>
      <c r="O3" s="54"/>
      <c r="P3" s="54"/>
      <c r="U3" s="154"/>
      <c r="X3" s="53"/>
      <c r="Y3" s="53"/>
      <c r="Z3" s="53"/>
      <c r="AA3" s="53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4"/>
      <c r="CJ3" s="54"/>
      <c r="CK3" s="54"/>
      <c r="CL3" s="54"/>
      <c r="CM3" s="54"/>
      <c r="CN3" s="54"/>
      <c r="CO3" s="54"/>
      <c r="CP3" s="54"/>
      <c r="CQ3" s="54"/>
      <c r="CR3" s="54"/>
      <c r="CS3" s="54"/>
      <c r="CT3" s="54"/>
      <c r="CU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  <c r="DJ3" s="54"/>
      <c r="DK3" s="54"/>
      <c r="DL3" s="54"/>
      <c r="DM3" s="54"/>
      <c r="DN3" s="54"/>
      <c r="DO3" s="54"/>
      <c r="DP3" s="54"/>
      <c r="DQ3" s="54"/>
      <c r="DR3" s="54"/>
      <c r="DS3" s="54"/>
      <c r="DT3" s="54"/>
      <c r="DU3" s="54"/>
      <c r="DV3" s="54"/>
      <c r="DW3" s="54"/>
      <c r="DX3" s="54"/>
      <c r="DY3" s="54"/>
      <c r="DZ3" s="54"/>
      <c r="EA3" s="54"/>
      <c r="EB3" s="54"/>
      <c r="EC3" s="54"/>
      <c r="ED3" s="54"/>
      <c r="EE3" s="54"/>
      <c r="EF3" s="54"/>
      <c r="EG3" s="54"/>
      <c r="EH3" s="54"/>
      <c r="EI3" s="54"/>
      <c r="EJ3" s="54"/>
    </row>
    <row r="4" spans="1:140" ht="30" customHeight="1" thickBot="1" x14ac:dyDescent="0.35">
      <c r="G4" s="510" t="s">
        <v>447</v>
      </c>
      <c r="H4" s="511">
        <f>SUM(M22:M23)/H2</f>
        <v>2.557187849403863E-3</v>
      </c>
      <c r="I4" s="511">
        <f>SUM(N22:N23)/I2</f>
        <v>6.0487120359352352E-3</v>
      </c>
      <c r="J4" s="511">
        <f>SUM(O22:O23)/J2</f>
        <v>1.3540870313896385E-2</v>
      </c>
      <c r="K4" s="54"/>
      <c r="L4" s="73"/>
      <c r="M4" s="73"/>
      <c r="N4" s="73"/>
      <c r="O4" s="54"/>
      <c r="P4" s="54"/>
      <c r="U4" s="154"/>
      <c r="X4" s="53"/>
      <c r="Y4" s="53"/>
      <c r="Z4" s="53"/>
      <c r="AA4" s="53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  <c r="CX4" s="54"/>
      <c r="CY4" s="54"/>
      <c r="CZ4" s="54"/>
      <c r="DA4" s="54"/>
      <c r="DB4" s="54"/>
      <c r="DC4" s="54"/>
      <c r="DD4" s="54"/>
      <c r="DE4" s="54"/>
      <c r="DF4" s="54"/>
      <c r="DG4" s="54"/>
      <c r="DH4" s="54"/>
      <c r="DI4" s="54"/>
      <c r="DJ4" s="54"/>
      <c r="DK4" s="54"/>
      <c r="DL4" s="54"/>
      <c r="DM4" s="54"/>
      <c r="DN4" s="54"/>
      <c r="DO4" s="54"/>
      <c r="DP4" s="54"/>
      <c r="DQ4" s="54"/>
      <c r="DR4" s="54"/>
      <c r="DS4" s="54"/>
      <c r="DT4" s="54"/>
      <c r="DU4" s="54"/>
      <c r="DV4" s="54"/>
      <c r="DW4" s="54"/>
      <c r="DX4" s="54"/>
      <c r="DY4" s="54"/>
      <c r="DZ4" s="54"/>
      <c r="EA4" s="54"/>
      <c r="EB4" s="54"/>
      <c r="EC4" s="54"/>
      <c r="ED4" s="54"/>
      <c r="EE4" s="54"/>
      <c r="EF4" s="54"/>
      <c r="EG4" s="54"/>
      <c r="EH4" s="54"/>
      <c r="EI4" s="54"/>
      <c r="EJ4" s="54"/>
    </row>
    <row r="5" spans="1:140" ht="33.75" customHeight="1" thickBot="1" x14ac:dyDescent="0.35">
      <c r="E5" s="659" t="s">
        <v>523</v>
      </c>
      <c r="F5" s="660"/>
      <c r="G5" s="660"/>
      <c r="H5" s="660"/>
      <c r="I5" s="660"/>
      <c r="J5" s="660"/>
      <c r="K5" s="660"/>
      <c r="L5" s="661"/>
      <c r="M5" s="73"/>
      <c r="N5" s="73"/>
      <c r="O5" s="54"/>
      <c r="P5" s="54"/>
      <c r="U5" s="154"/>
      <c r="X5" s="53"/>
      <c r="Y5" s="53"/>
      <c r="Z5" s="53"/>
      <c r="AA5" s="53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  <c r="CU5" s="54"/>
      <c r="CV5" s="54"/>
      <c r="CW5" s="54"/>
      <c r="CX5" s="54"/>
      <c r="CY5" s="54"/>
      <c r="CZ5" s="54"/>
      <c r="DA5" s="54"/>
      <c r="DB5" s="54"/>
      <c r="DC5" s="54"/>
      <c r="DD5" s="54"/>
      <c r="DE5" s="54"/>
      <c r="DF5" s="54"/>
      <c r="DG5" s="54"/>
      <c r="DH5" s="54"/>
      <c r="DI5" s="54"/>
      <c r="DJ5" s="54"/>
      <c r="DK5" s="54"/>
      <c r="DL5" s="54"/>
      <c r="DM5" s="54"/>
      <c r="DN5" s="54"/>
      <c r="DO5" s="54"/>
      <c r="DP5" s="54"/>
      <c r="DQ5" s="54"/>
      <c r="DR5" s="54"/>
      <c r="DS5" s="54"/>
      <c r="DT5" s="54"/>
      <c r="DU5" s="54"/>
      <c r="DV5" s="54"/>
      <c r="DW5" s="54"/>
      <c r="DX5" s="54"/>
      <c r="DY5" s="54"/>
      <c r="DZ5" s="54"/>
      <c r="EA5" s="54"/>
      <c r="EB5" s="54"/>
      <c r="EC5" s="54"/>
      <c r="ED5" s="54"/>
      <c r="EE5" s="54"/>
      <c r="EF5" s="54"/>
      <c r="EG5" s="54"/>
      <c r="EH5" s="54"/>
      <c r="EI5" s="54"/>
      <c r="EJ5" s="54"/>
    </row>
    <row r="6" spans="1:140" ht="20.100000000000001" customHeight="1" x14ac:dyDescent="0.3">
      <c r="K6" s="54"/>
      <c r="L6" s="73"/>
      <c r="M6" s="73"/>
      <c r="N6" s="73"/>
      <c r="O6" s="54"/>
      <c r="P6" s="54"/>
      <c r="U6" s="154"/>
      <c r="X6" s="53"/>
      <c r="Y6" s="53"/>
      <c r="Z6" s="53"/>
      <c r="AA6" s="53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CT6" s="54"/>
      <c r="CU6" s="54"/>
      <c r="CV6" s="54"/>
      <c r="CW6" s="54"/>
      <c r="CX6" s="54"/>
      <c r="CY6" s="54"/>
      <c r="CZ6" s="54"/>
      <c r="DA6" s="54"/>
      <c r="DB6" s="54"/>
      <c r="DC6" s="54"/>
      <c r="DD6" s="54"/>
      <c r="DE6" s="54"/>
      <c r="DF6" s="54"/>
      <c r="DG6" s="54"/>
      <c r="DH6" s="54"/>
      <c r="DI6" s="54"/>
      <c r="DJ6" s="54"/>
      <c r="DK6" s="54"/>
      <c r="DL6" s="54"/>
      <c r="DM6" s="54"/>
      <c r="DN6" s="54"/>
      <c r="DO6" s="54"/>
      <c r="DP6" s="54"/>
      <c r="DQ6" s="54"/>
      <c r="DR6" s="54"/>
      <c r="DS6" s="54"/>
      <c r="DT6" s="54"/>
      <c r="DU6" s="54"/>
      <c r="DV6" s="54"/>
      <c r="DW6" s="54"/>
      <c r="DX6" s="54"/>
      <c r="DY6" s="54"/>
      <c r="DZ6" s="54"/>
      <c r="EA6" s="54"/>
      <c r="EB6" s="54"/>
      <c r="EC6" s="54"/>
      <c r="ED6" s="54"/>
      <c r="EE6" s="54"/>
      <c r="EF6" s="54"/>
      <c r="EG6" s="54"/>
      <c r="EH6" s="54"/>
      <c r="EI6" s="54"/>
      <c r="EJ6" s="54"/>
    </row>
    <row r="7" spans="1:140" ht="30" customHeight="1" thickBot="1" x14ac:dyDescent="0.35">
      <c r="I7" s="54"/>
      <c r="J7" s="54"/>
      <c r="K7" s="54"/>
      <c r="L7" s="73"/>
      <c r="M7" s="73"/>
      <c r="N7" s="73"/>
      <c r="O7" s="54"/>
      <c r="P7" s="54"/>
      <c r="U7" s="154"/>
      <c r="X7" s="53"/>
      <c r="Y7" s="53"/>
      <c r="Z7" s="53"/>
      <c r="AA7" s="53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54"/>
      <c r="CR7" s="54"/>
      <c r="CS7" s="54"/>
      <c r="CT7" s="54"/>
      <c r="CU7" s="54"/>
      <c r="CV7" s="54"/>
      <c r="CW7" s="54"/>
      <c r="CX7" s="54"/>
      <c r="CY7" s="54"/>
      <c r="CZ7" s="54"/>
      <c r="DA7" s="54"/>
      <c r="DB7" s="54"/>
      <c r="DC7" s="54"/>
      <c r="DD7" s="54"/>
      <c r="DE7" s="54"/>
      <c r="DF7" s="54"/>
      <c r="DG7" s="54"/>
      <c r="DH7" s="54"/>
      <c r="DI7" s="54"/>
      <c r="DJ7" s="54"/>
      <c r="DK7" s="54"/>
      <c r="DL7" s="54"/>
      <c r="DM7" s="54"/>
      <c r="DN7" s="54"/>
      <c r="DO7" s="54"/>
      <c r="DP7" s="54"/>
      <c r="DQ7" s="54"/>
      <c r="DR7" s="54"/>
      <c r="DS7" s="54"/>
      <c r="DT7" s="54"/>
      <c r="DU7" s="54"/>
      <c r="DV7" s="54"/>
      <c r="DW7" s="54"/>
      <c r="DX7" s="54"/>
      <c r="DY7" s="54"/>
      <c r="DZ7" s="54"/>
      <c r="EA7" s="54"/>
      <c r="EB7" s="54"/>
      <c r="EC7" s="54"/>
      <c r="ED7" s="54"/>
      <c r="EE7" s="54"/>
      <c r="EF7" s="54"/>
      <c r="EG7" s="54"/>
      <c r="EH7" s="54"/>
      <c r="EI7" s="54"/>
      <c r="EJ7" s="54"/>
    </row>
    <row r="8" spans="1:140" ht="33" customHeight="1" thickBot="1" x14ac:dyDescent="0.35">
      <c r="B8" s="395"/>
      <c r="C8" s="667" t="s">
        <v>167</v>
      </c>
      <c r="D8" s="667"/>
      <c r="E8" s="668"/>
      <c r="G8" s="673" t="s">
        <v>527</v>
      </c>
      <c r="H8" s="674"/>
      <c r="I8" s="674"/>
      <c r="J8" s="675"/>
      <c r="L8" s="673" t="s">
        <v>520</v>
      </c>
      <c r="M8" s="674"/>
      <c r="N8" s="674"/>
      <c r="O8" s="675"/>
      <c r="X8" s="53"/>
      <c r="Y8" s="53"/>
      <c r="Z8" s="53"/>
      <c r="AA8" s="53"/>
    </row>
    <row r="9" spans="1:140" ht="23.1" customHeight="1" thickBot="1" x14ac:dyDescent="0.35">
      <c r="B9" s="387" t="s">
        <v>136</v>
      </c>
      <c r="C9" s="232">
        <v>2018</v>
      </c>
      <c r="D9" s="232">
        <v>2019</v>
      </c>
      <c r="E9" s="388">
        <v>2020</v>
      </c>
      <c r="G9" s="512" t="s">
        <v>132</v>
      </c>
      <c r="H9" s="506">
        <v>2018</v>
      </c>
      <c r="I9" s="507">
        <v>2019</v>
      </c>
      <c r="J9" s="508">
        <v>2020</v>
      </c>
      <c r="L9" s="534" t="s">
        <v>265</v>
      </c>
      <c r="M9" s="535">
        <v>2018</v>
      </c>
      <c r="N9" s="535">
        <v>2019</v>
      </c>
      <c r="O9" s="536">
        <v>2020</v>
      </c>
      <c r="X9" s="53"/>
      <c r="Y9" s="53"/>
      <c r="Z9" s="53"/>
      <c r="AA9" s="53"/>
    </row>
    <row r="10" spans="1:140" ht="23.1" customHeight="1" x14ac:dyDescent="0.3">
      <c r="B10" s="396" t="str">
        <f>B31</f>
        <v>Own Digital</v>
      </c>
      <c r="C10" s="129">
        <f t="shared" ref="C10:E11" si="0">C31/C$38</f>
        <v>2.4716392854664693E-2</v>
      </c>
      <c r="D10" s="129">
        <f t="shared" si="0"/>
        <v>1.576020677771782E-2</v>
      </c>
      <c r="E10" s="397">
        <f t="shared" si="0"/>
        <v>9.5088607477728567E-4</v>
      </c>
      <c r="G10" s="544" t="s">
        <v>517</v>
      </c>
      <c r="H10" s="513">
        <f>SUM(H30:H31,C33:C35)/SUM(M20:M24)*H13</f>
        <v>1.0084611125351188</v>
      </c>
      <c r="I10" s="513">
        <f>SUM(I30:I31,D33:D34)/SUM(N20:N24)*I13</f>
        <v>1.182324285170324</v>
      </c>
      <c r="J10" s="551">
        <f>SUM(J30:J31,E33:E34)/SUM(O20:O24)*J13</f>
        <v>1.4105592271574432</v>
      </c>
      <c r="K10"/>
      <c r="L10" s="389" t="str">
        <f>B10</f>
        <v>Own Digital</v>
      </c>
      <c r="M10" s="156">
        <f>H30/M15*10000000</f>
        <v>855.44324787419998</v>
      </c>
      <c r="N10" s="156">
        <f t="shared" ref="N10:O10" si="1">I30/N15*10000000</f>
        <v>818.4709298452309</v>
      </c>
      <c r="O10" s="392">
        <f t="shared" si="1"/>
        <v>587.14035005487654</v>
      </c>
      <c r="P10" s="609">
        <f>O10/N10-1</f>
        <v>-0.28263750287881073</v>
      </c>
      <c r="X10" s="53"/>
      <c r="Y10" s="53"/>
      <c r="Z10" s="53"/>
      <c r="AA10" s="53"/>
      <c r="AB10" s="105"/>
      <c r="AC10" s="105"/>
    </row>
    <row r="11" spans="1:140" ht="23.1" customHeight="1" thickBot="1" x14ac:dyDescent="0.35">
      <c r="B11" s="396" t="str">
        <f>B32</f>
        <v>Own TV</v>
      </c>
      <c r="C11" s="129">
        <f t="shared" si="0"/>
        <v>2.0241640185470526E-2</v>
      </c>
      <c r="D11" s="129">
        <f t="shared" si="0"/>
        <v>2.4868953972167405E-2</v>
      </c>
      <c r="E11" s="397">
        <f t="shared" si="0"/>
        <v>9.962608950022097E-3</v>
      </c>
      <c r="G11" s="545" t="s">
        <v>518</v>
      </c>
      <c r="H11" s="514">
        <f>SUM(H30:H31,C35)/SUM(M20:M21,M24)*H13</f>
        <v>1.0912092444604475</v>
      </c>
      <c r="I11" s="514">
        <f>SUM(I30:I31)/SUM(N20:N21)*I13</f>
        <v>1.2893402268678276</v>
      </c>
      <c r="J11" s="552">
        <f>SUM(J30:J31)/SUM(O20:O21)*J13</f>
        <v>1.2446021847909143</v>
      </c>
      <c r="K11"/>
      <c r="L11" s="390" t="str">
        <f t="shared" ref="L11" si="2">B11</f>
        <v>Own TV</v>
      </c>
      <c r="M11" s="393">
        <f>H31/M16*100</f>
        <v>938.9189574507277</v>
      </c>
      <c r="N11" s="393">
        <f t="shared" ref="N11:O11" si="3">I31/N16*100</f>
        <v>688.62547895760213</v>
      </c>
      <c r="O11" s="394">
        <f t="shared" si="3"/>
        <v>1864.032749563095</v>
      </c>
      <c r="P11" s="154">
        <f>O11/N11-1</f>
        <v>1.7068890224403988</v>
      </c>
      <c r="X11" s="53"/>
      <c r="Y11" s="53"/>
      <c r="Z11" s="53"/>
      <c r="AA11" s="53"/>
    </row>
    <row r="12" spans="1:140" ht="23.1" customHeight="1" thickBot="1" x14ac:dyDescent="0.35">
      <c r="B12" s="396" t="str">
        <f>B33</f>
        <v xml:space="preserve"> Trade MT</v>
      </c>
      <c r="C12" s="129">
        <f t="shared" ref="C12:E14" si="4">C42/C$38</f>
        <v>2.8433525541960341E-3</v>
      </c>
      <c r="D12" s="129">
        <f t="shared" si="4"/>
        <v>9.4911121386782558E-3</v>
      </c>
      <c r="E12" s="397">
        <f t="shared" si="4"/>
        <v>2.7428250400459288E-2</v>
      </c>
      <c r="K12"/>
      <c r="X12" s="53"/>
      <c r="Y12" s="53"/>
      <c r="Z12" s="53"/>
      <c r="AA12" s="53"/>
    </row>
    <row r="13" spans="1:140" ht="23.1" customHeight="1" thickBot="1" x14ac:dyDescent="0.35">
      <c r="B13" s="396" t="str">
        <f>B34</f>
        <v>Trade TT</v>
      </c>
      <c r="C13" s="129">
        <f t="shared" si="4"/>
        <v>3.3840069832020921E-4</v>
      </c>
      <c r="D13" s="129">
        <f t="shared" si="4"/>
        <v>3.2676486335064888E-3</v>
      </c>
      <c r="E13" s="397">
        <f t="shared" si="4"/>
        <v>1.1218847455296761E-2</v>
      </c>
      <c r="G13" s="515" t="s">
        <v>529</v>
      </c>
      <c r="H13" s="549">
        <v>233.60397218681859</v>
      </c>
      <c r="I13" s="549">
        <v>356.31029119069399</v>
      </c>
      <c r="J13" s="550">
        <v>521.8199844663302</v>
      </c>
      <c r="K13"/>
      <c r="L13" s="676" t="s">
        <v>343</v>
      </c>
      <c r="M13" s="677"/>
      <c r="N13" s="677"/>
      <c r="O13" s="678"/>
      <c r="U13" s="73"/>
      <c r="X13" s="53"/>
      <c r="Y13" s="53"/>
      <c r="Z13" s="53"/>
      <c r="AA13" s="53"/>
    </row>
    <row r="14" spans="1:140" ht="23.1" customHeight="1" thickBot="1" x14ac:dyDescent="0.35">
      <c r="B14" s="398" t="s">
        <v>451</v>
      </c>
      <c r="C14" s="129">
        <f t="shared" si="4"/>
        <v>8.3410982056190464E-4</v>
      </c>
      <c r="D14" s="444">
        <f t="shared" si="4"/>
        <v>7.7950481182337262E-6</v>
      </c>
      <c r="E14" s="397">
        <f t="shared" si="4"/>
        <v>2.6552086476932645E-9</v>
      </c>
      <c r="G14" s="504"/>
      <c r="H14" s="662" t="s">
        <v>528</v>
      </c>
      <c r="I14" s="662"/>
      <c r="J14" s="663"/>
      <c r="L14" s="534" t="s">
        <v>136</v>
      </c>
      <c r="M14" s="535">
        <v>2018</v>
      </c>
      <c r="N14" s="535">
        <v>2019</v>
      </c>
      <c r="O14" s="536">
        <v>2020</v>
      </c>
      <c r="U14" s="73"/>
      <c r="X14" s="53"/>
      <c r="Y14" s="53"/>
      <c r="Z14" s="53"/>
      <c r="AA14" s="53"/>
    </row>
    <row r="15" spans="1:140" ht="23.1" customHeight="1" thickBot="1" x14ac:dyDescent="0.35">
      <c r="B15" s="399" t="s">
        <v>14</v>
      </c>
      <c r="C15" s="502">
        <f>SUM(C10:C14)</f>
        <v>4.8973896113213372E-2</v>
      </c>
      <c r="D15" s="502">
        <f>SUM(D10:D14)</f>
        <v>5.3395716570188205E-2</v>
      </c>
      <c r="E15" s="503">
        <f>SUM(E10:E14)</f>
        <v>4.9560595535764085E-2</v>
      </c>
      <c r="G15" s="506" t="s">
        <v>265</v>
      </c>
      <c r="H15" s="507">
        <v>2018</v>
      </c>
      <c r="I15" s="507">
        <v>2019</v>
      </c>
      <c r="J15" s="508">
        <v>2020</v>
      </c>
      <c r="L15" s="398" t="s">
        <v>37</v>
      </c>
      <c r="M15" s="128">
        <v>1289139447</v>
      </c>
      <c r="N15" s="128">
        <v>861172912</v>
      </c>
      <c r="O15" s="400">
        <v>57291842</v>
      </c>
      <c r="U15" s="73"/>
      <c r="V15" s="73"/>
    </row>
    <row r="16" spans="1:140" ht="23.1" customHeight="1" thickBot="1" x14ac:dyDescent="0.35">
      <c r="A16" s="127"/>
      <c r="B16" s="73"/>
      <c r="C16" s="73"/>
      <c r="D16" s="73"/>
      <c r="E16" s="130"/>
      <c r="F16" s="73"/>
      <c r="G16" s="546" t="str">
        <f>L20</f>
        <v>Digital Own</v>
      </c>
      <c r="H16" s="505">
        <f t="shared" ref="H16:J17" si="5">IFERROR(H30/M20*H$13,0)</f>
        <v>1.1193795020134771</v>
      </c>
      <c r="I16" s="711">
        <f t="shared" si="5"/>
        <v>1.5213294011820753</v>
      </c>
      <c r="J16" s="712">
        <f t="shared" si="5"/>
        <v>2.8987263124288472</v>
      </c>
      <c r="L16" s="401" t="s">
        <v>6</v>
      </c>
      <c r="M16" s="402">
        <v>9618.8599999999497</v>
      </c>
      <c r="N16" s="402">
        <v>16151.250000000109</v>
      </c>
      <c r="O16" s="408">
        <v>1890.7137000000027</v>
      </c>
      <c r="P16" s="73"/>
      <c r="Q16" s="73"/>
    </row>
    <row r="17" spans="1:26" ht="23.1" customHeight="1" thickBot="1" x14ac:dyDescent="0.35">
      <c r="B17" s="613" t="s">
        <v>65</v>
      </c>
      <c r="C17" s="614"/>
      <c r="D17" s="615">
        <f>100%-D15</f>
        <v>0.94660428342981184</v>
      </c>
      <c r="E17" s="616">
        <f>100%-E15</f>
        <v>0.95043940446423592</v>
      </c>
      <c r="G17" s="547" t="str">
        <f>L21</f>
        <v>TV Own</v>
      </c>
      <c r="H17" s="233">
        <f t="shared" si="5"/>
        <v>1.0675990643247022</v>
      </c>
      <c r="I17" s="707">
        <f t="shared" si="5"/>
        <v>1.1757206901109991</v>
      </c>
      <c r="J17" s="708">
        <f t="shared" si="5"/>
        <v>1.1803164310552541</v>
      </c>
    </row>
    <row r="18" spans="1:26" ht="23.1" customHeight="1" thickBot="1" x14ac:dyDescent="0.35">
      <c r="G18" s="547" t="str">
        <f>L22</f>
        <v>Trade MT</v>
      </c>
      <c r="H18" s="233">
        <f>IFERROR(C33/M22*H$13,0)</f>
        <v>0.45752476110071338</v>
      </c>
      <c r="I18" s="707">
        <f t="shared" ref="I18:J18" si="6">IFERROR(D33/N22*I$13,0)</f>
        <v>0.83041229389209237</v>
      </c>
      <c r="J18" s="708">
        <f t="shared" si="6"/>
        <v>1.3421575315958614</v>
      </c>
      <c r="L18" s="669" t="s">
        <v>168</v>
      </c>
      <c r="M18" s="670"/>
      <c r="N18" s="671"/>
      <c r="O18" s="672"/>
    </row>
    <row r="19" spans="1:26" ht="23.1" customHeight="1" thickBot="1" x14ac:dyDescent="0.35">
      <c r="G19" s="548" t="s">
        <v>317</v>
      </c>
      <c r="H19" s="391">
        <f>IFERROR(C34/M23*H$13,0)</f>
        <v>0.88177441502955878</v>
      </c>
      <c r="I19" s="713">
        <f t="shared" ref="I19" si="7">IFERROR(D34/N23*I$13,0)</f>
        <v>1.4758558459785194</v>
      </c>
      <c r="J19" s="714">
        <f t="shared" ref="J19" si="8">IFERROR(E34/O23*J$13,0)</f>
        <v>1.8916181420479532</v>
      </c>
      <c r="L19" s="534" t="s">
        <v>136</v>
      </c>
      <c r="M19" s="535">
        <v>2018</v>
      </c>
      <c r="N19" s="535">
        <v>2019</v>
      </c>
      <c r="O19" s="536">
        <v>2020</v>
      </c>
      <c r="T19" s="188"/>
    </row>
    <row r="20" spans="1:26" ht="23.1" customHeight="1" x14ac:dyDescent="0.3">
      <c r="L20" s="398" t="s">
        <v>37</v>
      </c>
      <c r="M20" s="128">
        <v>23014098.834311001</v>
      </c>
      <c r="N20" s="128">
        <v>16508162.19527</v>
      </c>
      <c r="O20" s="400">
        <v>605547.48925700004</v>
      </c>
      <c r="P20" s="154">
        <f>O20/N20-1</f>
        <v>-0.96331829781570089</v>
      </c>
      <c r="T20" s="188"/>
    </row>
    <row r="21" spans="1:26" ht="20.100000000000001" customHeight="1" x14ac:dyDescent="0.3">
      <c r="L21" s="398" t="s">
        <v>6</v>
      </c>
      <c r="M21" s="128">
        <v>19761674.895999949</v>
      </c>
      <c r="N21" s="128">
        <v>33706482.409999825</v>
      </c>
      <c r="O21" s="400">
        <v>15581223.742500005</v>
      </c>
      <c r="P21" s="154">
        <f>O21/N21-1</f>
        <v>-0.53773806613894937</v>
      </c>
      <c r="T21" s="188"/>
    </row>
    <row r="22" spans="1:26" ht="20.100000000000001" customHeight="1" x14ac:dyDescent="0.3">
      <c r="L22" s="398" t="s">
        <v>259</v>
      </c>
      <c r="M22" s="128">
        <v>6477424.2607379854</v>
      </c>
      <c r="N22" s="128">
        <v>18213080.582051791</v>
      </c>
      <c r="O22" s="400">
        <v>37724330.923281603</v>
      </c>
      <c r="T22" s="154"/>
    </row>
    <row r="23" spans="1:26" ht="20.100000000000001" customHeight="1" x14ac:dyDescent="0.3">
      <c r="L23" s="398" t="s">
        <v>317</v>
      </c>
      <c r="M23" s="128">
        <v>400000</v>
      </c>
      <c r="N23" s="128">
        <v>3528186.1093602511</v>
      </c>
      <c r="O23" s="400">
        <v>10948174.361062178</v>
      </c>
      <c r="P23" s="187"/>
      <c r="Q23" s="187"/>
      <c r="T23" s="154"/>
    </row>
    <row r="24" spans="1:26" ht="20.100000000000001" customHeight="1" thickBot="1" x14ac:dyDescent="0.35">
      <c r="L24" s="401" t="s">
        <v>451</v>
      </c>
      <c r="M24" s="402">
        <v>963258</v>
      </c>
      <c r="N24" s="403"/>
      <c r="O24" s="404"/>
      <c r="P24" s="187"/>
      <c r="Q24" s="187"/>
      <c r="T24" s="154"/>
    </row>
    <row r="25" spans="1:26" ht="32.25" customHeight="1" x14ac:dyDescent="0.3">
      <c r="O25" s="187"/>
      <c r="P25" s="187"/>
      <c r="Q25" s="187"/>
      <c r="T25" s="154"/>
    </row>
    <row r="26" spans="1:26" ht="39.75" hidden="1" customHeight="1" x14ac:dyDescent="0.3">
      <c r="T26" s="154"/>
    </row>
    <row r="27" spans="1:26" ht="20.100000000000001" hidden="1" customHeight="1" thickBot="1" x14ac:dyDescent="0.35"/>
    <row r="28" spans="1:26" ht="20.100000000000001" hidden="1" customHeight="1" thickBot="1" x14ac:dyDescent="0.35">
      <c r="A28" s="230" t="s">
        <v>263</v>
      </c>
      <c r="B28" s="229"/>
      <c r="C28" s="231">
        <v>1.0900000000000001</v>
      </c>
      <c r="D28" s="611">
        <v>0.91600000000000004</v>
      </c>
      <c r="E28" s="612">
        <v>0.83</v>
      </c>
      <c r="G28" s="554" t="s">
        <v>439</v>
      </c>
      <c r="H28" s="386">
        <v>4863316.22</v>
      </c>
      <c r="I28" s="386">
        <v>4096634.1599999997</v>
      </c>
      <c r="J28" s="386">
        <v>2936191.1</v>
      </c>
      <c r="L28" s="528" t="s">
        <v>526</v>
      </c>
      <c r="M28" s="529">
        <v>353</v>
      </c>
      <c r="N28" s="529">
        <v>465</v>
      </c>
      <c r="O28" s="530">
        <v>516</v>
      </c>
      <c r="X28" s="53"/>
      <c r="Y28" s="53"/>
      <c r="Z28" s="53"/>
    </row>
    <row r="29" spans="1:26" ht="20.100000000000001" hidden="1" customHeight="1" thickBot="1" x14ac:dyDescent="0.35">
      <c r="G29" s="556" t="s">
        <v>132</v>
      </c>
      <c r="H29" s="553" t="s">
        <v>260</v>
      </c>
      <c r="I29" s="553" t="s">
        <v>261</v>
      </c>
      <c r="J29" s="557" t="s">
        <v>262</v>
      </c>
      <c r="L29" s="389" t="s">
        <v>521</v>
      </c>
      <c r="M29" s="509">
        <v>482.81141583969776</v>
      </c>
      <c r="N29" s="509">
        <v>765.65771683174694</v>
      </c>
      <c r="O29" s="531">
        <v>1012.325449393212</v>
      </c>
      <c r="X29" s="53"/>
      <c r="Y29" s="53"/>
      <c r="Z29" s="53"/>
    </row>
    <row r="30" spans="1:26" ht="20.100000000000001" hidden="1" customHeight="1" thickBot="1" x14ac:dyDescent="0.35">
      <c r="B30" s="405" t="s">
        <v>74</v>
      </c>
      <c r="C30" s="406">
        <v>2018</v>
      </c>
      <c r="D30" s="406">
        <v>2019</v>
      </c>
      <c r="E30" s="407">
        <v>2020</v>
      </c>
      <c r="G30" s="398" t="s">
        <v>172</v>
      </c>
      <c r="H30" s="128">
        <f>'Digital Breakdown'!B46</f>
        <v>110278.56355044301</v>
      </c>
      <c r="I30" s="128">
        <f>'Digital Breakdown'!C46</f>
        <v>70484.49940421652</v>
      </c>
      <c r="J30" s="400">
        <f>'Digital Breakdown'!D46</f>
        <v>3363.8352167168682</v>
      </c>
      <c r="L30" s="390" t="s">
        <v>522</v>
      </c>
      <c r="M30" s="532">
        <v>314.1888978342655</v>
      </c>
      <c r="N30" s="532">
        <v>474.29431370536912</v>
      </c>
      <c r="O30" s="533">
        <v>777.24772331958866</v>
      </c>
      <c r="X30" s="53"/>
      <c r="Y30" s="53"/>
      <c r="Z30" s="53"/>
    </row>
    <row r="31" spans="1:26" ht="20.100000000000001" hidden="1" customHeight="1" thickBot="1" x14ac:dyDescent="0.35">
      <c r="B31" s="398" t="str">
        <f>B40</f>
        <v>Own Digital</v>
      </c>
      <c r="C31" s="128">
        <f>H30*C28</f>
        <v>120203.6342699829</v>
      </c>
      <c r="D31" s="128">
        <f>I30*D28</f>
        <v>64563.801454262335</v>
      </c>
      <c r="E31" s="400">
        <f>J30*E28</f>
        <v>2791.9832298750007</v>
      </c>
      <c r="G31" s="401" t="s">
        <v>171</v>
      </c>
      <c r="H31" s="402">
        <f>'TV Breakdown'!B15</f>
        <v>90313.30003064459</v>
      </c>
      <c r="I31" s="402">
        <f>'TV Breakdown'!C15</f>
        <v>111221.62267014047</v>
      </c>
      <c r="J31" s="408">
        <f>'TV Breakdown'!D15</f>
        <v>35243.522568476175</v>
      </c>
      <c r="X31" s="53"/>
      <c r="Y31" s="53"/>
      <c r="Z31" s="53"/>
    </row>
    <row r="32" spans="1:26" ht="20.100000000000001" hidden="1" customHeight="1" x14ac:dyDescent="0.3">
      <c r="B32" s="398" t="str">
        <f t="shared" ref="B32:B33" si="9">B41</f>
        <v>Own TV</v>
      </c>
      <c r="C32" s="128">
        <f>H31*C28</f>
        <v>98441.497033402615</v>
      </c>
      <c r="D32" s="128">
        <f>I31*D28</f>
        <v>101879.00636584868</v>
      </c>
      <c r="E32" s="400">
        <f>J31*E28</f>
        <v>29252.123731835225</v>
      </c>
      <c r="X32" s="53"/>
      <c r="Y32" s="53"/>
      <c r="Z32" s="53"/>
    </row>
    <row r="33" spans="2:26" ht="20.100000000000001" hidden="1" customHeight="1" x14ac:dyDescent="0.3">
      <c r="B33" s="398" t="str">
        <f t="shared" si="9"/>
        <v xml:space="preserve"> Trade MT</v>
      </c>
      <c r="C33" s="128">
        <f t="shared" ref="C33:E35" si="10">C42/C$28</f>
        <v>12686.351005504588</v>
      </c>
      <c r="D33" s="128">
        <f t="shared" si="10"/>
        <v>42447.177078275105</v>
      </c>
      <c r="E33" s="400">
        <f t="shared" si="10"/>
        <v>97029.620137831327</v>
      </c>
      <c r="X33" s="53"/>
      <c r="Y33" s="53"/>
      <c r="Z33" s="53"/>
    </row>
    <row r="34" spans="2:26" ht="20.100000000000001" hidden="1" customHeight="1" x14ac:dyDescent="0.3">
      <c r="B34" s="398" t="s">
        <v>317</v>
      </c>
      <c r="C34" s="128">
        <f t="shared" si="10"/>
        <v>1509.8620229357796</v>
      </c>
      <c r="D34" s="128">
        <f t="shared" si="10"/>
        <v>14613.931238973801</v>
      </c>
      <c r="E34" s="400">
        <f t="shared" si="10"/>
        <v>39687.566325903616</v>
      </c>
      <c r="X34" s="53"/>
      <c r="Y34" s="53"/>
      <c r="Z34" s="53"/>
    </row>
    <row r="35" spans="2:26" ht="20.100000000000001" hidden="1" customHeight="1" thickBot="1" x14ac:dyDescent="0.35">
      <c r="B35" s="401" t="s">
        <v>451</v>
      </c>
      <c r="C35" s="402">
        <f t="shared" si="10"/>
        <v>3721.5961647706422</v>
      </c>
      <c r="D35" s="402">
        <f t="shared" si="10"/>
        <v>34.861856331877732</v>
      </c>
      <c r="E35" s="408">
        <f t="shared" si="10"/>
        <v>9.3930120481927719E-3</v>
      </c>
      <c r="X35" s="53"/>
      <c r="Y35" s="53"/>
      <c r="Z35" s="53"/>
    </row>
    <row r="36" spans="2:26" ht="20.100000000000001" hidden="1" customHeight="1" thickBot="1" x14ac:dyDescent="0.35"/>
    <row r="37" spans="2:26" ht="20.100000000000001" hidden="1" customHeight="1" thickBot="1" x14ac:dyDescent="0.35">
      <c r="B37" s="664" t="s">
        <v>264</v>
      </c>
      <c r="C37" s="665"/>
      <c r="D37" s="665"/>
      <c r="E37" s="666"/>
    </row>
    <row r="38" spans="2:26" ht="20.100000000000001" hidden="1" customHeight="1" thickBot="1" x14ac:dyDescent="0.35">
      <c r="B38" s="236" t="s">
        <v>73</v>
      </c>
      <c r="C38" s="228">
        <v>4863316.22</v>
      </c>
      <c r="D38" s="228">
        <v>4096634.1599999997</v>
      </c>
      <c r="E38" s="409">
        <v>2936191.1</v>
      </c>
    </row>
    <row r="39" spans="2:26" ht="20.100000000000001" hidden="1" customHeight="1" thickBot="1" x14ac:dyDescent="0.35">
      <c r="B39" s="701" t="s">
        <v>132</v>
      </c>
      <c r="C39" s="554" t="s">
        <v>260</v>
      </c>
      <c r="D39" s="705" t="s">
        <v>261</v>
      </c>
      <c r="E39" s="706" t="s">
        <v>262</v>
      </c>
    </row>
    <row r="40" spans="2:26" ht="20.100000000000001" hidden="1" customHeight="1" x14ac:dyDescent="0.3">
      <c r="B40" s="702" t="s">
        <v>172</v>
      </c>
      <c r="C40" s="696">
        <v>93892.029327799988</v>
      </c>
      <c r="D40" s="697">
        <v>73334.973389199993</v>
      </c>
      <c r="E40" s="698">
        <v>3650.5986954000009</v>
      </c>
    </row>
    <row r="41" spans="2:26" ht="20.100000000000001" hidden="1" customHeight="1" x14ac:dyDescent="0.3">
      <c r="B41" s="703" t="s">
        <v>171</v>
      </c>
      <c r="C41" s="699">
        <v>88244.352211999998</v>
      </c>
      <c r="D41" s="128">
        <v>108763.77357579999</v>
      </c>
      <c r="E41" s="400">
        <v>29251.621857400001</v>
      </c>
    </row>
    <row r="42" spans="2:26" ht="20.100000000000001" hidden="1" customHeight="1" x14ac:dyDescent="0.3">
      <c r="B42" s="703" t="s">
        <v>301</v>
      </c>
      <c r="C42" s="699">
        <v>13828.122596000001</v>
      </c>
      <c r="D42" s="128">
        <v>38881.614203699995</v>
      </c>
      <c r="E42" s="400">
        <v>80534.5847144</v>
      </c>
    </row>
    <row r="43" spans="2:26" ht="20.100000000000001" hidden="1" customHeight="1" x14ac:dyDescent="0.3">
      <c r="B43" s="703" t="s">
        <v>317</v>
      </c>
      <c r="C43" s="699">
        <v>1645.749605</v>
      </c>
      <c r="D43" s="128">
        <v>13386.361014900001</v>
      </c>
      <c r="E43" s="400">
        <v>32940.680050499999</v>
      </c>
    </row>
    <row r="44" spans="2:26" ht="20.100000000000001" hidden="1" customHeight="1" thickBot="1" x14ac:dyDescent="0.35">
      <c r="B44" s="704" t="s">
        <v>451</v>
      </c>
      <c r="C44" s="700">
        <v>4056.5398196000001</v>
      </c>
      <c r="D44" s="402">
        <v>31.933460400000001</v>
      </c>
      <c r="E44" s="408">
        <v>7.7961999999999997E-3</v>
      </c>
    </row>
    <row r="45" spans="2:26" hidden="1" x14ac:dyDescent="0.3">
      <c r="B45"/>
      <c r="C45"/>
      <c r="D45"/>
    </row>
    <row r="46" spans="2:26" hidden="1" x14ac:dyDescent="0.3">
      <c r="B46"/>
      <c r="C46"/>
      <c r="D46"/>
    </row>
  </sheetData>
  <mergeCells count="8">
    <mergeCell ref="E5:L5"/>
    <mergeCell ref="H14:J14"/>
    <mergeCell ref="B37:E37"/>
    <mergeCell ref="C8:E8"/>
    <mergeCell ref="L18:O18"/>
    <mergeCell ref="L8:O8"/>
    <mergeCell ref="L13:O13"/>
    <mergeCell ref="G8:J8"/>
  </mergeCells>
  <hyperlinks>
    <hyperlink ref="A2" location="'Project Summary'!A1" display="Back" xr:uid="{702D9087-5E72-4675-A96C-F06345327535}"/>
  </hyperlinks>
  <pageMargins left="0.7" right="0.7" top="0.75" bottom="0.75" header="0.3" footer="0.3"/>
  <pageSetup orientation="portrait" horizontalDpi="4294967293" verticalDpi="4294967293" r:id="rId2"/>
  <ignoredErrors>
    <ignoredError sqref="H11 H10 I10:J11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39883-CC48-4419-8D69-BF8C3F0A46BB}">
  <sheetPr>
    <tabColor rgb="FF7030A0"/>
  </sheetPr>
  <dimension ref="A1:CL41"/>
  <sheetViews>
    <sheetView showGridLines="0" topLeftCell="A7" workbookViewId="0">
      <pane xSplit="1" topLeftCell="B1" activePane="topRight" state="frozen"/>
      <selection activeCell="G13" sqref="G13"/>
      <selection pane="topRight" activeCell="T21" sqref="T21:T23"/>
    </sheetView>
  </sheetViews>
  <sheetFormatPr defaultRowHeight="15" x14ac:dyDescent="0.25"/>
  <cols>
    <col min="1" max="1" width="30.140625" customWidth="1"/>
    <col min="2" max="4" width="9.7109375" style="105" customWidth="1"/>
    <col min="5" max="5" width="9.7109375" style="105" hidden="1" customWidth="1"/>
    <col min="6" max="7" width="9.7109375" style="105" customWidth="1"/>
    <col min="8" max="8" width="12.140625" style="105" hidden="1" customWidth="1"/>
    <col min="9" max="9" width="11.42578125" style="105" customWidth="1"/>
    <col min="10" max="10" width="12.42578125" style="105" customWidth="1"/>
    <col min="11" max="11" width="9.7109375" style="105" hidden="1" customWidth="1"/>
    <col min="12" max="13" width="9.7109375" style="105" customWidth="1"/>
    <col min="14" max="14" width="9.7109375" style="105" hidden="1" customWidth="1"/>
    <col min="15" max="15" width="9.7109375" style="105" customWidth="1"/>
    <col min="16" max="16" width="13.140625" style="105" customWidth="1"/>
    <col min="17" max="17" width="9.7109375" style="105" hidden="1" customWidth="1"/>
    <col min="18" max="18" width="9.7109375" style="105" customWidth="1"/>
    <col min="19" max="19" width="9.7109375" customWidth="1"/>
    <col min="20" max="20" width="14" customWidth="1"/>
  </cols>
  <sheetData>
    <row r="1" spans="1:90" hidden="1" x14ac:dyDescent="0.25">
      <c r="A1" s="95" t="s">
        <v>143</v>
      </c>
      <c r="S1" s="153">
        <v>146.36897038638389</v>
      </c>
      <c r="T1" s="153"/>
    </row>
    <row r="2" spans="1:90" hidden="1" x14ac:dyDescent="0.25"/>
    <row r="3" spans="1:90" ht="38.25" hidden="1" customHeight="1" x14ac:dyDescent="0.25">
      <c r="A3" s="90" t="s">
        <v>140</v>
      </c>
      <c r="B3" s="682" t="s">
        <v>31</v>
      </c>
      <c r="C3" s="682"/>
      <c r="D3" s="193"/>
      <c r="E3" s="682" t="s">
        <v>138</v>
      </c>
      <c r="F3" s="682"/>
      <c r="G3" s="193"/>
      <c r="H3" s="682" t="s">
        <v>139</v>
      </c>
      <c r="I3" s="682"/>
      <c r="J3" s="193"/>
      <c r="K3" s="682" t="s">
        <v>142</v>
      </c>
      <c r="L3" s="682"/>
      <c r="M3" s="193"/>
      <c r="N3" s="682" t="s">
        <v>19</v>
      </c>
      <c r="O3" s="682"/>
      <c r="P3" s="116" t="s">
        <v>152</v>
      </c>
      <c r="Q3" s="682" t="s">
        <v>109</v>
      </c>
      <c r="R3" s="682"/>
      <c r="S3" s="116" t="s">
        <v>169</v>
      </c>
      <c r="T3" s="272"/>
    </row>
    <row r="4" spans="1:90" ht="20.100000000000001" hidden="1" customHeight="1" x14ac:dyDescent="0.25">
      <c r="A4" s="72"/>
      <c r="B4" s="104">
        <v>2018</v>
      </c>
      <c r="C4" s="104">
        <v>2019</v>
      </c>
      <c r="D4" s="104"/>
      <c r="E4" s="104">
        <v>2018</v>
      </c>
      <c r="F4" s="104">
        <v>2019</v>
      </c>
      <c r="G4" s="104"/>
      <c r="H4" s="104">
        <v>2018</v>
      </c>
      <c r="I4" s="104">
        <v>2019</v>
      </c>
      <c r="J4" s="104"/>
      <c r="K4" s="104">
        <v>2018</v>
      </c>
      <c r="L4" s="104">
        <v>2019</v>
      </c>
      <c r="M4" s="104"/>
      <c r="N4" s="104">
        <v>2018</v>
      </c>
      <c r="O4" s="104">
        <v>2019</v>
      </c>
      <c r="P4" s="104"/>
      <c r="Q4" s="104">
        <v>2018</v>
      </c>
      <c r="R4" s="104">
        <v>2019</v>
      </c>
      <c r="S4" s="131"/>
      <c r="T4" s="273"/>
    </row>
    <row r="5" spans="1:90" ht="20.100000000000001" hidden="1" customHeight="1" x14ac:dyDescent="0.25">
      <c r="A5" s="72" t="s">
        <v>137</v>
      </c>
      <c r="B5" s="78">
        <v>30722.745625841184</v>
      </c>
      <c r="C5" s="78">
        <v>30230.148048452222</v>
      </c>
      <c r="D5" s="78"/>
      <c r="E5" s="78">
        <v>1254.5</v>
      </c>
      <c r="F5" s="78">
        <v>1848</v>
      </c>
      <c r="G5" s="78"/>
      <c r="H5" s="78">
        <v>5318512.5</v>
      </c>
      <c r="I5" s="78">
        <v>2578191.5</v>
      </c>
      <c r="J5" s="78"/>
      <c r="K5" s="78">
        <f>H5/E5</f>
        <v>4239.5476285372661</v>
      </c>
      <c r="L5" s="78">
        <f>I5/F5</f>
        <v>1395.1252705627705</v>
      </c>
      <c r="M5" s="78"/>
      <c r="N5" s="122">
        <f>B5/E5</f>
        <v>24.490032384090224</v>
      </c>
      <c r="O5" s="106">
        <f>C5/F5</f>
        <v>16.358305221023929</v>
      </c>
      <c r="P5" s="117">
        <f>SUM(B5:C5)/SUM(E5:F5)</f>
        <v>19.646379911134055</v>
      </c>
      <c r="Q5" s="79" t="e">
        <f>B5/H5*'Marketing Summary'!#REF!</f>
        <v>#REF!</v>
      </c>
      <c r="R5" s="79" t="e">
        <f>C5/I5*'Marketing Summary'!#REF!</f>
        <v>#REF!</v>
      </c>
      <c r="S5" s="132">
        <f>SUM(B5:C5)/SUM(H5:I5)*$S$1</f>
        <v>1.1297893765775009</v>
      </c>
      <c r="T5" s="274"/>
      <c r="U5" s="44" t="s">
        <v>155</v>
      </c>
    </row>
    <row r="6" spans="1:90" ht="20.100000000000001" hidden="1" customHeight="1" x14ac:dyDescent="0.25">
      <c r="A6" s="72" t="s">
        <v>141</v>
      </c>
      <c r="B6" s="78">
        <v>0</v>
      </c>
      <c r="C6" s="78">
        <v>55928.667563930016</v>
      </c>
      <c r="D6" s="78"/>
      <c r="E6" s="78">
        <v>0</v>
      </c>
      <c r="F6" s="78">
        <v>4781.5</v>
      </c>
      <c r="G6" s="78"/>
      <c r="H6" s="78">
        <v>0</v>
      </c>
      <c r="I6" s="78">
        <v>9369140</v>
      </c>
      <c r="J6" s="78"/>
      <c r="K6" s="78"/>
      <c r="L6" s="78">
        <f>I6/F6</f>
        <v>1959.4562375823486</v>
      </c>
      <c r="M6" s="78"/>
      <c r="N6" s="106"/>
      <c r="O6" s="106">
        <f>C6/F6</f>
        <v>11.696887496377709</v>
      </c>
      <c r="P6" s="106">
        <f>SUM(B6:C6)/SUM(E6:F6)</f>
        <v>11.696887496377709</v>
      </c>
      <c r="Q6" s="79"/>
      <c r="R6" s="79" t="e">
        <f>C6/I6*'Marketing Summary'!#REF!</f>
        <v>#REF!</v>
      </c>
      <c r="S6" s="143">
        <f>SUM(B6:C6)/SUM(H6:I6)*$S$1</f>
        <v>0.87374310624185159</v>
      </c>
      <c r="T6" s="275"/>
      <c r="U6" s="44" t="s">
        <v>154</v>
      </c>
    </row>
    <row r="7" spans="1:90" ht="15.75" thickBot="1" x14ac:dyDescent="0.3">
      <c r="S7" s="61"/>
      <c r="T7" s="61"/>
      <c r="U7" s="44"/>
    </row>
    <row r="8" spans="1:90" ht="15.75" thickBot="1" x14ac:dyDescent="0.3">
      <c r="A8" s="95" t="s">
        <v>267</v>
      </c>
      <c r="B8" s="260">
        <v>1.0900000000000001</v>
      </c>
      <c r="C8" s="261">
        <v>0.91600000000000004</v>
      </c>
      <c r="D8" s="262">
        <v>0.83</v>
      </c>
      <c r="S8" s="61"/>
      <c r="T8" s="61"/>
      <c r="U8" s="44"/>
    </row>
    <row r="9" spans="1:90" x14ac:dyDescent="0.25">
      <c r="S9" s="61"/>
      <c r="T9" s="268"/>
      <c r="U9" s="44"/>
    </row>
    <row r="10" spans="1:90" ht="35.25" customHeight="1" thickBot="1" x14ac:dyDescent="0.3">
      <c r="A10" s="523" t="s">
        <v>140</v>
      </c>
      <c r="B10" s="679" t="s">
        <v>31</v>
      </c>
      <c r="C10" s="680"/>
      <c r="D10" s="681"/>
      <c r="E10" s="679" t="s">
        <v>138</v>
      </c>
      <c r="F10" s="680"/>
      <c r="G10" s="681"/>
      <c r="H10" s="679" t="s">
        <v>168</v>
      </c>
      <c r="I10" s="680"/>
      <c r="J10" s="681"/>
      <c r="K10" s="679" t="s">
        <v>142</v>
      </c>
      <c r="L10" s="680"/>
      <c r="M10" s="681"/>
      <c r="N10" s="679" t="s">
        <v>519</v>
      </c>
      <c r="O10" s="680"/>
      <c r="P10" s="681"/>
      <c r="Q10" s="679" t="s">
        <v>527</v>
      </c>
      <c r="R10" s="680"/>
      <c r="S10" s="681"/>
      <c r="T10" s="268"/>
      <c r="U10" s="44"/>
    </row>
    <row r="11" spans="1:90" ht="20.100000000000001" customHeight="1" x14ac:dyDescent="0.25">
      <c r="A11" s="524"/>
      <c r="B11" s="525">
        <v>2018</v>
      </c>
      <c r="C11" s="525">
        <v>2019</v>
      </c>
      <c r="D11" s="525">
        <v>2020</v>
      </c>
      <c r="E11" s="525">
        <v>2018</v>
      </c>
      <c r="F11" s="525">
        <v>2019</v>
      </c>
      <c r="G11" s="525">
        <v>2020</v>
      </c>
      <c r="H11" s="525">
        <v>2018</v>
      </c>
      <c r="I11" s="525">
        <v>2019</v>
      </c>
      <c r="J11" s="525">
        <v>2020</v>
      </c>
      <c r="K11" s="525">
        <v>2018</v>
      </c>
      <c r="L11" s="525">
        <v>2019</v>
      </c>
      <c r="M11" s="525">
        <v>2020</v>
      </c>
      <c r="N11" s="525">
        <v>2018</v>
      </c>
      <c r="O11" s="525">
        <v>2019</v>
      </c>
      <c r="P11" s="525">
        <v>2020</v>
      </c>
      <c r="Q11" s="525">
        <v>2018</v>
      </c>
      <c r="R11" s="525">
        <v>2019</v>
      </c>
      <c r="S11" s="526">
        <v>2020</v>
      </c>
      <c r="T11" s="268"/>
      <c r="U11" s="44"/>
    </row>
    <row r="12" spans="1:90" ht="15" customHeight="1" x14ac:dyDescent="0.25">
      <c r="A12" s="527" t="s">
        <v>372</v>
      </c>
      <c r="B12" s="269">
        <f>SUM(B24:C24)</f>
        <v>65186.320019991981</v>
      </c>
      <c r="C12" s="269">
        <f>SUM(C25:D26)</f>
        <v>81058.534511931386</v>
      </c>
      <c r="D12" s="269">
        <f>SUM(D27)</f>
        <v>35243.522568476175</v>
      </c>
      <c r="E12" s="269">
        <f>SUM(E24:E27)</f>
        <v>5605</v>
      </c>
      <c r="F12" s="269">
        <f t="shared" ref="F12:G12" si="0">SUM(F24:F27)</f>
        <v>9984.9700000000048</v>
      </c>
      <c r="G12" s="269">
        <v>4999</v>
      </c>
      <c r="H12" s="269">
        <f>SUM(H24:H27)</f>
        <v>14392130</v>
      </c>
      <c r="I12" s="269">
        <f t="shared" ref="I12:J12" si="1">SUM(I24:I27)</f>
        <v>25408747.940000013</v>
      </c>
      <c r="J12" s="269">
        <f t="shared" si="1"/>
        <v>15581223.742500005</v>
      </c>
      <c r="K12" s="269">
        <f>IFERROR(H12/E12,0)</f>
        <v>2567.7305976806424</v>
      </c>
      <c r="L12" s="316">
        <f t="shared" ref="L12:M12" si="2">IFERROR(I12/F12,0)</f>
        <v>2544.6994773144038</v>
      </c>
      <c r="M12" s="316">
        <f t="shared" si="2"/>
        <v>3116.868122124426</v>
      </c>
      <c r="N12" s="269">
        <f>IFERROR(B12/E12,0)*100</f>
        <v>1163.0030333629256</v>
      </c>
      <c r="O12" s="269">
        <f t="shared" ref="O12:P12" si="3">IFERROR(C12/F12,0)*100</f>
        <v>811.80548876893329</v>
      </c>
      <c r="P12" s="501">
        <f t="shared" si="3"/>
        <v>705.0114536602556</v>
      </c>
      <c r="Q12" s="281">
        <f>IFERROR(B12/H12*'Marketing Summary'!H$13,0)</f>
        <v>1.0580632115545969</v>
      </c>
      <c r="R12" s="281">
        <f>IFERROR(C12/I12*'Marketing Summary'!I$13,0)</f>
        <v>1.1366947361451598</v>
      </c>
      <c r="S12" s="350">
        <f>IFERROR(D12/J12*'Marketing Summary'!J$13,0)</f>
        <v>1.1803164310552541</v>
      </c>
      <c r="T12" s="555" t="s">
        <v>530</v>
      </c>
      <c r="U12" s="268"/>
    </row>
    <row r="13" spans="1:90" ht="15" customHeight="1" x14ac:dyDescent="0.25">
      <c r="A13" s="367" t="s">
        <v>266</v>
      </c>
      <c r="B13" s="269">
        <f>SUM(B30:C31)</f>
        <v>17222.606559492808</v>
      </c>
      <c r="C13" s="269">
        <f>SUM(C28:D29)</f>
        <v>25181.722673130946</v>
      </c>
      <c r="D13" s="269">
        <v>0</v>
      </c>
      <c r="E13" s="269">
        <f>SUM(E30:E31)</f>
        <v>2422</v>
      </c>
      <c r="F13" s="269">
        <f t="shared" ref="F13:G13" si="4">SUM(F28:F29)</f>
        <v>4781.7000000000926</v>
      </c>
      <c r="G13" s="269">
        <f t="shared" si="4"/>
        <v>0</v>
      </c>
      <c r="H13" s="269">
        <f>SUM(H30:H31)</f>
        <v>3935903.3460000204</v>
      </c>
      <c r="I13" s="269">
        <f t="shared" ref="I13:J13" si="5">SUM(I28:I29)</f>
        <v>7381929.4000002034</v>
      </c>
      <c r="J13" s="269">
        <f t="shared" si="5"/>
        <v>0</v>
      </c>
      <c r="K13" s="269">
        <f>IFERROR(H13/E13,0)</f>
        <v>1625.0633137902644</v>
      </c>
      <c r="L13" s="269">
        <f t="shared" ref="L13" si="6">IFERROR(I13/F13,0)</f>
        <v>1543.7876487441831</v>
      </c>
      <c r="M13" s="269">
        <f t="shared" ref="M13" si="7">IFERROR(J13/G13,0)</f>
        <v>0</v>
      </c>
      <c r="N13" s="269">
        <f t="shared" ref="N13:N14" si="8">IFERROR(B13/E13,0)*100</f>
        <v>711.09027908723408</v>
      </c>
      <c r="O13" s="269">
        <f t="shared" ref="O13:O15" si="9">IFERROR(C13/F13,0)*100</f>
        <v>526.6269877476725</v>
      </c>
      <c r="P13" s="269">
        <f t="shared" ref="P13:P15" si="10">IFERROR(D13/G13,0)*100</f>
        <v>0</v>
      </c>
      <c r="Q13" s="281">
        <f>IFERROR(B13/H13*'Marketing Summary'!H$13,0)</f>
        <v>1.0221971806795116</v>
      </c>
      <c r="R13" s="281">
        <f>IFERROR(C13/I13*'Marketing Summary'!I$13,0)</f>
        <v>1.2154690802578443</v>
      </c>
      <c r="S13" s="350">
        <f>IFERROR(D13/J13*'Marketing Summary'!J$13,0)</f>
        <v>0</v>
      </c>
      <c r="T13" s="555" t="s">
        <v>591</v>
      </c>
    </row>
    <row r="14" spans="1:90" ht="15" customHeight="1" thickBot="1" x14ac:dyDescent="0.3">
      <c r="A14" s="349" t="s">
        <v>373</v>
      </c>
      <c r="B14" s="269">
        <f>SUM(B33:D33)</f>
        <v>7904.3734511598032</v>
      </c>
      <c r="C14" s="269">
        <f>SUM(C32:D32)</f>
        <v>4981.3654850781286</v>
      </c>
      <c r="D14" s="269">
        <v>0</v>
      </c>
      <c r="E14" s="269">
        <f>SUM(E32:E33)</f>
        <v>1590.8400000000026</v>
      </c>
      <c r="F14" s="269">
        <f t="shared" ref="F14:G14" si="11">SUM(F32:F33)</f>
        <v>1384.5799999999995</v>
      </c>
      <c r="G14" s="269">
        <f t="shared" si="11"/>
        <v>0</v>
      </c>
      <c r="H14" s="269">
        <f>SUM(H32:H33)</f>
        <v>1433641.4499999995</v>
      </c>
      <c r="I14" s="269">
        <f t="shared" ref="I14:J14" si="12">SUM(I32:I33)</f>
        <v>915805.06999999913</v>
      </c>
      <c r="J14" s="269">
        <f t="shared" si="12"/>
        <v>0</v>
      </c>
      <c r="K14" s="301">
        <f t="shared" ref="K14" si="13">IFERROR(H14/E14,0)</f>
        <v>901.1851914711707</v>
      </c>
      <c r="L14" s="301">
        <f t="shared" ref="L14:L33" si="14">IFERROR(I14/F14,0)</f>
        <v>661.43167603172049</v>
      </c>
      <c r="M14" s="301">
        <f t="shared" ref="M14:M33" si="15">IFERROR(J14/G14,0)</f>
        <v>0</v>
      </c>
      <c r="N14" s="269">
        <f t="shared" si="8"/>
        <v>496.86790947925556</v>
      </c>
      <c r="O14" s="269">
        <f t="shared" si="9"/>
        <v>359.77447927011303</v>
      </c>
      <c r="P14" s="269">
        <f t="shared" si="10"/>
        <v>0</v>
      </c>
      <c r="Q14" s="302">
        <f>IFERROR(B14/H14*'Marketing Summary'!H$13,0)</f>
        <v>1.2879740857373805</v>
      </c>
      <c r="R14" s="489">
        <f>IFERROR(C14/I14*'Marketing Summary'!I$13,0)</f>
        <v>1.9380890591875217</v>
      </c>
      <c r="S14" s="351">
        <f>IFERROR(D14/J14*'Marketing Summary'!J$13,0)</f>
        <v>0</v>
      </c>
      <c r="T14" s="268"/>
      <c r="U14" s="268"/>
      <c r="V14" s="268"/>
      <c r="W14" s="268"/>
      <c r="X14" s="268"/>
      <c r="Y14" s="268"/>
      <c r="Z14" s="268"/>
      <c r="AA14" s="268"/>
      <c r="AB14" s="268"/>
      <c r="AC14" s="268"/>
      <c r="AD14" s="268"/>
      <c r="AE14" s="268"/>
      <c r="AF14" s="268"/>
      <c r="AG14" s="268"/>
      <c r="AH14" s="268"/>
      <c r="AI14" s="268"/>
      <c r="AJ14" s="268"/>
      <c r="AK14" s="268"/>
      <c r="AL14" s="268"/>
      <c r="AM14" s="268"/>
      <c r="AN14" s="268"/>
      <c r="AO14" s="268"/>
      <c r="AP14" s="268"/>
      <c r="AQ14" s="268"/>
      <c r="AR14" s="268"/>
      <c r="AS14" s="268"/>
      <c r="AT14" s="268"/>
      <c r="AU14" s="268"/>
      <c r="AV14" s="268"/>
      <c r="AW14" s="268"/>
      <c r="AX14" s="268"/>
      <c r="AY14" s="268"/>
      <c r="AZ14" s="268"/>
      <c r="BA14" s="268"/>
      <c r="BB14" s="268"/>
      <c r="BC14" s="268"/>
      <c r="BD14" s="268"/>
      <c r="BE14" s="268"/>
      <c r="BF14" s="268"/>
      <c r="BG14" s="268"/>
      <c r="BH14" s="268"/>
      <c r="BI14" s="268"/>
      <c r="BJ14" s="268"/>
      <c r="BK14" s="268"/>
      <c r="BL14" s="268"/>
      <c r="BM14" s="268"/>
      <c r="BN14" s="268"/>
      <c r="BO14" s="268"/>
      <c r="BP14" s="268"/>
      <c r="BQ14" s="268"/>
      <c r="BR14" s="268"/>
      <c r="BS14" s="268"/>
      <c r="BT14" s="268"/>
      <c r="BU14" s="268"/>
      <c r="BV14" s="268"/>
      <c r="BW14" s="268"/>
      <c r="BX14" s="268"/>
      <c r="BY14" s="268"/>
      <c r="BZ14" s="268"/>
      <c r="CA14" s="268"/>
      <c r="CB14" s="268"/>
      <c r="CC14" s="268"/>
      <c r="CD14" s="268"/>
      <c r="CE14" s="268"/>
      <c r="CF14" s="268"/>
      <c r="CG14" s="268"/>
      <c r="CH14" s="268"/>
      <c r="CI14" s="268"/>
      <c r="CJ14" s="268"/>
      <c r="CK14" s="268"/>
      <c r="CL14" s="268"/>
    </row>
    <row r="15" spans="1:90" s="356" customFormat="1" ht="15.75" thickBot="1" x14ac:dyDescent="0.3">
      <c r="A15" s="519" t="s">
        <v>185</v>
      </c>
      <c r="B15" s="520">
        <f>SUM(B12:B14)</f>
        <v>90313.30003064459</v>
      </c>
      <c r="C15" s="520">
        <f t="shared" ref="C15:J15" si="16">SUM(C12:C14)</f>
        <v>111221.62267014047</v>
      </c>
      <c r="D15" s="520">
        <f t="shared" si="16"/>
        <v>35243.522568476175</v>
      </c>
      <c r="E15" s="520">
        <f t="shared" si="16"/>
        <v>9617.840000000002</v>
      </c>
      <c r="F15" s="520">
        <f t="shared" si="16"/>
        <v>16151.250000000096</v>
      </c>
      <c r="G15" s="520">
        <f t="shared" si="16"/>
        <v>4999</v>
      </c>
      <c r="H15" s="520">
        <f t="shared" si="16"/>
        <v>19761674.796000019</v>
      </c>
      <c r="I15" s="520">
        <f t="shared" si="16"/>
        <v>33706482.410000212</v>
      </c>
      <c r="J15" s="520">
        <f t="shared" si="16"/>
        <v>15581223.742500005</v>
      </c>
      <c r="K15" s="520">
        <f>IFERROR(H15/E15,0)</f>
        <v>2054.6894932749988</v>
      </c>
      <c r="L15" s="520">
        <f t="shared" ref="L15:M15" si="17">IFERROR(I15/F15,0)</f>
        <v>2086.9271672471177</v>
      </c>
      <c r="M15" s="520">
        <f t="shared" si="17"/>
        <v>3116.868122124426</v>
      </c>
      <c r="N15" s="521">
        <f>IFERROR(B15/E15,0)*100</f>
        <v>939.01853254623256</v>
      </c>
      <c r="O15" s="520">
        <f t="shared" si="9"/>
        <v>688.6254789576027</v>
      </c>
      <c r="P15" s="520">
        <f t="shared" si="10"/>
        <v>705.0114536602556</v>
      </c>
      <c r="Q15" s="522">
        <f>IFERROR(B15/H15*'Marketing Summary'!H$13,0)</f>
        <v>1.0675990697270699</v>
      </c>
      <c r="R15" s="709">
        <f>IFERROR(C15/I15*'Marketing Summary'!I$13,0)</f>
        <v>1.1757206901109853</v>
      </c>
      <c r="S15" s="710">
        <f>IFERROR(D15/J15*'Marketing Summary'!J$13,0)</f>
        <v>1.1803164310552541</v>
      </c>
      <c r="T15" s="555" t="s">
        <v>556</v>
      </c>
      <c r="U15" s="268"/>
      <c r="V15" s="268"/>
      <c r="W15" s="268"/>
      <c r="X15" s="268"/>
      <c r="Y15" s="268"/>
      <c r="Z15" s="268"/>
      <c r="AA15" s="268"/>
      <c r="AB15" s="268"/>
      <c r="AC15" s="268"/>
      <c r="AD15" s="268"/>
      <c r="AE15" s="268"/>
      <c r="AF15" s="268"/>
      <c r="AG15" s="268"/>
      <c r="AH15" s="268"/>
      <c r="AI15" s="268"/>
      <c r="AJ15" s="268"/>
      <c r="AK15" s="268"/>
      <c r="AL15" s="268"/>
      <c r="AM15" s="268"/>
      <c r="AN15" s="268"/>
      <c r="AO15" s="268"/>
      <c r="AP15" s="268"/>
      <c r="AQ15" s="268"/>
      <c r="AR15" s="268"/>
      <c r="AS15" s="268"/>
      <c r="AT15" s="268"/>
      <c r="AU15" s="268"/>
      <c r="AV15" s="268"/>
      <c r="AW15" s="268"/>
      <c r="AX15" s="268"/>
      <c r="AY15" s="268"/>
      <c r="AZ15" s="268"/>
      <c r="BA15" s="268"/>
      <c r="BB15" s="268"/>
      <c r="BC15" s="268"/>
      <c r="BD15" s="268"/>
      <c r="BE15" s="268"/>
      <c r="BF15" s="268"/>
      <c r="BG15" s="268"/>
      <c r="BH15" s="268"/>
      <c r="BI15" s="268"/>
      <c r="BJ15" s="268"/>
      <c r="BK15" s="268"/>
      <c r="BL15" s="268"/>
      <c r="BM15" s="268"/>
      <c r="BN15" s="268"/>
      <c r="BO15" s="268"/>
      <c r="BP15" s="268"/>
      <c r="BQ15" s="268"/>
      <c r="BR15" s="268"/>
      <c r="BS15" s="268"/>
      <c r="BT15" s="268"/>
      <c r="BU15" s="268"/>
      <c r="BV15" s="268"/>
      <c r="BW15" s="268"/>
      <c r="BX15" s="268"/>
      <c r="BY15" s="268"/>
      <c r="BZ15" s="268"/>
      <c r="CA15" s="268"/>
      <c r="CB15" s="268"/>
      <c r="CC15" s="268"/>
      <c r="CD15" s="268"/>
      <c r="CE15" s="268"/>
      <c r="CF15" s="268"/>
      <c r="CG15" s="268"/>
      <c r="CH15" s="268"/>
      <c r="CI15" s="268"/>
      <c r="CJ15" s="268"/>
      <c r="CK15" s="268"/>
      <c r="CL15" s="268"/>
    </row>
    <row r="16" spans="1:90" ht="15" customHeight="1" thickBot="1" x14ac:dyDescent="0.3">
      <c r="A16" s="343"/>
      <c r="B16" s="301"/>
      <c r="C16" s="301"/>
      <c r="D16" s="301"/>
      <c r="E16" s="301"/>
      <c r="F16" s="301"/>
      <c r="G16" s="301"/>
      <c r="H16" s="301"/>
      <c r="I16" s="301"/>
      <c r="J16" s="301"/>
      <c r="K16" s="301"/>
      <c r="L16" s="301"/>
      <c r="M16" s="301"/>
      <c r="N16" s="344"/>
      <c r="O16" s="344"/>
      <c r="P16" s="344"/>
      <c r="Q16" s="302"/>
      <c r="R16" s="302"/>
      <c r="S16" s="302"/>
      <c r="T16" s="268"/>
      <c r="U16" s="268"/>
      <c r="V16" s="268"/>
      <c r="W16" s="268"/>
      <c r="X16" s="268"/>
      <c r="Y16" s="268"/>
      <c r="Z16" s="268"/>
      <c r="AA16" s="268"/>
      <c r="AB16" s="268"/>
      <c r="AC16" s="268"/>
      <c r="AD16" s="268"/>
      <c r="AE16" s="268"/>
      <c r="AF16" s="268"/>
      <c r="AG16" s="268"/>
      <c r="AH16" s="268"/>
      <c r="AI16" s="268"/>
      <c r="AJ16" s="268"/>
      <c r="AK16" s="268"/>
      <c r="AL16" s="268"/>
      <c r="AM16" s="268"/>
      <c r="AN16" s="268"/>
      <c r="AO16" s="268"/>
      <c r="AP16" s="268"/>
      <c r="AQ16" s="268"/>
      <c r="AR16" s="268"/>
      <c r="AS16" s="268"/>
      <c r="AT16" s="268"/>
      <c r="AU16" s="268"/>
      <c r="AV16" s="268"/>
      <c r="AW16" s="268"/>
      <c r="AX16" s="268"/>
      <c r="AY16" s="268"/>
      <c r="AZ16" s="268"/>
      <c r="BA16" s="268"/>
      <c r="BB16" s="268"/>
      <c r="BC16" s="268"/>
      <c r="BD16" s="268"/>
      <c r="BE16" s="268"/>
      <c r="BF16" s="268"/>
      <c r="BG16" s="268"/>
      <c r="BH16" s="268"/>
      <c r="BI16" s="268"/>
      <c r="BJ16" s="268"/>
      <c r="BK16" s="268"/>
      <c r="BL16" s="268"/>
      <c r="BM16" s="268"/>
      <c r="BN16" s="268"/>
      <c r="BO16" s="268"/>
      <c r="BP16" s="268"/>
      <c r="BQ16" s="268"/>
      <c r="BR16" s="268"/>
      <c r="BS16" s="268"/>
      <c r="BT16" s="268"/>
      <c r="BU16" s="268"/>
      <c r="BV16" s="268"/>
      <c r="BW16" s="268"/>
      <c r="BX16" s="268"/>
      <c r="BY16" s="268"/>
      <c r="BZ16" s="268"/>
      <c r="CA16" s="268"/>
      <c r="CB16" s="268"/>
      <c r="CC16" s="268"/>
      <c r="CD16" s="268"/>
      <c r="CE16" s="268"/>
      <c r="CF16" s="268"/>
      <c r="CG16" s="268"/>
      <c r="CH16" s="268"/>
      <c r="CI16" s="268"/>
      <c r="CJ16" s="268"/>
      <c r="CK16" s="268"/>
      <c r="CL16" s="268"/>
    </row>
    <row r="17" spans="1:90" ht="15" customHeight="1" x14ac:dyDescent="0.25">
      <c r="A17" s="345" t="s">
        <v>452</v>
      </c>
      <c r="B17" s="346">
        <v>0</v>
      </c>
      <c r="C17" s="346">
        <f>SUM(C26:D26)</f>
        <v>56203.008501322132</v>
      </c>
      <c r="D17" s="346">
        <f>D27</f>
        <v>35243.522568476175</v>
      </c>
      <c r="E17" s="346">
        <v>0</v>
      </c>
      <c r="F17" s="346">
        <f>SUM(F26:G26)</f>
        <v>7682.2100000000037</v>
      </c>
      <c r="G17" s="346">
        <v>4999</v>
      </c>
      <c r="H17" s="346">
        <v>0</v>
      </c>
      <c r="I17" s="346">
        <f>SUM(I26:J26)</f>
        <v>15960765.500000006</v>
      </c>
      <c r="J17" s="346">
        <f>J27</f>
        <v>15581223.742500005</v>
      </c>
      <c r="K17" s="346">
        <f t="shared" ref="K17:K22" si="18">IFERROR(H17/E17,0)</f>
        <v>0</v>
      </c>
      <c r="L17" s="346">
        <f t="shared" ref="L17:L22" si="19">IFERROR(I17/F17,0)</f>
        <v>2077.6268157209965</v>
      </c>
      <c r="M17" s="346">
        <f t="shared" ref="M17:M22" si="20">IFERROR(J17/G17,0)</f>
        <v>3116.868122124426</v>
      </c>
      <c r="N17" s="346">
        <f t="shared" ref="N17:N22" si="21">IFERROR(B17/E17,0)*100</f>
        <v>0</v>
      </c>
      <c r="O17" s="346">
        <f t="shared" ref="O17:O22" si="22">IFERROR(C17/F17,0)*100</f>
        <v>731.59948115610098</v>
      </c>
      <c r="P17" s="500">
        <f t="shared" ref="P17:P22" si="23">IFERROR(D17/G17,0)*100</f>
        <v>705.0114536602556</v>
      </c>
      <c r="Q17" s="347">
        <f>IFERROR(B17/H17*'Marketing Summary'!H$13,0)</f>
        <v>0</v>
      </c>
      <c r="R17" s="347">
        <f>IFERROR(C17/I17*'Marketing Summary'!I$13,0)</f>
        <v>1.2546835754775754</v>
      </c>
      <c r="S17" s="348">
        <f>IFERROR(D17/J17*'Marketing Summary'!J$13,0)</f>
        <v>1.1803164310552541</v>
      </c>
      <c r="T17" s="555" t="s">
        <v>592</v>
      </c>
      <c r="U17" s="268"/>
      <c r="V17" s="268"/>
      <c r="W17" s="268"/>
      <c r="X17" s="268"/>
      <c r="Y17" s="268"/>
      <c r="Z17" s="268"/>
      <c r="AA17" s="268"/>
      <c r="AB17" s="268"/>
      <c r="AC17" s="268"/>
      <c r="AD17" s="268"/>
      <c r="AE17" s="268"/>
      <c r="AF17" s="268"/>
      <c r="AG17" s="268"/>
      <c r="AH17" s="268"/>
      <c r="AI17" s="268"/>
      <c r="AJ17" s="268"/>
      <c r="AK17" s="268"/>
      <c r="AL17" s="268"/>
      <c r="AM17" s="268"/>
      <c r="AN17" s="268"/>
      <c r="AO17" s="268"/>
      <c r="AP17" s="268"/>
      <c r="AQ17" s="268"/>
      <c r="AR17" s="268"/>
      <c r="AS17" s="268"/>
      <c r="AT17" s="268"/>
      <c r="AU17" s="268"/>
      <c r="AV17" s="268"/>
      <c r="AW17" s="268"/>
      <c r="AX17" s="268"/>
      <c r="AY17" s="268"/>
      <c r="AZ17" s="268"/>
      <c r="BA17" s="268"/>
      <c r="BB17" s="268"/>
      <c r="BC17" s="268"/>
      <c r="BD17" s="268"/>
      <c r="BE17" s="268"/>
      <c r="BF17" s="268"/>
      <c r="BG17" s="268"/>
      <c r="BH17" s="268"/>
      <c r="BI17" s="268"/>
      <c r="BJ17" s="268"/>
      <c r="BK17" s="268"/>
      <c r="BL17" s="268"/>
      <c r="BM17" s="268"/>
      <c r="BN17" s="268"/>
      <c r="BO17" s="268"/>
      <c r="BP17" s="268"/>
      <c r="BQ17" s="268"/>
      <c r="BR17" s="268"/>
      <c r="BS17" s="268"/>
      <c r="BT17" s="268"/>
      <c r="BU17" s="268"/>
      <c r="BV17" s="268"/>
      <c r="BW17" s="268"/>
      <c r="BX17" s="268"/>
      <c r="BY17" s="268"/>
      <c r="BZ17" s="268"/>
      <c r="CA17" s="268"/>
      <c r="CB17" s="268"/>
      <c r="CC17" s="268"/>
      <c r="CD17" s="268"/>
      <c r="CE17" s="268"/>
      <c r="CF17" s="268"/>
      <c r="CG17" s="268"/>
      <c r="CH17" s="268"/>
      <c r="CI17" s="268"/>
      <c r="CJ17" s="268"/>
      <c r="CK17" s="268"/>
      <c r="CL17" s="268"/>
    </row>
    <row r="18" spans="1:90" ht="15" customHeight="1" x14ac:dyDescent="0.25">
      <c r="A18" s="349" t="s">
        <v>453</v>
      </c>
      <c r="B18" s="269">
        <v>0</v>
      </c>
      <c r="C18" s="269">
        <f>SUM(C25:D25)</f>
        <v>24855.52601060925</v>
      </c>
      <c r="D18" s="269">
        <v>0</v>
      </c>
      <c r="E18" s="269">
        <v>0</v>
      </c>
      <c r="F18" s="269">
        <f>SUM(F25:G25)</f>
        <v>2302.7600000000002</v>
      </c>
      <c r="G18" s="269">
        <v>0</v>
      </c>
      <c r="H18" s="269">
        <v>0</v>
      </c>
      <c r="I18" s="269">
        <f>SUM(I25:J25)</f>
        <v>9447982.4400000051</v>
      </c>
      <c r="J18" s="269">
        <v>0</v>
      </c>
      <c r="K18" s="269">
        <f t="shared" si="18"/>
        <v>0</v>
      </c>
      <c r="L18" s="269">
        <f t="shared" si="19"/>
        <v>4102.8949782000745</v>
      </c>
      <c r="M18" s="269">
        <f t="shared" si="20"/>
        <v>0</v>
      </c>
      <c r="N18" s="269">
        <f t="shared" si="21"/>
        <v>0</v>
      </c>
      <c r="O18" s="501">
        <f t="shared" si="22"/>
        <v>1079.3797881937001</v>
      </c>
      <c r="P18" s="269">
        <f t="shared" si="23"/>
        <v>0</v>
      </c>
      <c r="Q18" s="281">
        <f>IFERROR(B18/H18*'Marketing Summary'!H$13,0)</f>
        <v>0</v>
      </c>
      <c r="R18" s="281">
        <f>IFERROR(C18/I18*'Marketing Summary'!I$13,0)</f>
        <v>0.93737258370031917</v>
      </c>
      <c r="S18" s="350">
        <f>IFERROR(D18/J18*'Marketing Summary'!J$13,0)</f>
        <v>0</v>
      </c>
      <c r="T18" s="555" t="s">
        <v>583</v>
      </c>
      <c r="U18" s="268"/>
      <c r="V18" s="268"/>
      <c r="W18" s="268"/>
      <c r="X18" s="268"/>
      <c r="Y18" s="268"/>
      <c r="Z18" s="268"/>
      <c r="AA18" s="268"/>
      <c r="AB18" s="268"/>
      <c r="AC18" s="268"/>
      <c r="AD18" s="268"/>
      <c r="AE18" s="268"/>
      <c r="AF18" s="268"/>
      <c r="AG18" s="268"/>
      <c r="AH18" s="268"/>
      <c r="AI18" s="268"/>
      <c r="AJ18" s="268"/>
      <c r="AK18" s="268"/>
      <c r="AL18" s="268"/>
      <c r="AM18" s="268"/>
      <c r="AN18" s="268"/>
      <c r="AO18" s="268"/>
      <c r="AP18" s="268"/>
      <c r="AQ18" s="268"/>
      <c r="AR18" s="268"/>
      <c r="AS18" s="268"/>
      <c r="AT18" s="268"/>
      <c r="AU18" s="268"/>
      <c r="AV18" s="268"/>
      <c r="AW18" s="268"/>
      <c r="AX18" s="268"/>
      <c r="AY18" s="268"/>
      <c r="AZ18" s="268"/>
      <c r="BA18" s="268"/>
      <c r="BB18" s="268"/>
      <c r="BC18" s="268"/>
      <c r="BD18" s="268"/>
      <c r="BE18" s="268"/>
      <c r="BF18" s="268"/>
      <c r="BG18" s="268"/>
      <c r="BH18" s="268"/>
      <c r="BI18" s="268"/>
      <c r="BJ18" s="268"/>
      <c r="BK18" s="268"/>
      <c r="BL18" s="268"/>
      <c r="BM18" s="268"/>
      <c r="BN18" s="268"/>
      <c r="BO18" s="268"/>
      <c r="BP18" s="268"/>
      <c r="BQ18" s="268"/>
      <c r="BR18" s="268"/>
      <c r="BS18" s="268"/>
      <c r="BT18" s="268"/>
      <c r="BU18" s="268"/>
      <c r="BV18" s="268"/>
      <c r="BW18" s="268"/>
      <c r="BX18" s="268"/>
      <c r="BY18" s="268"/>
      <c r="BZ18" s="268"/>
      <c r="CA18" s="268"/>
      <c r="CB18" s="268"/>
      <c r="CC18" s="268"/>
      <c r="CD18" s="268"/>
      <c r="CE18" s="268"/>
      <c r="CF18" s="268"/>
      <c r="CG18" s="268"/>
      <c r="CH18" s="268"/>
      <c r="CI18" s="268"/>
      <c r="CJ18" s="268"/>
      <c r="CK18" s="268"/>
      <c r="CL18" s="268"/>
    </row>
    <row r="19" spans="1:90" ht="15" customHeight="1" x14ac:dyDescent="0.25">
      <c r="A19" s="349" t="s">
        <v>454</v>
      </c>
      <c r="B19" s="269">
        <f>SUM(B31:C31)</f>
        <v>10398.618025895597</v>
      </c>
      <c r="C19" s="269">
        <f>SUM(C29:D29)</f>
        <v>19423.262703907501</v>
      </c>
      <c r="D19" s="269">
        <v>0</v>
      </c>
      <c r="E19" s="269">
        <f>SUM(E31:F31)</f>
        <v>1892</v>
      </c>
      <c r="F19" s="269">
        <f>SUM(F29:G29)</f>
        <v>3876.4200000000787</v>
      </c>
      <c r="G19" s="269">
        <v>0</v>
      </c>
      <c r="H19" s="269">
        <f>SUM(H31:I31)</f>
        <v>2473699.7459999863</v>
      </c>
      <c r="I19" s="269">
        <f>SUM(I29:J29)</f>
        <v>5399647.6000002092</v>
      </c>
      <c r="J19" s="269">
        <v>0</v>
      </c>
      <c r="K19" s="269">
        <f t="shared" si="18"/>
        <v>1307.452297040162</v>
      </c>
      <c r="L19" s="269">
        <f t="shared" si="19"/>
        <v>1392.946997487398</v>
      </c>
      <c r="M19" s="269">
        <f t="shared" si="20"/>
        <v>0</v>
      </c>
      <c r="N19" s="269">
        <f t="shared" si="21"/>
        <v>549.6098322354967</v>
      </c>
      <c r="O19" s="269">
        <f t="shared" si="22"/>
        <v>501.06187420112133</v>
      </c>
      <c r="P19" s="269">
        <f t="shared" si="23"/>
        <v>0</v>
      </c>
      <c r="Q19" s="302">
        <f>IFERROR(B19/H19*'Marketing Summary'!H$13,0)</f>
        <v>0.98199406780497733</v>
      </c>
      <c r="R19" s="489">
        <f>IFERROR(C19/I19*'Marketing Summary'!I$13,0)</f>
        <v>1.2816963073483463</v>
      </c>
      <c r="S19" s="351">
        <f>IFERROR(D19/J19*'Marketing Summary'!J$13,0)</f>
        <v>0</v>
      </c>
      <c r="T19" s="268"/>
      <c r="U19" s="105"/>
    </row>
    <row r="20" spans="1:90" ht="15" customHeight="1" x14ac:dyDescent="0.25">
      <c r="A20" s="349" t="s">
        <v>455</v>
      </c>
      <c r="B20" s="269">
        <f>SUM(B30:D30)</f>
        <v>6823.988704440585</v>
      </c>
      <c r="C20" s="269">
        <f>SUM(C28:D28)</f>
        <v>5758.4599692234433</v>
      </c>
      <c r="D20" s="269">
        <v>0</v>
      </c>
      <c r="E20" s="269">
        <f>SUM(E30:G30)</f>
        <v>530</v>
      </c>
      <c r="F20" s="269">
        <f>SUM(F28:G28)</f>
        <v>905.28000000001418</v>
      </c>
      <c r="G20" s="269">
        <v>0</v>
      </c>
      <c r="H20" s="269">
        <f>SUM(H30:J30)</f>
        <v>1462203.6000000343</v>
      </c>
      <c r="I20" s="269">
        <f>SUM(I28:J28)</f>
        <v>1982281.7999999945</v>
      </c>
      <c r="J20" s="269">
        <v>0</v>
      </c>
      <c r="K20" s="269">
        <f t="shared" si="18"/>
        <v>2758.8747169811968</v>
      </c>
      <c r="L20" s="269">
        <f t="shared" si="19"/>
        <v>2189.6891569458767</v>
      </c>
      <c r="M20" s="269">
        <f t="shared" si="20"/>
        <v>0</v>
      </c>
      <c r="N20" s="269">
        <f t="shared" si="21"/>
        <v>1287.5450385736951</v>
      </c>
      <c r="O20" s="501">
        <f t="shared" si="22"/>
        <v>636.09711572368258</v>
      </c>
      <c r="P20" s="269">
        <f t="shared" si="23"/>
        <v>0</v>
      </c>
      <c r="Q20" s="281">
        <f>IFERROR(B20/H20*'Marketing Summary'!H$13,0)</f>
        <v>1.0902112862499211</v>
      </c>
      <c r="R20" s="281">
        <f>IFERROR(C20/I20*'Marketing Summary'!I$13,0)</f>
        <v>1.0350690544825492</v>
      </c>
      <c r="S20" s="350">
        <f>IFERROR(D20/J20*'Marketing Summary'!J$13,0)</f>
        <v>0</v>
      </c>
      <c r="T20" s="268"/>
      <c r="U20" s="268"/>
    </row>
    <row r="21" spans="1:90" ht="15" customHeight="1" x14ac:dyDescent="0.25">
      <c r="A21" s="349" t="s">
        <v>456</v>
      </c>
      <c r="B21" s="269">
        <v>0</v>
      </c>
      <c r="C21" s="269">
        <f>SUM(C32:D32)</f>
        <v>4981.3654850781286</v>
      </c>
      <c r="D21" s="269">
        <v>0</v>
      </c>
      <c r="E21" s="269">
        <v>0</v>
      </c>
      <c r="F21" s="269">
        <f>SUM(F32:G32)</f>
        <v>1384.5799999999995</v>
      </c>
      <c r="G21" s="269">
        <v>0</v>
      </c>
      <c r="H21" s="269">
        <v>0</v>
      </c>
      <c r="I21" s="269">
        <f>SUM(I32:J32)</f>
        <v>915805.06999999913</v>
      </c>
      <c r="J21" s="269">
        <v>0</v>
      </c>
      <c r="K21" s="269">
        <f t="shared" si="18"/>
        <v>0</v>
      </c>
      <c r="L21" s="269">
        <f t="shared" si="19"/>
        <v>661.43167603172049</v>
      </c>
      <c r="M21" s="269">
        <f t="shared" si="20"/>
        <v>0</v>
      </c>
      <c r="N21" s="269">
        <f t="shared" si="21"/>
        <v>0</v>
      </c>
      <c r="O21" s="269">
        <f t="shared" si="22"/>
        <v>359.77447927011303</v>
      </c>
      <c r="P21" s="269">
        <f t="shared" si="23"/>
        <v>0</v>
      </c>
      <c r="Q21" s="281">
        <f>IFERROR(B21/H21*'Marketing Summary'!H$13,0)</f>
        <v>0</v>
      </c>
      <c r="R21" s="490">
        <f>IFERROR(C21/I21*'Marketing Summary'!I$13,0)</f>
        <v>1.9380890591875217</v>
      </c>
      <c r="S21" s="350">
        <f>IFERROR(D21/J21*'Marketing Summary'!J$13,0)</f>
        <v>0</v>
      </c>
      <c r="T21" s="268"/>
      <c r="U21" s="105"/>
    </row>
    <row r="22" spans="1:90" ht="15" customHeight="1" thickBot="1" x14ac:dyDescent="0.3">
      <c r="A22" s="352" t="s">
        <v>457</v>
      </c>
      <c r="B22" s="353">
        <f>SUM(B33:C33)</f>
        <v>7904.3586270634178</v>
      </c>
      <c r="C22" s="353">
        <v>0</v>
      </c>
      <c r="D22" s="353">
        <v>0</v>
      </c>
      <c r="E22" s="353">
        <f>SUM(E33:F33)</f>
        <v>1590.8400000000026</v>
      </c>
      <c r="F22" s="353">
        <v>0</v>
      </c>
      <c r="G22" s="353">
        <v>0</v>
      </c>
      <c r="H22" s="353">
        <f>SUM(H33:I33)</f>
        <v>1433641.4499999995</v>
      </c>
      <c r="I22" s="353">
        <v>0</v>
      </c>
      <c r="J22" s="353">
        <v>0</v>
      </c>
      <c r="K22" s="353">
        <f t="shared" si="18"/>
        <v>901.1851914711707</v>
      </c>
      <c r="L22" s="353">
        <f t="shared" si="19"/>
        <v>0</v>
      </c>
      <c r="M22" s="353">
        <f t="shared" si="20"/>
        <v>0</v>
      </c>
      <c r="N22" s="353">
        <f t="shared" si="21"/>
        <v>496.8669776384429</v>
      </c>
      <c r="O22" s="353">
        <f t="shared" si="22"/>
        <v>0</v>
      </c>
      <c r="P22" s="353">
        <f t="shared" si="23"/>
        <v>0</v>
      </c>
      <c r="Q22" s="354">
        <f>IFERROR(B22/H22*'Marketing Summary'!H$13,0)</f>
        <v>1.2879716702325834</v>
      </c>
      <c r="R22" s="354">
        <f>IFERROR(C22/I22*'Marketing Summary'!I$13,0)</f>
        <v>0</v>
      </c>
      <c r="S22" s="355">
        <f>IFERROR(D22/J22*'Marketing Summary'!J$13,0)</f>
        <v>0</v>
      </c>
      <c r="T22" s="268"/>
      <c r="U22" s="105"/>
    </row>
    <row r="23" spans="1:90" ht="15" customHeight="1" x14ac:dyDescent="0.25">
      <c r="A23" s="105"/>
      <c r="S23" s="105"/>
      <c r="T23" s="268"/>
      <c r="U23" s="105"/>
    </row>
    <row r="24" spans="1:90" ht="15" hidden="1" customHeight="1" x14ac:dyDescent="0.25">
      <c r="A24" s="284" t="s">
        <v>371</v>
      </c>
      <c r="B24" s="285">
        <f>IFERROR(VLOOKUP($A24,'Output summary'!$A$5:$E$35,3,0),0)/B$8</f>
        <v>58710.540601651373</v>
      </c>
      <c r="C24" s="285">
        <f>IFERROR(VLOOKUP($A24,'Output summary'!$A$5:$E$35,4,0),0)/C$8</f>
        <v>6475.7794183406104</v>
      </c>
      <c r="D24" s="285">
        <f>IFERROR(VLOOKUP($A24,'Output summary'!$A$5:$E$35,5,0),0)/D$8</f>
        <v>0.11990265060240965</v>
      </c>
      <c r="E24" s="285">
        <v>5605</v>
      </c>
      <c r="F24" s="285">
        <v>0</v>
      </c>
      <c r="G24" s="285">
        <v>0</v>
      </c>
      <c r="H24" s="285">
        <v>14392130</v>
      </c>
      <c r="I24" s="285">
        <v>0</v>
      </c>
      <c r="J24" s="303">
        <v>0</v>
      </c>
      <c r="K24" s="286">
        <f>IFERROR(H24/E24,0)</f>
        <v>2567.7305976806424</v>
      </c>
      <c r="L24" s="286">
        <f t="shared" ref="L24" si="24">IFERROR(I24/F24,0)</f>
        <v>0</v>
      </c>
      <c r="M24" s="286">
        <f t="shared" ref="M24" si="25">IFERROR(J24/G24,0)</f>
        <v>0</v>
      </c>
      <c r="N24" s="287">
        <f t="shared" ref="N24:P25" si="26">IFERROR(B24/E24,0)</f>
        <v>10.474672721079639</v>
      </c>
      <c r="O24" s="287">
        <f t="shared" si="26"/>
        <v>0</v>
      </c>
      <c r="P24" s="287">
        <f t="shared" si="26"/>
        <v>0</v>
      </c>
      <c r="Q24" s="288">
        <f>IFERROR((B24+C24)/H24*'Marketing Summary'!H$13,0)</f>
        <v>1.0580632115545969</v>
      </c>
      <c r="R24" s="288">
        <f>IFERROR((C24+D24)/I24*'Marketing Summary'!I$13,0)</f>
        <v>0</v>
      </c>
      <c r="S24" s="288">
        <f>IFERROR((D24)/J24*'Marketing Summary'!J$13,0)</f>
        <v>0</v>
      </c>
      <c r="T24" s="268">
        <f>R26*1.2</f>
        <v>1.5056202905730904</v>
      </c>
      <c r="U24" s="105"/>
    </row>
    <row r="25" spans="1:90" ht="15" hidden="1" customHeight="1" x14ac:dyDescent="0.25">
      <c r="A25" s="284" t="s">
        <v>336</v>
      </c>
      <c r="B25" s="285">
        <f>IFERROR(VLOOKUP($A25,'Output summary'!$A$5:$E$35,3,0),0)/B$8</f>
        <v>0</v>
      </c>
      <c r="C25" s="285">
        <f>IFERROR(VLOOKUP($A25,'Output summary'!$A$5:$E$35,4,0),0)/C$8</f>
        <v>24854.486304585153</v>
      </c>
      <c r="D25" s="285">
        <f>IFERROR(VLOOKUP($A25,'Output summary'!$A$5:$E$35,5,0),0)/D$8</f>
        <v>1.039706024096386</v>
      </c>
      <c r="E25" s="285">
        <v>0</v>
      </c>
      <c r="F25" s="285">
        <v>2302.7600000000002</v>
      </c>
      <c r="G25" s="285">
        <v>0</v>
      </c>
      <c r="H25" s="285">
        <v>0</v>
      </c>
      <c r="I25" s="285">
        <v>9447982.4400000051</v>
      </c>
      <c r="J25" s="285">
        <v>0</v>
      </c>
      <c r="K25" s="286">
        <f>IFERROR(H25/E25,0)</f>
        <v>0</v>
      </c>
      <c r="L25" s="286">
        <f t="shared" si="14"/>
        <v>4102.8949782000745</v>
      </c>
      <c r="M25" s="286">
        <f t="shared" si="15"/>
        <v>0</v>
      </c>
      <c r="N25" s="287">
        <f t="shared" si="26"/>
        <v>0</v>
      </c>
      <c r="O25" s="287">
        <f t="shared" si="26"/>
        <v>10.793346377644717</v>
      </c>
      <c r="P25" s="287">
        <f t="shared" si="26"/>
        <v>0</v>
      </c>
      <c r="Q25" s="288">
        <f>IFERROR((B25+C25)/H25*'Marketing Summary'!H$13,0)</f>
        <v>0</v>
      </c>
      <c r="R25" s="288">
        <f>IFERROR((C25+D25)/I25*'Marketing Summary'!I$13,0)</f>
        <v>0.93737258370031917</v>
      </c>
      <c r="S25" s="288">
        <f>IFERROR((D25)/J25*'Marketing Summary'!J$13,0)</f>
        <v>0</v>
      </c>
      <c r="T25" s="105" t="s">
        <v>347</v>
      </c>
    </row>
    <row r="26" spans="1:90" ht="15" hidden="1" customHeight="1" x14ac:dyDescent="0.25">
      <c r="A26" s="284" t="s">
        <v>337</v>
      </c>
      <c r="B26" s="285">
        <f>IFERROR(VLOOKUP($A26,'Output summary'!$A$5:$E$35,3,0),0)/B$8</f>
        <v>0</v>
      </c>
      <c r="C26" s="285">
        <f>IFERROR(VLOOKUP($A26,'Output summary'!$A$5:$E$35,4,0),0)/C$8</f>
        <v>54383.02227096069</v>
      </c>
      <c r="D26" s="285">
        <f>IFERROR(VLOOKUP($A26,'Output summary'!$A$5:$E$35,5,0),0)/D$8</f>
        <v>1819.9862303614457</v>
      </c>
      <c r="E26" s="285">
        <v>0</v>
      </c>
      <c r="F26" s="285">
        <v>7682.2100000000037</v>
      </c>
      <c r="G26" s="285">
        <v>0</v>
      </c>
      <c r="H26" s="285">
        <v>0</v>
      </c>
      <c r="I26" s="285">
        <v>15960765.500000006</v>
      </c>
      <c r="J26" s="289">
        <v>0</v>
      </c>
      <c r="K26" s="286">
        <f t="shared" ref="K26:K33" si="27">IFERROR(H26/E26,0)</f>
        <v>0</v>
      </c>
      <c r="L26" s="286">
        <f t="shared" si="14"/>
        <v>2077.6268157209965</v>
      </c>
      <c r="M26" s="286">
        <f t="shared" si="15"/>
        <v>0</v>
      </c>
      <c r="N26" s="287">
        <f t="shared" ref="N26:N33" si="28">IFERROR(B26/E26,0)</f>
        <v>0</v>
      </c>
      <c r="O26" s="287">
        <f t="shared" ref="O26:P33" si="29">IFERROR(C26/F26,0)</f>
        <v>7.0790856109063229</v>
      </c>
      <c r="P26" s="287">
        <f t="shared" si="29"/>
        <v>0</v>
      </c>
      <c r="Q26" s="288">
        <f>IFERROR((B26+C26)/H26*'Marketing Summary'!H$13,0)</f>
        <v>0</v>
      </c>
      <c r="R26" s="288">
        <f>IFERROR((C26+D26)/I26*'Marketing Summary'!I$13,0)</f>
        <v>1.2546835754775754</v>
      </c>
      <c r="S26" s="288">
        <f>IFERROR((D26)/J26*'Marketing Summary'!J$13,0)</f>
        <v>0</v>
      </c>
      <c r="T26" s="105"/>
    </row>
    <row r="27" spans="1:90" ht="15" hidden="1" customHeight="1" x14ac:dyDescent="0.25">
      <c r="A27" s="284" t="s">
        <v>338</v>
      </c>
      <c r="B27" s="285">
        <f>IFERROR(VLOOKUP($A27,'Output summary'!$A$5:$E$35,3,0),0)/B$8</f>
        <v>0</v>
      </c>
      <c r="C27" s="285">
        <f>IFERROR(VLOOKUP($A27,'Output summary'!$A$5:$E$35,4,0),0)/C$8</f>
        <v>0</v>
      </c>
      <c r="D27" s="316">
        <f>'Decomps rolled back'!AE51</f>
        <v>35243.522568476175</v>
      </c>
      <c r="E27" s="285">
        <v>0</v>
      </c>
      <c r="F27" s="290">
        <v>0</v>
      </c>
      <c r="G27" s="285">
        <v>1890.7137000000027</v>
      </c>
      <c r="H27" s="289">
        <v>0</v>
      </c>
      <c r="I27" s="289">
        <v>0</v>
      </c>
      <c r="J27" s="285">
        <v>15581223.742500005</v>
      </c>
      <c r="K27" s="286">
        <f t="shared" si="27"/>
        <v>0</v>
      </c>
      <c r="L27" s="286">
        <f t="shared" si="14"/>
        <v>0</v>
      </c>
      <c r="M27" s="286">
        <f t="shared" si="15"/>
        <v>8240.9217971499238</v>
      </c>
      <c r="N27" s="287">
        <f t="shared" si="28"/>
        <v>0</v>
      </c>
      <c r="O27" s="287">
        <f t="shared" si="29"/>
        <v>0</v>
      </c>
      <c r="P27" s="287">
        <f t="shared" si="29"/>
        <v>18.640327495630949</v>
      </c>
      <c r="Q27" s="288">
        <f>IFERROR((B27+C27)/H27*'Marketing Summary'!H$13,0)</f>
        <v>0</v>
      </c>
      <c r="R27" s="288">
        <f>IFERROR((C27+D27)/I27*'Marketing Summary'!I$13,0)</f>
        <v>0</v>
      </c>
      <c r="S27" s="288">
        <f>IFERROR((D27)/J27*'Marketing Summary'!J$13,0)</f>
        <v>1.1803164310552541</v>
      </c>
      <c r="T27" s="105" t="s">
        <v>440</v>
      </c>
    </row>
    <row r="28" spans="1:90" ht="15" hidden="1" customHeight="1" x14ac:dyDescent="0.25">
      <c r="A28" s="291" t="s">
        <v>339</v>
      </c>
      <c r="B28" s="292">
        <f>IFERROR(VLOOKUP($A28,'Output summary'!$A$5:$E$35,3,0),0)/B$8</f>
        <v>0</v>
      </c>
      <c r="C28" s="292">
        <f>IFERROR(VLOOKUP($A28,'Output summary'!$A$5:$E$35,4,0),0)/C$8</f>
        <v>5750.9065063318767</v>
      </c>
      <c r="D28" s="292">
        <f>IFERROR(VLOOKUP($A28,'Output summary'!$A$5:$E$35,5,0),0)/D$8</f>
        <v>7.5534628915662658</v>
      </c>
      <c r="E28" s="292">
        <v>0</v>
      </c>
      <c r="F28" s="292">
        <v>905.28000000001418</v>
      </c>
      <c r="G28" s="292">
        <v>0</v>
      </c>
      <c r="H28" s="292">
        <v>0</v>
      </c>
      <c r="I28" s="292">
        <v>1982281.7999999945</v>
      </c>
      <c r="J28" s="292">
        <v>0</v>
      </c>
      <c r="K28" s="293">
        <f t="shared" si="27"/>
        <v>0</v>
      </c>
      <c r="L28" s="293">
        <f t="shared" si="14"/>
        <v>2189.6891569458767</v>
      </c>
      <c r="M28" s="293">
        <f t="shared" si="15"/>
        <v>0</v>
      </c>
      <c r="N28" s="294">
        <f t="shared" si="28"/>
        <v>0</v>
      </c>
      <c r="O28" s="294">
        <f t="shared" si="29"/>
        <v>6.3526273709037939</v>
      </c>
      <c r="P28" s="294">
        <f t="shared" si="29"/>
        <v>0</v>
      </c>
      <c r="Q28" s="295">
        <f>IFERROR((B28+C28)/H28*'Marketing Summary'!H$13,0)</f>
        <v>0</v>
      </c>
      <c r="R28" s="295">
        <f>IFERROR((C28+D28)/I28*'Marketing Summary'!I$13,0)</f>
        <v>1.0350690544825492</v>
      </c>
      <c r="S28" s="295">
        <f>IFERROR(D28/J28*'Marketing Summary'!J$13,0)</f>
        <v>0</v>
      </c>
      <c r="T28" s="105" t="s">
        <v>344</v>
      </c>
    </row>
    <row r="29" spans="1:90" ht="15" hidden="1" customHeight="1" x14ac:dyDescent="0.25">
      <c r="A29" s="291" t="s">
        <v>340</v>
      </c>
      <c r="B29" s="292">
        <f>IFERROR(VLOOKUP($A29,'Output summary'!$A$5:$E$35,3,0),0)/B$8</f>
        <v>0</v>
      </c>
      <c r="C29" s="292">
        <f>IFERROR(VLOOKUP($A29,'Output summary'!$A$5:$E$35,4,0),0)/C$8</f>
        <v>19416.828104148466</v>
      </c>
      <c r="D29" s="292">
        <f>IFERROR(VLOOKUP($A29,'Output summary'!$A$5:$E$35,5,0),0)/D$8</f>
        <v>6.4345997590361472</v>
      </c>
      <c r="E29" s="292">
        <v>0</v>
      </c>
      <c r="F29" s="292">
        <v>3876.4200000000787</v>
      </c>
      <c r="G29" s="292">
        <v>0</v>
      </c>
      <c r="H29" s="292">
        <v>0</v>
      </c>
      <c r="I29" s="292">
        <v>5399647.6000002092</v>
      </c>
      <c r="J29" s="292">
        <v>0</v>
      </c>
      <c r="K29" s="293">
        <f t="shared" si="27"/>
        <v>0</v>
      </c>
      <c r="L29" s="293">
        <f t="shared" si="14"/>
        <v>1392.946997487398</v>
      </c>
      <c r="M29" s="293">
        <f t="shared" si="15"/>
        <v>0</v>
      </c>
      <c r="N29" s="294">
        <f t="shared" si="28"/>
        <v>0</v>
      </c>
      <c r="O29" s="294">
        <f t="shared" si="29"/>
        <v>5.0089588084232544</v>
      </c>
      <c r="P29" s="294">
        <f t="shared" si="29"/>
        <v>0</v>
      </c>
      <c r="Q29" s="295">
        <f>IFERROR((B29+C29)/H29*'Marketing Summary'!H$13,0)</f>
        <v>0</v>
      </c>
      <c r="R29" s="295">
        <f>IFERROR((C29+D29)/I29*'Marketing Summary'!I$13,0)</f>
        <v>1.2816963073483463</v>
      </c>
      <c r="S29" s="295">
        <f>IFERROR(D29/J29*'Marketing Summary'!J$13,0)</f>
        <v>0</v>
      </c>
      <c r="T29" s="268"/>
      <c r="U29" s="105"/>
    </row>
    <row r="30" spans="1:90" ht="15" hidden="1" customHeight="1" x14ac:dyDescent="0.25">
      <c r="A30" s="291" t="s">
        <v>393</v>
      </c>
      <c r="B30" s="292">
        <f>IFERROR(VLOOKUP($A30,'Output summary'!$A$5:$E$35,3,0),0)/B$8</f>
        <v>6814.7535576146784</v>
      </c>
      <c r="C30" s="292">
        <f>IFERROR(VLOOKUP($A30,'Output summary'!$A$5:$E$35,4,0),0)/C$8</f>
        <v>9.2349759825327542</v>
      </c>
      <c r="D30" s="292">
        <f>IFERROR(VLOOKUP($A30,'Output summary'!$A$5:$E$35,5,0),0)/D$8</f>
        <v>1.708433734939759E-4</v>
      </c>
      <c r="E30" s="292">
        <v>530</v>
      </c>
      <c r="F30" s="292"/>
      <c r="G30" s="292"/>
      <c r="H30" s="292">
        <v>1462203.6000000343</v>
      </c>
      <c r="I30" s="292"/>
      <c r="J30" s="292"/>
      <c r="K30" s="293">
        <f t="shared" ref="K30:K31" si="30">IFERROR(H30/E30,0)</f>
        <v>2758.8747169811968</v>
      </c>
      <c r="L30" s="293">
        <f t="shared" ref="L30:L31" si="31">IFERROR(I30/F30,0)</f>
        <v>0</v>
      </c>
      <c r="M30" s="293">
        <f t="shared" ref="M30:M31" si="32">IFERROR(J30/G30,0)</f>
        <v>0</v>
      </c>
      <c r="N30" s="294">
        <f t="shared" ref="N30:N31" si="33">IFERROR(B30/E30,0)</f>
        <v>12.858025580405053</v>
      </c>
      <c r="O30" s="294">
        <f t="shared" ref="O30:O31" si="34">IFERROR(C30/F30,0)</f>
        <v>0</v>
      </c>
      <c r="P30" s="294">
        <f t="shared" ref="P30:P31" si="35">IFERROR(D30/G30,0)</f>
        <v>0</v>
      </c>
      <c r="Q30" s="295">
        <f>IFERROR((B30+C30)/H30*'Marketing Summary'!H$13,0)</f>
        <v>1.090211258955712</v>
      </c>
      <c r="R30" s="295">
        <f>IFERROR((C30+D30)/I30*'Marketing Summary'!I$13,0)</f>
        <v>0</v>
      </c>
      <c r="S30" s="295">
        <f>IFERROR(D30/J30*'Marketing Summary'!J$13,0)</f>
        <v>0</v>
      </c>
      <c r="T30" s="268"/>
      <c r="U30" s="105"/>
    </row>
    <row r="31" spans="1:90" ht="15" hidden="1" customHeight="1" x14ac:dyDescent="0.25">
      <c r="A31" s="291" t="s">
        <v>394</v>
      </c>
      <c r="B31" s="292">
        <f>IFERROR(VLOOKUP($A31,'Output summary'!$A$5:$E$35,3,0),0)/B$8</f>
        <v>7583.4875809174309</v>
      </c>
      <c r="C31" s="292">
        <f>IFERROR(VLOOKUP($A31,'Output summary'!$A$5:$E$35,4,0),0)/C$8</f>
        <v>2815.1304449781655</v>
      </c>
      <c r="D31" s="292">
        <f>IFERROR(VLOOKUP($A31,'Output summary'!$A$5:$E$35,5,0),0)/D$8</f>
        <v>5.2123855421686745E-2</v>
      </c>
      <c r="E31" s="292">
        <v>1892</v>
      </c>
      <c r="F31" s="292"/>
      <c r="G31" s="292"/>
      <c r="H31" s="292">
        <v>2473699.7459999863</v>
      </c>
      <c r="I31" s="292"/>
      <c r="J31" s="292"/>
      <c r="K31" s="293">
        <f t="shared" si="30"/>
        <v>1307.452297040162</v>
      </c>
      <c r="L31" s="293">
        <f t="shared" si="31"/>
        <v>0</v>
      </c>
      <c r="M31" s="293">
        <f t="shared" si="32"/>
        <v>0</v>
      </c>
      <c r="N31" s="294">
        <f t="shared" si="33"/>
        <v>4.0081858250092131</v>
      </c>
      <c r="O31" s="294">
        <f t="shared" si="34"/>
        <v>0</v>
      </c>
      <c r="P31" s="294">
        <f t="shared" si="35"/>
        <v>0</v>
      </c>
      <c r="Q31" s="295">
        <f>IFERROR((B31+C31)/H31*'Marketing Summary'!H$13,0)</f>
        <v>0.98199406780497733</v>
      </c>
      <c r="R31" s="295">
        <f>IFERROR((C31+D31)/I31*'Marketing Summary'!I$13,0)</f>
        <v>0</v>
      </c>
      <c r="S31" s="295">
        <f>IFERROR(D31/J31*'Marketing Summary'!J$13,0)</f>
        <v>0</v>
      </c>
      <c r="T31" s="268"/>
      <c r="U31" s="105"/>
    </row>
    <row r="32" spans="1:90" ht="15" hidden="1" customHeight="1" x14ac:dyDescent="0.25">
      <c r="A32" s="296" t="s">
        <v>334</v>
      </c>
      <c r="B32" s="297">
        <f>IFERROR(VLOOKUP($A32,'Output summary'!$A$5:$E$35,3,0),0)/B$8</f>
        <v>0</v>
      </c>
      <c r="C32" s="297">
        <f>IFERROR(VLOOKUP($A32,'Output summary'!$A$5:$E$35,4,0),0)/C$8</f>
        <v>4977.3369812227065</v>
      </c>
      <c r="D32" s="297">
        <f>IFERROR(VLOOKUP($A32,'Output summary'!$A$5:$E$35,5,0),0)/D$8</f>
        <v>4.028503855421687</v>
      </c>
      <c r="E32" s="297">
        <v>0</v>
      </c>
      <c r="F32" s="297">
        <v>1384.5799999999995</v>
      </c>
      <c r="G32" s="297">
        <v>0</v>
      </c>
      <c r="H32" s="297">
        <v>0</v>
      </c>
      <c r="I32" s="297">
        <v>915805.06999999913</v>
      </c>
      <c r="J32" s="297">
        <v>0</v>
      </c>
      <c r="K32" s="298">
        <f t="shared" si="27"/>
        <v>0</v>
      </c>
      <c r="L32" s="298">
        <f t="shared" si="14"/>
        <v>661.43167603172049</v>
      </c>
      <c r="M32" s="298">
        <f t="shared" si="15"/>
        <v>0</v>
      </c>
      <c r="N32" s="299">
        <f t="shared" si="28"/>
        <v>0</v>
      </c>
      <c r="O32" s="299">
        <f t="shared" si="29"/>
        <v>3.5948352433392858</v>
      </c>
      <c r="P32" s="299">
        <f t="shared" si="29"/>
        <v>0</v>
      </c>
      <c r="Q32" s="300">
        <f>IFERROR((B32+C32)/H32*'Marketing Summary'!H$13,0)</f>
        <v>0</v>
      </c>
      <c r="R32" s="300">
        <f>IFERROR((C32+D32)/I32*'Marketing Summary'!I$13,0)</f>
        <v>1.9380890591875217</v>
      </c>
      <c r="S32" s="300">
        <f>IFERROR(D32/J32*'Marketing Summary'!J$13,0)</f>
        <v>0</v>
      </c>
    </row>
    <row r="33" spans="1:19" ht="15" hidden="1" customHeight="1" x14ac:dyDescent="0.25">
      <c r="A33" s="296" t="s">
        <v>365</v>
      </c>
      <c r="B33" s="297">
        <f>IFERROR(VLOOKUP($A33,'Output summary'!$A$5:$E$35,3,0),0)/B$8</f>
        <v>7849.3395552293568</v>
      </c>
      <c r="C33" s="297">
        <f>IFERROR(VLOOKUP($A33,'Output summary'!$A$5:$E$35,4,0),0)/C$8</f>
        <v>55.019071834061137</v>
      </c>
      <c r="D33" s="297">
        <f>IFERROR(VLOOKUP($A33,'Output summary'!$A$5:$E$35,5,0),0)/D$8</f>
        <v>1.4824096385542168E-2</v>
      </c>
      <c r="E33" s="297">
        <v>1590.8400000000026</v>
      </c>
      <c r="F33" s="297">
        <v>0</v>
      </c>
      <c r="G33" s="297">
        <v>0</v>
      </c>
      <c r="H33" s="297">
        <v>1433641.4499999995</v>
      </c>
      <c r="I33" s="297">
        <v>0</v>
      </c>
      <c r="J33" s="297">
        <v>0</v>
      </c>
      <c r="K33" s="298">
        <f t="shared" si="27"/>
        <v>901.1851914711707</v>
      </c>
      <c r="L33" s="298">
        <f t="shared" si="14"/>
        <v>0</v>
      </c>
      <c r="M33" s="298">
        <f t="shared" si="15"/>
        <v>0</v>
      </c>
      <c r="N33" s="299">
        <f t="shared" si="28"/>
        <v>4.9340848578294132</v>
      </c>
      <c r="O33" s="299">
        <f t="shared" si="29"/>
        <v>0</v>
      </c>
      <c r="P33" s="299">
        <f t="shared" si="29"/>
        <v>0</v>
      </c>
      <c r="Q33" s="300">
        <f>IFERROR((B33+C33)/H33*'Marketing Summary'!H$13,0)</f>
        <v>1.2879716702325834</v>
      </c>
      <c r="R33" s="300">
        <f>IFERROR((C33+D33)/I33*'Marketing Summary'!I$13,0)</f>
        <v>0</v>
      </c>
      <c r="S33" s="300">
        <f>IFERROR(D33/J33*'Marketing Summary'!J$13,0)</f>
        <v>0</v>
      </c>
    </row>
    <row r="34" spans="1:19" hidden="1" x14ac:dyDescent="0.25">
      <c r="H34" s="107"/>
    </row>
    <row r="35" spans="1:19" hidden="1" x14ac:dyDescent="0.25"/>
    <row r="36" spans="1:19" x14ac:dyDescent="0.25">
      <c r="A36" s="133" t="s">
        <v>186</v>
      </c>
      <c r="F36" s="124"/>
      <c r="G36" s="124"/>
      <c r="K36" s="184"/>
      <c r="L36" s="184"/>
      <c r="M36" s="184"/>
      <c r="N36" s="184"/>
      <c r="O36" s="184"/>
      <c r="P36" s="184"/>
      <c r="Q36" s="195"/>
      <c r="R36" s="194"/>
    </row>
    <row r="37" spans="1:19" x14ac:dyDescent="0.25">
      <c r="A37" s="140" t="s">
        <v>345</v>
      </c>
      <c r="K37" s="184"/>
      <c r="L37" s="184"/>
      <c r="M37" s="184"/>
      <c r="N37" s="184"/>
      <c r="O37" s="184"/>
      <c r="P37" s="195"/>
      <c r="Q37" s="195"/>
      <c r="R37" s="184"/>
    </row>
    <row r="38" spans="1:19" x14ac:dyDescent="0.25">
      <c r="A38" s="140" t="s">
        <v>346</v>
      </c>
      <c r="I38" s="108"/>
      <c r="J38" s="108"/>
      <c r="K38" s="184"/>
      <c r="L38" s="184"/>
      <c r="M38" s="184"/>
      <c r="N38" s="184"/>
      <c r="O38" s="184"/>
      <c r="P38" s="184"/>
      <c r="Q38" s="184"/>
      <c r="R38" s="196"/>
    </row>
    <row r="39" spans="1:19" x14ac:dyDescent="0.25">
      <c r="K39" s="184"/>
      <c r="L39" s="184"/>
      <c r="M39" s="184"/>
      <c r="N39" s="184"/>
      <c r="O39" s="197"/>
      <c r="P39" s="184"/>
      <c r="Q39" s="184"/>
      <c r="R39" s="196"/>
    </row>
    <row r="40" spans="1:19" x14ac:dyDescent="0.25">
      <c r="A40" s="140"/>
      <c r="B40" s="140"/>
      <c r="C40" s="140"/>
      <c r="D40" s="140"/>
      <c r="K40" s="184"/>
      <c r="L40" s="184"/>
      <c r="M40" s="184"/>
      <c r="N40" s="184"/>
      <c r="O40" s="184"/>
      <c r="P40" s="184"/>
      <c r="Q40" s="184"/>
      <c r="R40" s="184"/>
    </row>
    <row r="41" spans="1:19" x14ac:dyDescent="0.25">
      <c r="K41" s="184"/>
      <c r="L41" s="184"/>
      <c r="M41" s="184"/>
      <c r="N41" s="184"/>
      <c r="O41" s="184"/>
      <c r="P41" s="184"/>
      <c r="Q41" s="184"/>
      <c r="R41" s="184"/>
    </row>
  </sheetData>
  <mergeCells count="12">
    <mergeCell ref="N10:P10"/>
    <mergeCell ref="Q10:S10"/>
    <mergeCell ref="B3:C3"/>
    <mergeCell ref="E3:F3"/>
    <mergeCell ref="H3:I3"/>
    <mergeCell ref="N3:O3"/>
    <mergeCell ref="Q3:R3"/>
    <mergeCell ref="K3:L3"/>
    <mergeCell ref="B10:D10"/>
    <mergeCell ref="E10:G10"/>
    <mergeCell ref="H10:J10"/>
    <mergeCell ref="K10:M10"/>
  </mergeCells>
  <pageMargins left="0.7" right="0.7" top="0.75" bottom="0.75" header="0.3" footer="0.3"/>
  <pageSetup orientation="portrait" horizontalDpi="300" verticalDpi="300" r:id="rId1"/>
  <ignoredErrors>
    <ignoredError sqref="E12:F12 E14:J14 I13:J13 F18:I22 E20:E22 F13:G13 E13 F17 H17:I17 H12:J12" formulaRange="1"/>
    <ignoredError sqref="H13" formula="1" formulaRang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410D-5942-4B55-8E18-2B5A306A4C1A}">
  <sheetPr>
    <tabColor rgb="FFFFC000"/>
  </sheetPr>
  <dimension ref="B2:Z325"/>
  <sheetViews>
    <sheetView showGridLines="0" topLeftCell="E37" zoomScale="85" zoomScaleNormal="85" workbookViewId="0">
      <selection activeCell="J42" sqref="J42"/>
    </sheetView>
  </sheetViews>
  <sheetFormatPr defaultRowHeight="15" x14ac:dyDescent="0.25"/>
  <cols>
    <col min="1" max="1" width="9.140625" customWidth="1"/>
    <col min="2" max="10" width="12" customWidth="1"/>
    <col min="15" max="15" width="10.42578125" customWidth="1"/>
    <col min="16" max="18" width="10.140625" bestFit="1" customWidth="1"/>
    <col min="23" max="23" width="11.7109375" bestFit="1" customWidth="1"/>
    <col min="24" max="24" width="10.85546875" bestFit="1" customWidth="1"/>
    <col min="25" max="26" width="9.42578125" customWidth="1"/>
  </cols>
  <sheetData>
    <row r="2" spans="19:26" ht="33.75" x14ac:dyDescent="0.25">
      <c r="T2" s="717" t="s">
        <v>610</v>
      </c>
      <c r="U2" s="718" t="s">
        <v>611</v>
      </c>
      <c r="V2" s="718" t="s">
        <v>612</v>
      </c>
      <c r="W2" s="718" t="s">
        <v>613</v>
      </c>
      <c r="X2" s="718" t="s">
        <v>109</v>
      </c>
      <c r="Y2" s="718" t="s">
        <v>600</v>
      </c>
      <c r="Z2" s="718" t="s">
        <v>614</v>
      </c>
    </row>
    <row r="3" spans="19:26" x14ac:dyDescent="0.25">
      <c r="T3" s="719" t="s">
        <v>602</v>
      </c>
      <c r="U3" s="720">
        <v>100</v>
      </c>
      <c r="V3" s="721">
        <v>15581223.742499996</v>
      </c>
      <c r="W3" s="721">
        <v>35243.522568476219</v>
      </c>
      <c r="X3" s="722">
        <v>1.1803164310552559</v>
      </c>
      <c r="Y3" s="721">
        <v>238.06987619047629</v>
      </c>
      <c r="Z3" s="721">
        <f>Y3*21</f>
        <v>4999.4674000000023</v>
      </c>
    </row>
    <row r="4" spans="19:26" ht="22.5" x14ac:dyDescent="0.25">
      <c r="T4" s="719" t="s">
        <v>601</v>
      </c>
      <c r="U4" s="723">
        <v>93</v>
      </c>
      <c r="V4" s="721">
        <v>14490538.080524998</v>
      </c>
      <c r="W4" s="721">
        <v>31764.75120073005</v>
      </c>
      <c r="X4" s="722">
        <v>1.1438831247004497</v>
      </c>
      <c r="Y4" s="721">
        <v>221.40498485714298</v>
      </c>
      <c r="Z4" s="721">
        <f t="shared" ref="Z4:Z5" si="0">Y4*21</f>
        <v>4649.5046820000025</v>
      </c>
    </row>
    <row r="5" spans="19:26" x14ac:dyDescent="0.25">
      <c r="T5" s="719" t="s">
        <v>603</v>
      </c>
      <c r="U5" s="723">
        <v>181</v>
      </c>
      <c r="V5" s="721">
        <v>28202014.973924998</v>
      </c>
      <c r="W5" s="721">
        <v>71878.041683981748</v>
      </c>
      <c r="X5" s="722">
        <v>1.3299545663557777</v>
      </c>
      <c r="Y5" s="721">
        <v>430.90647590476215</v>
      </c>
      <c r="Z5" s="721">
        <f t="shared" si="0"/>
        <v>9049.0359940000053</v>
      </c>
    </row>
    <row r="8" spans="19:26" x14ac:dyDescent="0.25">
      <c r="T8" s="724" t="s">
        <v>615</v>
      </c>
    </row>
    <row r="12" spans="19:26" x14ac:dyDescent="0.25">
      <c r="T12" s="725"/>
      <c r="U12" s="725"/>
      <c r="V12" s="725"/>
    </row>
    <row r="13" spans="19:26" x14ac:dyDescent="0.25">
      <c r="S13" s="725"/>
      <c r="T13" s="725"/>
      <c r="U13" s="725"/>
      <c r="V13" s="725"/>
    </row>
    <row r="14" spans="19:26" x14ac:dyDescent="0.25">
      <c r="S14" s="725"/>
      <c r="T14" s="725"/>
      <c r="U14" s="725"/>
      <c r="V14" s="725"/>
    </row>
    <row r="15" spans="19:26" x14ac:dyDescent="0.25">
      <c r="S15" s="725"/>
      <c r="T15" s="725"/>
      <c r="U15" s="725"/>
      <c r="V15" s="725"/>
    </row>
    <row r="16" spans="19:26" x14ac:dyDescent="0.25">
      <c r="T16" s="725"/>
      <c r="U16" s="725"/>
      <c r="V16" s="725"/>
    </row>
    <row r="20" spans="2:26" x14ac:dyDescent="0.25">
      <c r="B20" s="726" t="s">
        <v>618</v>
      </c>
      <c r="C20" s="726"/>
      <c r="D20" s="726"/>
      <c r="E20" s="726"/>
      <c r="F20" s="726"/>
      <c r="G20" s="726"/>
      <c r="H20" s="726"/>
      <c r="I20" s="726"/>
    </row>
    <row r="24" spans="2:26" ht="33.75" x14ac:dyDescent="0.25">
      <c r="T24" s="717" t="s">
        <v>610</v>
      </c>
      <c r="U24" s="718" t="s">
        <v>611</v>
      </c>
      <c r="V24" s="718" t="s">
        <v>612</v>
      </c>
      <c r="W24" s="718" t="s">
        <v>613</v>
      </c>
      <c r="X24" s="718" t="s">
        <v>616</v>
      </c>
      <c r="Y24" s="718" t="s">
        <v>600</v>
      </c>
      <c r="Z24" s="718" t="s">
        <v>614</v>
      </c>
    </row>
    <row r="25" spans="2:26" x14ac:dyDescent="0.25">
      <c r="T25" s="719" t="s">
        <v>602</v>
      </c>
      <c r="U25" s="720">
        <v>100</v>
      </c>
      <c r="V25" s="721">
        <v>7381929.3999999426</v>
      </c>
      <c r="W25" s="721">
        <v>25181.722565925724</v>
      </c>
      <c r="X25" s="722">
        <v>1.2154690750833157</v>
      </c>
      <c r="Y25" s="721">
        <v>251.66842105263703</v>
      </c>
      <c r="Z25" s="721">
        <f>Y25*19</f>
        <v>4781.7000000001035</v>
      </c>
    </row>
    <row r="26" spans="2:26" ht="22.5" x14ac:dyDescent="0.25">
      <c r="T26" s="719" t="s">
        <v>601</v>
      </c>
      <c r="U26" s="723">
        <v>93</v>
      </c>
      <c r="V26" s="721">
        <v>6865194.3419999471</v>
      </c>
      <c r="W26" s="721">
        <v>22685.480663912644</v>
      </c>
      <c r="X26" s="722">
        <v>1.1773986020627112</v>
      </c>
      <c r="Y26" s="721">
        <v>234.05163157895242</v>
      </c>
      <c r="Z26" s="721">
        <f t="shared" ref="Z26:Z27" si="1">Y26*19</f>
        <v>4446.9810000000962</v>
      </c>
    </row>
    <row r="27" spans="2:26" x14ac:dyDescent="0.25">
      <c r="O27" s="2"/>
      <c r="T27" s="719" t="s">
        <v>603</v>
      </c>
      <c r="U27" s="723">
        <v>178</v>
      </c>
      <c r="V27" s="721">
        <v>13139834.331999896</v>
      </c>
      <c r="W27" s="721">
        <v>50480.199067053683</v>
      </c>
      <c r="X27" s="722">
        <v>1.3688615833719202</v>
      </c>
      <c r="Y27" s="721">
        <v>447.96978947369388</v>
      </c>
      <c r="Z27" s="721">
        <f t="shared" si="1"/>
        <v>8511.4260000001832</v>
      </c>
    </row>
    <row r="28" spans="2:26" x14ac:dyDescent="0.25">
      <c r="O28" s="2"/>
    </row>
    <row r="29" spans="2:26" x14ac:dyDescent="0.25">
      <c r="O29" s="2"/>
    </row>
    <row r="30" spans="2:26" x14ac:dyDescent="0.25">
      <c r="O30" s="2"/>
    </row>
    <row r="31" spans="2:26" x14ac:dyDescent="0.25">
      <c r="O31" s="2"/>
      <c r="T31" s="724" t="s">
        <v>617</v>
      </c>
    </row>
    <row r="32" spans="2:26" x14ac:dyDescent="0.25">
      <c r="O32" s="2"/>
    </row>
    <row r="33" spans="2:26" x14ac:dyDescent="0.25">
      <c r="O33" s="2"/>
    </row>
    <row r="34" spans="2:26" x14ac:dyDescent="0.25">
      <c r="O34" s="2"/>
    </row>
    <row r="35" spans="2:26" x14ac:dyDescent="0.25">
      <c r="O35" s="2"/>
    </row>
    <row r="36" spans="2:26" x14ac:dyDescent="0.25">
      <c r="O36" s="2"/>
    </row>
    <row r="37" spans="2:26" x14ac:dyDescent="0.25">
      <c r="O37" s="2"/>
    </row>
    <row r="38" spans="2:26" x14ac:dyDescent="0.25">
      <c r="O38" s="2"/>
    </row>
    <row r="39" spans="2:26" x14ac:dyDescent="0.25">
      <c r="O39" s="2"/>
    </row>
    <row r="40" spans="2:26" x14ac:dyDescent="0.25">
      <c r="O40" s="2"/>
    </row>
    <row r="41" spans="2:26" x14ac:dyDescent="0.25">
      <c r="O41" s="2"/>
    </row>
    <row r="42" spans="2:26" x14ac:dyDescent="0.25">
      <c r="B42" s="726" t="s">
        <v>623</v>
      </c>
      <c r="O42" s="2"/>
    </row>
    <row r="43" spans="2:26" x14ac:dyDescent="0.25">
      <c r="O43" s="2"/>
    </row>
    <row r="44" spans="2:26" x14ac:dyDescent="0.25">
      <c r="O44" s="2"/>
    </row>
    <row r="45" spans="2:26" ht="33.75" x14ac:dyDescent="0.25">
      <c r="O45" s="2"/>
      <c r="T45" s="717" t="s">
        <v>610</v>
      </c>
      <c r="U45" s="718" t="s">
        <v>611</v>
      </c>
      <c r="V45" s="718" t="s">
        <v>612</v>
      </c>
      <c r="W45" s="718" t="s">
        <v>613</v>
      </c>
      <c r="X45" s="718" t="s">
        <v>616</v>
      </c>
      <c r="Y45" s="718" t="s">
        <v>600</v>
      </c>
      <c r="Z45" s="718" t="s">
        <v>614</v>
      </c>
    </row>
    <row r="46" spans="2:26" x14ac:dyDescent="0.25">
      <c r="O46" s="2"/>
      <c r="T46" s="719" t="s">
        <v>602</v>
      </c>
      <c r="U46" s="720">
        <v>100</v>
      </c>
      <c r="V46" s="721">
        <v>915805.07000000018</v>
      </c>
      <c r="W46" s="721">
        <v>4977.3369812227074</v>
      </c>
      <c r="X46" s="722">
        <v>1.9365216979347717</v>
      </c>
      <c r="Y46" s="721">
        <v>125.87090909090908</v>
      </c>
      <c r="Z46" s="721">
        <f>Y46*11</f>
        <v>1384.58</v>
      </c>
    </row>
    <row r="47" spans="2:26" ht="22.5" x14ac:dyDescent="0.25">
      <c r="O47" s="2"/>
      <c r="T47" s="719" t="s">
        <v>601</v>
      </c>
      <c r="U47" s="723">
        <v>93</v>
      </c>
      <c r="V47" s="721">
        <v>851698.71510000015</v>
      </c>
      <c r="W47" s="721">
        <v>4490.8190046709096</v>
      </c>
      <c r="X47" s="722">
        <v>1.8787453812832389</v>
      </c>
      <c r="Y47" s="721">
        <v>117.05994545454546</v>
      </c>
      <c r="Z47" s="721">
        <f t="shared" ref="Z47:Z48" si="2">Y47*11</f>
        <v>1287.6594</v>
      </c>
    </row>
    <row r="48" spans="2:26" x14ac:dyDescent="0.25">
      <c r="O48" s="2"/>
      <c r="T48" s="719" t="s">
        <v>603</v>
      </c>
      <c r="U48" s="723">
        <v>166</v>
      </c>
      <c r="V48" s="721">
        <v>1520236.4162000001</v>
      </c>
      <c r="W48" s="721">
        <v>9154.2569999266161</v>
      </c>
      <c r="X48" s="722">
        <v>2.1455583766579038</v>
      </c>
      <c r="Y48" s="721">
        <v>208.94570909090908</v>
      </c>
      <c r="Z48" s="721">
        <f t="shared" si="2"/>
        <v>2298.4027999999998</v>
      </c>
    </row>
    <row r="49" spans="2:20" x14ac:dyDescent="0.25">
      <c r="O49" s="2"/>
    </row>
    <row r="50" spans="2:20" x14ac:dyDescent="0.25">
      <c r="O50" s="2"/>
    </row>
    <row r="51" spans="2:20" x14ac:dyDescent="0.25">
      <c r="O51" s="2"/>
      <c r="T51" s="724" t="s">
        <v>617</v>
      </c>
    </row>
    <row r="52" spans="2:20" x14ac:dyDescent="0.25">
      <c r="O52" s="2"/>
    </row>
    <row r="53" spans="2:20" x14ac:dyDescent="0.25">
      <c r="O53" s="2"/>
    </row>
    <row r="54" spans="2:20" x14ac:dyDescent="0.25">
      <c r="O54" s="2"/>
    </row>
    <row r="55" spans="2:20" x14ac:dyDescent="0.25">
      <c r="O55" s="2"/>
    </row>
    <row r="56" spans="2:20" x14ac:dyDescent="0.25">
      <c r="O56" s="2"/>
    </row>
    <row r="57" spans="2:20" x14ac:dyDescent="0.25">
      <c r="O57" s="2"/>
    </row>
    <row r="58" spans="2:20" x14ac:dyDescent="0.25">
      <c r="O58" s="2"/>
    </row>
    <row r="59" spans="2:20" x14ac:dyDescent="0.25">
      <c r="O59" s="2"/>
    </row>
    <row r="60" spans="2:20" x14ac:dyDescent="0.25">
      <c r="O60" s="2"/>
    </row>
    <row r="61" spans="2:20" x14ac:dyDescent="0.25">
      <c r="O61" s="2"/>
    </row>
    <row r="62" spans="2:20" x14ac:dyDescent="0.25">
      <c r="B62" s="726" t="s">
        <v>622</v>
      </c>
      <c r="O62" s="2"/>
    </row>
    <row r="63" spans="2:20" x14ac:dyDescent="0.25">
      <c r="O63" s="2"/>
    </row>
    <row r="64" spans="2:20" x14ac:dyDescent="0.25">
      <c r="O64" s="2"/>
    </row>
    <row r="65" spans="15:15" x14ac:dyDescent="0.25">
      <c r="O65" s="2"/>
    </row>
    <row r="66" spans="15:15" x14ac:dyDescent="0.25">
      <c r="O66" s="2"/>
    </row>
    <row r="67" spans="15:15" x14ac:dyDescent="0.25">
      <c r="O67" s="2"/>
    </row>
    <row r="68" spans="15:15" x14ac:dyDescent="0.25">
      <c r="O68" s="2"/>
    </row>
    <row r="69" spans="15:15" x14ac:dyDescent="0.25">
      <c r="O69" s="2"/>
    </row>
    <row r="70" spans="15:15" x14ac:dyDescent="0.25">
      <c r="O70" s="2"/>
    </row>
    <row r="71" spans="15:15" x14ac:dyDescent="0.25">
      <c r="O71" s="2"/>
    </row>
    <row r="72" spans="15:15" x14ac:dyDescent="0.25">
      <c r="O72" s="2"/>
    </row>
    <row r="73" spans="15:15" x14ac:dyDescent="0.25">
      <c r="O73" s="2"/>
    </row>
    <row r="74" spans="15:15" x14ac:dyDescent="0.25">
      <c r="O74" s="2"/>
    </row>
    <row r="75" spans="15:15" x14ac:dyDescent="0.25">
      <c r="O75" s="2"/>
    </row>
    <row r="76" spans="15:15" x14ac:dyDescent="0.25">
      <c r="O76" s="2"/>
    </row>
    <row r="77" spans="15:15" x14ac:dyDescent="0.25">
      <c r="O77" s="2"/>
    </row>
    <row r="78" spans="15:15" x14ac:dyDescent="0.25">
      <c r="O78" s="2"/>
    </row>
    <row r="79" spans="15:15" x14ac:dyDescent="0.25">
      <c r="O79" s="2"/>
    </row>
    <row r="80" spans="15:15" x14ac:dyDescent="0.25">
      <c r="O80" s="2"/>
    </row>
    <row r="81" spans="15:17" x14ac:dyDescent="0.25">
      <c r="O81" s="2"/>
    </row>
    <row r="82" spans="15:17" x14ac:dyDescent="0.25">
      <c r="O82" s="2"/>
    </row>
    <row r="83" spans="15:17" x14ac:dyDescent="0.25">
      <c r="O83" s="2"/>
    </row>
    <row r="84" spans="15:17" x14ac:dyDescent="0.25">
      <c r="O84" s="2"/>
    </row>
    <row r="85" spans="15:17" x14ac:dyDescent="0.25">
      <c r="O85" s="2"/>
    </row>
    <row r="86" spans="15:17" x14ac:dyDescent="0.25">
      <c r="O86" s="2"/>
      <c r="Q86" s="2"/>
    </row>
    <row r="87" spans="15:17" x14ac:dyDescent="0.25">
      <c r="O87" s="2"/>
    </row>
    <row r="88" spans="15:17" x14ac:dyDescent="0.25">
      <c r="O88" s="2"/>
    </row>
    <row r="89" spans="15:17" x14ac:dyDescent="0.25">
      <c r="O89" s="2"/>
    </row>
    <row r="90" spans="15:17" x14ac:dyDescent="0.25">
      <c r="O90" s="2"/>
    </row>
    <row r="91" spans="15:17" x14ac:dyDescent="0.25">
      <c r="O91" s="2"/>
    </row>
    <row r="92" spans="15:17" x14ac:dyDescent="0.25">
      <c r="O92" s="2"/>
    </row>
    <row r="93" spans="15:17" x14ac:dyDescent="0.25">
      <c r="O93" s="2"/>
    </row>
    <row r="94" spans="15:17" x14ac:dyDescent="0.25">
      <c r="O94" s="2"/>
    </row>
    <row r="95" spans="15:17" x14ac:dyDescent="0.25">
      <c r="O95" s="2"/>
    </row>
    <row r="96" spans="15:17" x14ac:dyDescent="0.25">
      <c r="O96" s="2"/>
    </row>
    <row r="97" spans="15:15" x14ac:dyDescent="0.25">
      <c r="O97" s="2"/>
    </row>
    <row r="98" spans="15:15" x14ac:dyDescent="0.25">
      <c r="O98" s="2"/>
    </row>
    <row r="99" spans="15:15" x14ac:dyDescent="0.25">
      <c r="O99" s="2"/>
    </row>
    <row r="100" spans="15:15" x14ac:dyDescent="0.25">
      <c r="O100" s="2"/>
    </row>
    <row r="101" spans="15:15" x14ac:dyDescent="0.25">
      <c r="O101" s="2"/>
    </row>
    <row r="102" spans="15:15" x14ac:dyDescent="0.25">
      <c r="O102" s="2"/>
    </row>
    <row r="103" spans="15:15" x14ac:dyDescent="0.25">
      <c r="O103" s="2"/>
    </row>
    <row r="104" spans="15:15" x14ac:dyDescent="0.25">
      <c r="O104" s="2"/>
    </row>
    <row r="105" spans="15:15" x14ac:dyDescent="0.25">
      <c r="O105" s="2"/>
    </row>
    <row r="106" spans="15:15" x14ac:dyDescent="0.25">
      <c r="O106" s="2"/>
    </row>
    <row r="107" spans="15:15" x14ac:dyDescent="0.25">
      <c r="O107" s="2"/>
    </row>
    <row r="108" spans="15:15" x14ac:dyDescent="0.25">
      <c r="O108" s="2"/>
    </row>
    <row r="109" spans="15:15" x14ac:dyDescent="0.25">
      <c r="O109" s="2"/>
    </row>
    <row r="110" spans="15:15" x14ac:dyDescent="0.25">
      <c r="O110" s="2"/>
    </row>
    <row r="111" spans="15:15" x14ac:dyDescent="0.25">
      <c r="O111" s="2"/>
    </row>
    <row r="112" spans="15:15" x14ac:dyDescent="0.25">
      <c r="O112" s="2"/>
    </row>
    <row r="113" spans="15:16" x14ac:dyDescent="0.25">
      <c r="O113" s="2"/>
    </row>
    <row r="114" spans="15:16" x14ac:dyDescent="0.25">
      <c r="O114" s="2"/>
    </row>
    <row r="115" spans="15:16" x14ac:dyDescent="0.25">
      <c r="O115" s="2"/>
    </row>
    <row r="116" spans="15:16" x14ac:dyDescent="0.25">
      <c r="O116" s="2"/>
    </row>
    <row r="117" spans="15:16" x14ac:dyDescent="0.25">
      <c r="O117" s="2"/>
    </row>
    <row r="118" spans="15:16" x14ac:dyDescent="0.25">
      <c r="O118" s="2"/>
    </row>
    <row r="119" spans="15:16" x14ac:dyDescent="0.25">
      <c r="O119" s="2"/>
    </row>
    <row r="120" spans="15:16" x14ac:dyDescent="0.25">
      <c r="O120" s="2"/>
    </row>
    <row r="121" spans="15:16" x14ac:dyDescent="0.25">
      <c r="O121" s="2"/>
    </row>
    <row r="122" spans="15:16" x14ac:dyDescent="0.25">
      <c r="O122" s="2"/>
    </row>
    <row r="123" spans="15:16" x14ac:dyDescent="0.25">
      <c r="O123" s="2"/>
    </row>
    <row r="124" spans="15:16" x14ac:dyDescent="0.25">
      <c r="O124" s="2"/>
    </row>
    <row r="125" spans="15:16" x14ac:dyDescent="0.25">
      <c r="O125" s="2"/>
      <c r="P125" s="2"/>
    </row>
    <row r="126" spans="15:16" x14ac:dyDescent="0.25">
      <c r="O126" s="2"/>
    </row>
    <row r="127" spans="15:16" x14ac:dyDescent="0.25">
      <c r="O127" s="2"/>
    </row>
    <row r="128" spans="15:16" x14ac:dyDescent="0.25">
      <c r="O128" s="2"/>
    </row>
    <row r="129" spans="15:18" x14ac:dyDescent="0.25">
      <c r="O129" s="2"/>
    </row>
    <row r="130" spans="15:18" x14ac:dyDescent="0.25">
      <c r="O130" s="2"/>
    </row>
    <row r="131" spans="15:18" x14ac:dyDescent="0.25">
      <c r="O131" s="2"/>
    </row>
    <row r="132" spans="15:18" x14ac:dyDescent="0.25">
      <c r="O132" s="2"/>
    </row>
    <row r="133" spans="15:18" x14ac:dyDescent="0.25">
      <c r="O133" s="2"/>
    </row>
    <row r="134" spans="15:18" x14ac:dyDescent="0.25">
      <c r="O134" s="2"/>
    </row>
    <row r="135" spans="15:18" x14ac:dyDescent="0.25">
      <c r="O135" s="2"/>
    </row>
    <row r="136" spans="15:18" x14ac:dyDescent="0.25">
      <c r="O136" s="2"/>
    </row>
    <row r="137" spans="15:18" x14ac:dyDescent="0.25">
      <c r="O137" s="2"/>
    </row>
    <row r="138" spans="15:18" x14ac:dyDescent="0.25">
      <c r="O138" s="2"/>
    </row>
    <row r="139" spans="15:18" x14ac:dyDescent="0.25">
      <c r="O139" s="2"/>
    </row>
    <row r="140" spans="15:18" x14ac:dyDescent="0.25">
      <c r="O140" s="2"/>
    </row>
    <row r="141" spans="15:18" x14ac:dyDescent="0.25">
      <c r="O141" s="2"/>
    </row>
    <row r="142" spans="15:18" x14ac:dyDescent="0.25">
      <c r="O142" s="2"/>
    </row>
    <row r="143" spans="15:18" x14ac:dyDescent="0.25">
      <c r="O143" s="2"/>
    </row>
    <row r="144" spans="15:18" x14ac:dyDescent="0.25">
      <c r="O144" s="2"/>
      <c r="R144" s="2"/>
    </row>
    <row r="145" spans="15:15" x14ac:dyDescent="0.25">
      <c r="O145" s="2"/>
    </row>
    <row r="146" spans="15:15" x14ac:dyDescent="0.25">
      <c r="O146" s="2"/>
    </row>
    <row r="147" spans="15:15" x14ac:dyDescent="0.25">
      <c r="O147" s="2"/>
    </row>
    <row r="148" spans="15:15" x14ac:dyDescent="0.25">
      <c r="O148" s="2"/>
    </row>
    <row r="149" spans="15:15" x14ac:dyDescent="0.25">
      <c r="O149" s="2"/>
    </row>
    <row r="150" spans="15:15" x14ac:dyDescent="0.25">
      <c r="O150" s="2"/>
    </row>
    <row r="151" spans="15:15" x14ac:dyDescent="0.25">
      <c r="O151" s="2"/>
    </row>
    <row r="152" spans="15:15" x14ac:dyDescent="0.25">
      <c r="O152" s="2"/>
    </row>
    <row r="153" spans="15:15" x14ac:dyDescent="0.25">
      <c r="O153" s="2"/>
    </row>
    <row r="154" spans="15:15" x14ac:dyDescent="0.25">
      <c r="O154" s="2"/>
    </row>
    <row r="155" spans="15:15" x14ac:dyDescent="0.25">
      <c r="O155" s="2"/>
    </row>
    <row r="156" spans="15:15" x14ac:dyDescent="0.25">
      <c r="O156" s="2"/>
    </row>
    <row r="157" spans="15:15" x14ac:dyDescent="0.25">
      <c r="O157" s="2"/>
    </row>
    <row r="158" spans="15:15" x14ac:dyDescent="0.25">
      <c r="O158" s="2"/>
    </row>
    <row r="159" spans="15:15" x14ac:dyDescent="0.25">
      <c r="O159" s="2"/>
    </row>
    <row r="160" spans="15:15" x14ac:dyDescent="0.25">
      <c r="O160" s="2"/>
    </row>
    <row r="161" spans="15:15" x14ac:dyDescent="0.25">
      <c r="O161" s="2"/>
    </row>
    <row r="162" spans="15:15" x14ac:dyDescent="0.25">
      <c r="O162" s="2"/>
    </row>
    <row r="163" spans="15:15" x14ac:dyDescent="0.25">
      <c r="O163" s="2"/>
    </row>
    <row r="164" spans="15:15" x14ac:dyDescent="0.25">
      <c r="O164" s="2"/>
    </row>
    <row r="165" spans="15:15" x14ac:dyDescent="0.25">
      <c r="O165" s="2"/>
    </row>
    <row r="166" spans="15:15" x14ac:dyDescent="0.25">
      <c r="O166" s="2"/>
    </row>
    <row r="167" spans="15:15" x14ac:dyDescent="0.25">
      <c r="O167" s="2"/>
    </row>
    <row r="168" spans="15:15" x14ac:dyDescent="0.25">
      <c r="O168" s="2"/>
    </row>
    <row r="169" spans="15:15" x14ac:dyDescent="0.25">
      <c r="O169" s="2"/>
    </row>
    <row r="170" spans="15:15" x14ac:dyDescent="0.25">
      <c r="O170" s="2"/>
    </row>
    <row r="171" spans="15:15" x14ac:dyDescent="0.25">
      <c r="O171" s="2"/>
    </row>
    <row r="172" spans="15:15" x14ac:dyDescent="0.25">
      <c r="O172" s="2"/>
    </row>
    <row r="173" spans="15:15" x14ac:dyDescent="0.25">
      <c r="O173" s="2"/>
    </row>
    <row r="174" spans="15:15" x14ac:dyDescent="0.25">
      <c r="O174" s="2"/>
    </row>
    <row r="175" spans="15:15" x14ac:dyDescent="0.25">
      <c r="O175" s="2"/>
    </row>
    <row r="176" spans="15:15" x14ac:dyDescent="0.25">
      <c r="O176" s="2"/>
    </row>
    <row r="177" spans="15:15" x14ac:dyDescent="0.25">
      <c r="O177" s="2"/>
    </row>
    <row r="178" spans="15:15" x14ac:dyDescent="0.25">
      <c r="O178" s="2"/>
    </row>
    <row r="179" spans="15:15" x14ac:dyDescent="0.25">
      <c r="O179" s="2"/>
    </row>
    <row r="180" spans="15:15" x14ac:dyDescent="0.25">
      <c r="O180" s="2"/>
    </row>
    <row r="181" spans="15:15" x14ac:dyDescent="0.25">
      <c r="O181" s="2"/>
    </row>
    <row r="182" spans="15:15" x14ac:dyDescent="0.25">
      <c r="O182" s="2"/>
    </row>
    <row r="183" spans="15:15" x14ac:dyDescent="0.25">
      <c r="O183" s="2"/>
    </row>
    <row r="184" spans="15:15" x14ac:dyDescent="0.25">
      <c r="O184" s="2"/>
    </row>
    <row r="185" spans="15:15" x14ac:dyDescent="0.25">
      <c r="O185" s="2"/>
    </row>
    <row r="186" spans="15:15" x14ac:dyDescent="0.25">
      <c r="O186" s="2"/>
    </row>
    <row r="187" spans="15:15" x14ac:dyDescent="0.25">
      <c r="O187" s="2"/>
    </row>
    <row r="188" spans="15:15" x14ac:dyDescent="0.25">
      <c r="O188" s="2"/>
    </row>
    <row r="189" spans="15:15" x14ac:dyDescent="0.25">
      <c r="O189" s="2"/>
    </row>
    <row r="190" spans="15:15" x14ac:dyDescent="0.25">
      <c r="O190" s="2"/>
    </row>
    <row r="191" spans="15:15" x14ac:dyDescent="0.25">
      <c r="O191" s="2"/>
    </row>
    <row r="192" spans="15:15" x14ac:dyDescent="0.25">
      <c r="O192" s="2"/>
    </row>
    <row r="193" spans="15:15" x14ac:dyDescent="0.25">
      <c r="O193" s="2"/>
    </row>
    <row r="194" spans="15:15" x14ac:dyDescent="0.25">
      <c r="O194" s="2"/>
    </row>
    <row r="195" spans="15:15" x14ac:dyDescent="0.25">
      <c r="O195" s="2"/>
    </row>
    <row r="196" spans="15:15" x14ac:dyDescent="0.25">
      <c r="O196" s="2"/>
    </row>
    <row r="197" spans="15:15" x14ac:dyDescent="0.25">
      <c r="O197" s="2"/>
    </row>
    <row r="198" spans="15:15" x14ac:dyDescent="0.25">
      <c r="O198" s="2"/>
    </row>
    <row r="199" spans="15:15" x14ac:dyDescent="0.25">
      <c r="O199" s="2"/>
    </row>
    <row r="200" spans="15:15" x14ac:dyDescent="0.25">
      <c r="O200" s="2"/>
    </row>
    <row r="201" spans="15:15" x14ac:dyDescent="0.25">
      <c r="O201" s="2"/>
    </row>
    <row r="202" spans="15:15" x14ac:dyDescent="0.25">
      <c r="O202" s="2"/>
    </row>
    <row r="203" spans="15:15" x14ac:dyDescent="0.25">
      <c r="O203" s="2"/>
    </row>
    <row r="204" spans="15:15" x14ac:dyDescent="0.25">
      <c r="O204" s="2"/>
    </row>
    <row r="205" spans="15:15" x14ac:dyDescent="0.25">
      <c r="O205" s="2"/>
    </row>
    <row r="206" spans="15:15" x14ac:dyDescent="0.25">
      <c r="O206" s="2"/>
    </row>
    <row r="207" spans="15:15" x14ac:dyDescent="0.25">
      <c r="O207" s="2"/>
    </row>
    <row r="208" spans="15:15" x14ac:dyDescent="0.25">
      <c r="O208" s="2"/>
    </row>
    <row r="209" spans="15:15" x14ac:dyDescent="0.25">
      <c r="O209" s="2"/>
    </row>
    <row r="210" spans="15:15" x14ac:dyDescent="0.25">
      <c r="O210" s="2"/>
    </row>
    <row r="211" spans="15:15" x14ac:dyDescent="0.25">
      <c r="O211" s="2"/>
    </row>
    <row r="212" spans="15:15" x14ac:dyDescent="0.25">
      <c r="O212" s="2"/>
    </row>
    <row r="213" spans="15:15" x14ac:dyDescent="0.25">
      <c r="O213" s="2"/>
    </row>
    <row r="214" spans="15:15" x14ac:dyDescent="0.25">
      <c r="O214" s="2"/>
    </row>
    <row r="215" spans="15:15" x14ac:dyDescent="0.25">
      <c r="O215" s="2"/>
    </row>
    <row r="216" spans="15:15" x14ac:dyDescent="0.25">
      <c r="O216" s="2"/>
    </row>
    <row r="217" spans="15:15" x14ac:dyDescent="0.25">
      <c r="O217" s="2"/>
    </row>
    <row r="218" spans="15:15" x14ac:dyDescent="0.25">
      <c r="O218" s="2"/>
    </row>
    <row r="219" spans="15:15" x14ac:dyDescent="0.25">
      <c r="O219" s="2"/>
    </row>
    <row r="220" spans="15:15" x14ac:dyDescent="0.25">
      <c r="O220" s="2"/>
    </row>
    <row r="221" spans="15:15" x14ac:dyDescent="0.25">
      <c r="O221" s="2"/>
    </row>
    <row r="222" spans="15:15" x14ac:dyDescent="0.25">
      <c r="O222" s="2"/>
    </row>
    <row r="223" spans="15:15" x14ac:dyDescent="0.25">
      <c r="O223" s="2"/>
    </row>
    <row r="224" spans="15:15" x14ac:dyDescent="0.25">
      <c r="O224" s="2"/>
    </row>
    <row r="225" spans="15:15" x14ac:dyDescent="0.25">
      <c r="O225" s="2"/>
    </row>
    <row r="226" spans="15:15" x14ac:dyDescent="0.25">
      <c r="O226" s="2"/>
    </row>
    <row r="227" spans="15:15" x14ac:dyDescent="0.25">
      <c r="O227" s="2"/>
    </row>
    <row r="228" spans="15:15" x14ac:dyDescent="0.25">
      <c r="O228" s="2"/>
    </row>
    <row r="229" spans="15:15" x14ac:dyDescent="0.25">
      <c r="O229" s="2"/>
    </row>
    <row r="230" spans="15:15" x14ac:dyDescent="0.25">
      <c r="O230" s="2"/>
    </row>
    <row r="231" spans="15:15" x14ac:dyDescent="0.25">
      <c r="O231" s="2"/>
    </row>
    <row r="232" spans="15:15" x14ac:dyDescent="0.25">
      <c r="O232" s="2"/>
    </row>
    <row r="233" spans="15:15" x14ac:dyDescent="0.25">
      <c r="O233" s="2"/>
    </row>
    <row r="234" spans="15:15" x14ac:dyDescent="0.25">
      <c r="O234" s="2"/>
    </row>
    <row r="235" spans="15:15" x14ac:dyDescent="0.25">
      <c r="O235" s="2"/>
    </row>
    <row r="236" spans="15:15" x14ac:dyDescent="0.25">
      <c r="O236" s="2"/>
    </row>
    <row r="237" spans="15:15" x14ac:dyDescent="0.25">
      <c r="O237" s="2"/>
    </row>
    <row r="238" spans="15:15" x14ac:dyDescent="0.25">
      <c r="O238" s="2"/>
    </row>
    <row r="239" spans="15:15" x14ac:dyDescent="0.25">
      <c r="O239" s="2"/>
    </row>
    <row r="240" spans="15:15" x14ac:dyDescent="0.25">
      <c r="O240" s="2"/>
    </row>
    <row r="241" spans="15:15" x14ac:dyDescent="0.25">
      <c r="O241" s="2"/>
    </row>
    <row r="242" spans="15:15" x14ac:dyDescent="0.25">
      <c r="O242" s="2"/>
    </row>
    <row r="243" spans="15:15" x14ac:dyDescent="0.25">
      <c r="O243" s="2"/>
    </row>
    <row r="244" spans="15:15" x14ac:dyDescent="0.25">
      <c r="O244" s="2"/>
    </row>
    <row r="245" spans="15:15" x14ac:dyDescent="0.25">
      <c r="O245" s="2"/>
    </row>
    <row r="246" spans="15:15" x14ac:dyDescent="0.25">
      <c r="O246" s="2"/>
    </row>
    <row r="247" spans="15:15" x14ac:dyDescent="0.25">
      <c r="O247" s="2"/>
    </row>
    <row r="248" spans="15:15" x14ac:dyDescent="0.25">
      <c r="O248" s="2"/>
    </row>
    <row r="249" spans="15:15" x14ac:dyDescent="0.25">
      <c r="O249" s="2"/>
    </row>
    <row r="250" spans="15:15" x14ac:dyDescent="0.25">
      <c r="O250" s="2"/>
    </row>
    <row r="251" spans="15:15" x14ac:dyDescent="0.25">
      <c r="O251" s="2"/>
    </row>
    <row r="252" spans="15:15" x14ac:dyDescent="0.25">
      <c r="O252" s="2"/>
    </row>
    <row r="253" spans="15:15" x14ac:dyDescent="0.25">
      <c r="O253" s="2"/>
    </row>
    <row r="254" spans="15:15" x14ac:dyDescent="0.25">
      <c r="O254" s="2"/>
    </row>
    <row r="255" spans="15:15" x14ac:dyDescent="0.25">
      <c r="O255" s="2"/>
    </row>
    <row r="256" spans="15:15" x14ac:dyDescent="0.25">
      <c r="O256" s="2"/>
    </row>
    <row r="257" spans="15:15" x14ac:dyDescent="0.25">
      <c r="O257" s="2"/>
    </row>
    <row r="258" spans="15:15" x14ac:dyDescent="0.25">
      <c r="O258" s="2"/>
    </row>
    <row r="259" spans="15:15" x14ac:dyDescent="0.25">
      <c r="O259" s="2"/>
    </row>
    <row r="260" spans="15:15" x14ac:dyDescent="0.25">
      <c r="O260" s="2"/>
    </row>
    <row r="261" spans="15:15" x14ac:dyDescent="0.25">
      <c r="O261" s="2"/>
    </row>
    <row r="262" spans="15:15" x14ac:dyDescent="0.25">
      <c r="O262" s="2"/>
    </row>
    <row r="263" spans="15:15" x14ac:dyDescent="0.25">
      <c r="O263" s="2"/>
    </row>
    <row r="264" spans="15:15" x14ac:dyDescent="0.25">
      <c r="O264" s="2"/>
    </row>
    <row r="265" spans="15:15" x14ac:dyDescent="0.25">
      <c r="O265" s="2"/>
    </row>
    <row r="266" spans="15:15" x14ac:dyDescent="0.25">
      <c r="O266" s="2"/>
    </row>
    <row r="267" spans="15:15" x14ac:dyDescent="0.25">
      <c r="O267" s="2"/>
    </row>
    <row r="268" spans="15:15" x14ac:dyDescent="0.25">
      <c r="O268" s="2"/>
    </row>
    <row r="269" spans="15:15" x14ac:dyDescent="0.25">
      <c r="O269" s="2"/>
    </row>
    <row r="270" spans="15:15" x14ac:dyDescent="0.25">
      <c r="O270" s="2"/>
    </row>
    <row r="271" spans="15:15" x14ac:dyDescent="0.25">
      <c r="O271" s="2"/>
    </row>
    <row r="272" spans="15:15" x14ac:dyDescent="0.25">
      <c r="O272" s="2"/>
    </row>
    <row r="273" spans="15:15" x14ac:dyDescent="0.25">
      <c r="O273" s="2"/>
    </row>
    <row r="274" spans="15:15" x14ac:dyDescent="0.25">
      <c r="O274" s="2"/>
    </row>
    <row r="275" spans="15:15" x14ac:dyDescent="0.25">
      <c r="O275" s="2"/>
    </row>
    <row r="276" spans="15:15" x14ac:dyDescent="0.25">
      <c r="O276" s="2"/>
    </row>
    <row r="277" spans="15:15" x14ac:dyDescent="0.25">
      <c r="O277" s="2"/>
    </row>
    <row r="278" spans="15:15" x14ac:dyDescent="0.25">
      <c r="O278" s="2"/>
    </row>
    <row r="279" spans="15:15" x14ac:dyDescent="0.25">
      <c r="O279" s="2"/>
    </row>
    <row r="280" spans="15:15" x14ac:dyDescent="0.25">
      <c r="O280" s="2"/>
    </row>
    <row r="281" spans="15:15" x14ac:dyDescent="0.25">
      <c r="O281" s="2"/>
    </row>
    <row r="282" spans="15:15" x14ac:dyDescent="0.25">
      <c r="O282" s="2"/>
    </row>
    <row r="283" spans="15:15" x14ac:dyDescent="0.25">
      <c r="O283" s="2"/>
    </row>
    <row r="284" spans="15:15" x14ac:dyDescent="0.25">
      <c r="O284" s="2"/>
    </row>
    <row r="285" spans="15:15" x14ac:dyDescent="0.25">
      <c r="O285" s="2"/>
    </row>
    <row r="286" spans="15:15" x14ac:dyDescent="0.25">
      <c r="O286" s="2"/>
    </row>
    <row r="287" spans="15:15" x14ac:dyDescent="0.25">
      <c r="O287" s="2"/>
    </row>
    <row r="288" spans="15:15" x14ac:dyDescent="0.25">
      <c r="O288" s="2"/>
    </row>
    <row r="289" spans="15:15" x14ac:dyDescent="0.25">
      <c r="O289" s="2"/>
    </row>
    <row r="290" spans="15:15" x14ac:dyDescent="0.25">
      <c r="O290" s="2"/>
    </row>
    <row r="291" spans="15:15" x14ac:dyDescent="0.25">
      <c r="O291" s="2"/>
    </row>
    <row r="292" spans="15:15" x14ac:dyDescent="0.25">
      <c r="O292" s="2"/>
    </row>
    <row r="293" spans="15:15" x14ac:dyDescent="0.25">
      <c r="O293" s="2"/>
    </row>
    <row r="294" spans="15:15" x14ac:dyDescent="0.25">
      <c r="O294" s="2"/>
    </row>
    <row r="295" spans="15:15" x14ac:dyDescent="0.25">
      <c r="O295" s="2"/>
    </row>
    <row r="296" spans="15:15" x14ac:dyDescent="0.25">
      <c r="O296" s="2"/>
    </row>
    <row r="297" spans="15:15" x14ac:dyDescent="0.25">
      <c r="O297" s="2"/>
    </row>
    <row r="298" spans="15:15" x14ac:dyDescent="0.25">
      <c r="O298" s="2"/>
    </row>
    <row r="299" spans="15:15" x14ac:dyDescent="0.25">
      <c r="O299" s="2"/>
    </row>
    <row r="300" spans="15:15" x14ac:dyDescent="0.25">
      <c r="O300" s="2"/>
    </row>
    <row r="301" spans="15:15" x14ac:dyDescent="0.25">
      <c r="O301" s="2"/>
    </row>
    <row r="302" spans="15:15" x14ac:dyDescent="0.25">
      <c r="O302" s="2"/>
    </row>
    <row r="303" spans="15:15" x14ac:dyDescent="0.25">
      <c r="O303" s="2"/>
    </row>
    <row r="304" spans="15:15" x14ac:dyDescent="0.25">
      <c r="O304" s="2"/>
    </row>
    <row r="305" spans="15:15" x14ac:dyDescent="0.25">
      <c r="O305" s="2"/>
    </row>
    <row r="306" spans="15:15" x14ac:dyDescent="0.25">
      <c r="O306" s="2"/>
    </row>
    <row r="307" spans="15:15" x14ac:dyDescent="0.25">
      <c r="O307" s="2"/>
    </row>
    <row r="308" spans="15:15" x14ac:dyDescent="0.25">
      <c r="O308" s="2"/>
    </row>
    <row r="309" spans="15:15" x14ac:dyDescent="0.25">
      <c r="O309" s="2"/>
    </row>
    <row r="310" spans="15:15" x14ac:dyDescent="0.25">
      <c r="O310" s="2"/>
    </row>
    <row r="311" spans="15:15" x14ac:dyDescent="0.25">
      <c r="O311" s="2"/>
    </row>
    <row r="312" spans="15:15" x14ac:dyDescent="0.25">
      <c r="O312" s="2"/>
    </row>
    <row r="313" spans="15:15" x14ac:dyDescent="0.25">
      <c r="O313" s="2"/>
    </row>
    <row r="314" spans="15:15" x14ac:dyDescent="0.25">
      <c r="O314" s="2"/>
    </row>
    <row r="315" spans="15:15" x14ac:dyDescent="0.25">
      <c r="O315" s="2"/>
    </row>
    <row r="316" spans="15:15" x14ac:dyDescent="0.25">
      <c r="O316" s="2"/>
    </row>
    <row r="317" spans="15:15" x14ac:dyDescent="0.25">
      <c r="O317" s="2"/>
    </row>
    <row r="318" spans="15:15" x14ac:dyDescent="0.25">
      <c r="O318" s="2"/>
    </row>
    <row r="319" spans="15:15" x14ac:dyDescent="0.25">
      <c r="O319" s="2"/>
    </row>
    <row r="320" spans="15:15" x14ac:dyDescent="0.25">
      <c r="O320" s="2"/>
    </row>
    <row r="321" spans="15:15" x14ac:dyDescent="0.25">
      <c r="O321" s="2"/>
    </row>
    <row r="322" spans="15:15" x14ac:dyDescent="0.25">
      <c r="O322" s="2"/>
    </row>
    <row r="323" spans="15:15" x14ac:dyDescent="0.25">
      <c r="O323" s="2"/>
    </row>
    <row r="324" spans="15:15" x14ac:dyDescent="0.25">
      <c r="O324" s="2"/>
    </row>
    <row r="325" spans="15:15" x14ac:dyDescent="0.25">
      <c r="O325" s="2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5656C-C2F0-4DDF-B969-7EDB4B10EDFC}">
  <dimension ref="A1:AD302"/>
  <sheetViews>
    <sheetView topLeftCell="R1" workbookViewId="0">
      <selection activeCell="F22" sqref="F22"/>
    </sheetView>
  </sheetViews>
  <sheetFormatPr defaultRowHeight="15" x14ac:dyDescent="0.25"/>
  <cols>
    <col min="3" max="6" width="13.7109375" bestFit="1" customWidth="1"/>
  </cols>
  <sheetData>
    <row r="1" spans="1:30" x14ac:dyDescent="0.25">
      <c r="A1" s="22"/>
      <c r="B1" s="22"/>
      <c r="C1" s="22" t="s">
        <v>598</v>
      </c>
      <c r="D1" s="22"/>
      <c r="E1" s="22"/>
      <c r="F1" s="22">
        <v>21</v>
      </c>
      <c r="G1" s="22"/>
      <c r="H1" s="22"/>
      <c r="I1" s="22"/>
      <c r="J1" s="22"/>
      <c r="K1" s="22"/>
      <c r="L1" s="22"/>
      <c r="M1" s="22"/>
      <c r="N1" s="22"/>
      <c r="O1" s="22"/>
      <c r="P1" s="22" t="s">
        <v>266</v>
      </c>
      <c r="Q1" s="22">
        <v>19</v>
      </c>
      <c r="R1" s="22"/>
      <c r="S1" s="22"/>
      <c r="T1" s="22"/>
      <c r="U1" s="22"/>
      <c r="V1" s="22"/>
      <c r="W1" s="22"/>
      <c r="X1" s="22"/>
      <c r="Y1" s="22" t="s">
        <v>373</v>
      </c>
      <c r="Z1" s="22">
        <v>11</v>
      </c>
      <c r="AA1" s="22"/>
      <c r="AB1" s="22"/>
      <c r="AC1" s="22"/>
    </row>
    <row r="2" spans="1:30" x14ac:dyDescent="0.25">
      <c r="A2" s="22" t="s">
        <v>599</v>
      </c>
      <c r="B2" s="22" t="s">
        <v>600</v>
      </c>
      <c r="C2" s="22" t="s">
        <v>31</v>
      </c>
      <c r="D2" s="22" t="s">
        <v>601</v>
      </c>
      <c r="E2" s="22" t="s">
        <v>602</v>
      </c>
      <c r="F2" s="22" t="s">
        <v>603</v>
      </c>
      <c r="G2" s="22"/>
      <c r="H2" s="22"/>
      <c r="I2" s="22"/>
      <c r="J2" s="22"/>
      <c r="K2" s="22"/>
      <c r="L2" s="22"/>
      <c r="M2" s="22"/>
      <c r="N2" s="22"/>
      <c r="O2" s="22" t="s">
        <v>604</v>
      </c>
      <c r="P2" s="22" t="s">
        <v>605</v>
      </c>
      <c r="Q2" s="22" t="s">
        <v>600</v>
      </c>
      <c r="R2" s="22" t="s">
        <v>601</v>
      </c>
      <c r="S2" s="22" t="s">
        <v>602</v>
      </c>
      <c r="T2" s="22" t="s">
        <v>603</v>
      </c>
      <c r="U2" s="22"/>
      <c r="V2" s="22"/>
      <c r="W2" s="22"/>
      <c r="X2" s="22" t="s">
        <v>604</v>
      </c>
      <c r="Y2" s="22" t="s">
        <v>31</v>
      </c>
      <c r="Z2" s="22" t="s">
        <v>600</v>
      </c>
      <c r="AA2" s="22" t="s">
        <v>601</v>
      </c>
      <c r="AB2" s="22" t="s">
        <v>602</v>
      </c>
      <c r="AC2" s="22" t="s">
        <v>603</v>
      </c>
      <c r="AD2" s="22" t="s">
        <v>606</v>
      </c>
    </row>
    <row r="3" spans="1:30" x14ac:dyDescent="0.25">
      <c r="A3" s="22">
        <v>1</v>
      </c>
      <c r="B3" s="22">
        <v>2.380698761904763</v>
      </c>
      <c r="C3" s="715">
        <v>1.6955002886463604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>
        <v>1</v>
      </c>
      <c r="P3" s="22">
        <v>1.1614384978653123</v>
      </c>
      <c r="Q3" s="22">
        <v>2.5166842105263698</v>
      </c>
      <c r="R3" s="22"/>
      <c r="S3" s="22"/>
      <c r="T3" s="22"/>
      <c r="U3" s="22"/>
      <c r="V3" s="22"/>
      <c r="W3" s="22"/>
      <c r="X3" s="22">
        <v>1</v>
      </c>
      <c r="Y3" s="22">
        <v>0.45424812919085444</v>
      </c>
      <c r="Z3" s="22">
        <v>1.2587090909090908</v>
      </c>
      <c r="AA3" s="22"/>
      <c r="AB3" s="22"/>
      <c r="AC3" s="22"/>
    </row>
    <row r="4" spans="1:30" x14ac:dyDescent="0.25">
      <c r="A4" s="22">
        <v>2</v>
      </c>
      <c r="B4" s="22">
        <v>4.7613975238095261</v>
      </c>
      <c r="C4" s="715">
        <v>8.8916399416527838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>
        <v>2</v>
      </c>
      <c r="P4" s="22">
        <v>6.1327112161739938</v>
      </c>
      <c r="Q4" s="22">
        <v>5.0333684210527396</v>
      </c>
      <c r="R4" s="22"/>
      <c r="S4" s="22"/>
      <c r="T4" s="22"/>
      <c r="U4" s="22"/>
      <c r="V4" s="22"/>
      <c r="W4" s="22"/>
      <c r="X4" s="22">
        <v>2</v>
      </c>
      <c r="Y4" s="22">
        <v>2.0817782305019739</v>
      </c>
      <c r="Z4" s="22">
        <v>2.5174181818181816</v>
      </c>
      <c r="AA4" s="22"/>
      <c r="AB4" s="22"/>
      <c r="AC4" s="22"/>
    </row>
    <row r="5" spans="1:30" x14ac:dyDescent="0.25">
      <c r="A5" s="22">
        <v>3</v>
      </c>
      <c r="B5" s="22">
        <v>7.1420962857142891</v>
      </c>
      <c r="C5" s="715">
        <v>23.311923537975478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>
        <v>3</v>
      </c>
      <c r="P5" s="22">
        <v>16.142565731801163</v>
      </c>
      <c r="Q5" s="22">
        <v>7.5500526315791099</v>
      </c>
      <c r="R5" s="22"/>
      <c r="S5" s="22"/>
      <c r="T5" s="22"/>
      <c r="U5" s="22"/>
      <c r="V5" s="22"/>
      <c r="W5" s="22"/>
      <c r="X5" s="22">
        <v>3</v>
      </c>
      <c r="Y5" s="22">
        <v>5.0520447653678238</v>
      </c>
      <c r="Z5" s="22">
        <v>3.7761272727272721</v>
      </c>
      <c r="AA5" s="22"/>
      <c r="AB5" s="22"/>
      <c r="AC5" s="22"/>
    </row>
    <row r="6" spans="1:30" x14ac:dyDescent="0.25">
      <c r="A6" s="22">
        <v>4</v>
      </c>
      <c r="B6" s="22">
        <v>9.5227950476190522</v>
      </c>
      <c r="C6" s="715">
        <v>46.016267783027303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>
        <v>4</v>
      </c>
      <c r="P6" s="22">
        <v>31.953542243657733</v>
      </c>
      <c r="Q6" s="22">
        <v>10.066736842105479</v>
      </c>
      <c r="R6" s="22"/>
      <c r="S6" s="22"/>
      <c r="T6" s="22"/>
      <c r="U6" s="22"/>
      <c r="V6" s="22"/>
      <c r="W6" s="22"/>
      <c r="X6" s="22">
        <v>4</v>
      </c>
      <c r="Y6" s="22">
        <v>9.4505887162805831</v>
      </c>
      <c r="Z6" s="22">
        <v>5.0348363636363631</v>
      </c>
      <c r="AA6" s="22"/>
      <c r="AB6" s="22"/>
      <c r="AC6" s="22"/>
    </row>
    <row r="7" spans="1:30" x14ac:dyDescent="0.25">
      <c r="A7" s="22">
        <v>5</v>
      </c>
      <c r="B7" s="22">
        <v>11.903493809523814</v>
      </c>
      <c r="C7" s="715">
        <v>77.751735110619109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>
        <v>5</v>
      </c>
      <c r="P7" s="22">
        <v>54.106750442589501</v>
      </c>
      <c r="Q7" s="22">
        <v>12.58342105263185</v>
      </c>
      <c r="R7" s="22"/>
      <c r="S7" s="22"/>
      <c r="T7" s="22"/>
      <c r="U7" s="22"/>
      <c r="V7" s="22"/>
      <c r="W7" s="22"/>
      <c r="X7" s="22">
        <v>5</v>
      </c>
      <c r="Y7" s="22">
        <v>15.328973675425244</v>
      </c>
      <c r="Z7" s="22">
        <v>6.2935454545454528</v>
      </c>
      <c r="AA7" s="22"/>
      <c r="AB7" s="22"/>
      <c r="AC7" s="22"/>
    </row>
    <row r="8" spans="1:30" x14ac:dyDescent="0.25">
      <c r="A8" s="22">
        <v>6</v>
      </c>
      <c r="B8" s="22">
        <v>14.284192571428578</v>
      </c>
      <c r="C8" s="715">
        <v>119.06856500613512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>
        <v>6</v>
      </c>
      <c r="P8" s="22">
        <v>83.003382640597621</v>
      </c>
      <c r="Q8" s="22">
        <v>15.10010526315822</v>
      </c>
      <c r="R8" s="22"/>
      <c r="S8" s="22"/>
      <c r="T8" s="22"/>
      <c r="U8" s="22"/>
      <c r="V8" s="22"/>
      <c r="W8" s="22"/>
      <c r="X8" s="22">
        <v>6</v>
      </c>
      <c r="Y8" s="22">
        <v>22.719184576366249</v>
      </c>
      <c r="Z8" s="22">
        <v>7.5522545454545442</v>
      </c>
      <c r="AA8" s="22"/>
      <c r="AB8" s="22"/>
      <c r="AC8" s="22"/>
    </row>
    <row r="9" spans="1:30" x14ac:dyDescent="0.25">
      <c r="A9" s="22">
        <v>7</v>
      </c>
      <c r="B9" s="22">
        <v>16.66489133333334</v>
      </c>
      <c r="C9" s="715">
        <v>170.37810761705367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>
        <v>7</v>
      </c>
      <c r="P9" s="22">
        <v>118.9455682350777</v>
      </c>
      <c r="Q9" s="22">
        <v>17.616789473684591</v>
      </c>
      <c r="R9" s="22"/>
      <c r="S9" s="22"/>
      <c r="T9" s="22"/>
      <c r="U9" s="22"/>
      <c r="V9" s="22"/>
      <c r="W9" s="22"/>
      <c r="X9" s="22">
        <v>7</v>
      </c>
      <c r="Y9" s="22">
        <v>31.640276818607866</v>
      </c>
      <c r="Z9" s="22">
        <v>8.8109636363636348</v>
      </c>
      <c r="AA9" s="22"/>
      <c r="AB9" s="22"/>
      <c r="AC9" s="22"/>
    </row>
    <row r="10" spans="1:30" x14ac:dyDescent="0.25">
      <c r="A10" s="22">
        <v>8</v>
      </c>
      <c r="B10" s="22">
        <v>19.045590095238104</v>
      </c>
      <c r="C10" s="715">
        <v>231.98718224260864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>
        <v>8</v>
      </c>
      <c r="P10" s="22">
        <v>162.16067483475439</v>
      </c>
      <c r="Q10" s="22">
        <v>20.133473684210959</v>
      </c>
      <c r="R10" s="22"/>
      <c r="S10" s="22"/>
      <c r="T10" s="22"/>
      <c r="U10" s="22"/>
      <c r="V10" s="22"/>
      <c r="W10" s="22"/>
      <c r="X10" s="22">
        <v>8</v>
      </c>
      <c r="Y10" s="22">
        <v>42.102087439188438</v>
      </c>
      <c r="Z10" s="22">
        <v>10.069672727272726</v>
      </c>
      <c r="AA10" s="22"/>
      <c r="AB10" s="22"/>
      <c r="AC10" s="22"/>
    </row>
    <row r="11" spans="1:30" x14ac:dyDescent="0.25">
      <c r="A11" s="22">
        <v>9</v>
      </c>
      <c r="B11" s="22">
        <v>21.426288857142868</v>
      </c>
      <c r="C11" s="715">
        <v>304.12063946989366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>
        <v>9</v>
      </c>
      <c r="P11" s="22">
        <v>212.81730539975933</v>
      </c>
      <c r="Q11" s="22">
        <v>22.65015789473733</v>
      </c>
      <c r="R11" s="22"/>
      <c r="S11" s="22"/>
      <c r="T11" s="22"/>
      <c r="U11" s="22"/>
      <c r="V11" s="22"/>
      <c r="W11" s="22"/>
      <c r="X11" s="22">
        <v>9</v>
      </c>
      <c r="Y11" s="22">
        <v>54.107550995683695</v>
      </c>
      <c r="Z11" s="22">
        <v>11.328381818181818</v>
      </c>
      <c r="AA11" s="22"/>
      <c r="AB11" s="22"/>
      <c r="AC11" s="22"/>
    </row>
    <row r="12" spans="1:30" x14ac:dyDescent="0.25">
      <c r="A12" s="22">
        <v>10</v>
      </c>
      <c r="B12" s="22">
        <v>23.806987619047629</v>
      </c>
      <c r="C12" s="715">
        <v>386.93722247018974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>
        <v>10</v>
      </c>
      <c r="P12" s="22">
        <v>271.03656823282114</v>
      </c>
      <c r="Q12" s="22">
        <v>25.166842105263701</v>
      </c>
      <c r="R12" s="22"/>
      <c r="S12" s="22"/>
      <c r="T12" s="22"/>
      <c r="U12" s="22"/>
      <c r="V12" s="22"/>
      <c r="W12" s="22"/>
      <c r="X12" s="22">
        <v>10</v>
      </c>
      <c r="Y12" s="22">
        <v>67.654256879516581</v>
      </c>
      <c r="Z12" s="22">
        <v>12.587090909090906</v>
      </c>
      <c r="AA12" s="22"/>
      <c r="AB12" s="22"/>
      <c r="AC12" s="22"/>
    </row>
    <row r="13" spans="1:30" x14ac:dyDescent="0.25">
      <c r="A13" s="22">
        <v>11</v>
      </c>
      <c r="B13" s="22">
        <v>26.187686380952393</v>
      </c>
      <c r="C13" s="715">
        <v>480.54127658657376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>
        <v>11</v>
      </c>
      <c r="P13" s="22">
        <v>336.90041259818406</v>
      </c>
      <c r="Q13" s="22">
        <v>27.683526315790072</v>
      </c>
      <c r="R13" s="22"/>
      <c r="S13" s="22"/>
      <c r="T13" s="22"/>
      <c r="U13" s="22"/>
      <c r="V13" s="22"/>
      <c r="W13" s="22"/>
      <c r="X13" s="22">
        <v>11</v>
      </c>
      <c r="Y13" s="22">
        <v>82.735554411537606</v>
      </c>
      <c r="Z13" s="22">
        <v>13.845799999999997</v>
      </c>
      <c r="AA13" s="22"/>
      <c r="AB13" s="22"/>
      <c r="AC13" s="22"/>
    </row>
    <row r="14" spans="1:30" x14ac:dyDescent="0.25">
      <c r="A14" s="22">
        <v>12</v>
      </c>
      <c r="B14" s="22">
        <v>28.568385142857156</v>
      </c>
      <c r="C14" s="715">
        <v>584.99171732208015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>
        <v>12</v>
      </c>
      <c r="P14" s="22">
        <v>410.45802332083349</v>
      </c>
      <c r="Q14" s="22">
        <v>30.20021052631644</v>
      </c>
      <c r="R14" s="22"/>
      <c r="S14" s="22"/>
      <c r="T14" s="22"/>
      <c r="U14" s="22"/>
      <c r="V14" s="22"/>
      <c r="W14" s="22"/>
      <c r="X14" s="22">
        <v>12</v>
      </c>
      <c r="Y14" s="22">
        <v>99.341369536051062</v>
      </c>
      <c r="Z14" s="22">
        <v>15.104509090909088</v>
      </c>
      <c r="AA14" s="22"/>
      <c r="AB14" s="22"/>
      <c r="AC14" s="22"/>
    </row>
    <row r="15" spans="1:30" x14ac:dyDescent="0.25">
      <c r="A15" s="22">
        <v>13</v>
      </c>
      <c r="B15" s="22">
        <v>30.949083904761924</v>
      </c>
      <c r="C15" s="715">
        <v>700.30909705793829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>
        <v>13</v>
      </c>
      <c r="P15" s="22">
        <v>491.73086721416962</v>
      </c>
      <c r="Q15" s="22">
        <v>32.716894736842804</v>
      </c>
      <c r="R15" s="22"/>
      <c r="S15" s="22"/>
      <c r="T15" s="22"/>
      <c r="U15" s="22"/>
      <c r="V15" s="22"/>
      <c r="W15" s="22"/>
      <c r="X15" s="22">
        <v>13</v>
      </c>
      <c r="Y15" s="22">
        <v>117.45882781682826</v>
      </c>
      <c r="Z15" s="22">
        <v>16.36321818181818</v>
      </c>
      <c r="AA15" s="22"/>
      <c r="AB15" s="22"/>
      <c r="AC15" s="22"/>
    </row>
    <row r="16" spans="1:30" x14ac:dyDescent="0.25">
      <c r="A16" s="22">
        <v>14</v>
      </c>
      <c r="B16" s="22">
        <v>33.329782666666681</v>
      </c>
      <c r="C16" s="715">
        <v>826.48130102331686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>
        <v>14</v>
      </c>
      <c r="P16" s="22">
        <v>580.716766124473</v>
      </c>
      <c r="Q16" s="22">
        <v>35.233578947369182</v>
      </c>
      <c r="R16" s="22"/>
      <c r="S16" s="22"/>
      <c r="T16" s="22"/>
      <c r="U16" s="22"/>
      <c r="V16" s="22"/>
      <c r="W16" s="22"/>
      <c r="X16" s="22">
        <v>14</v>
      </c>
      <c r="Y16" s="22">
        <v>137.07274188735121</v>
      </c>
      <c r="Z16" s="22">
        <v>17.62192727272727</v>
      </c>
      <c r="AA16" s="22"/>
      <c r="AB16" s="22"/>
      <c r="AC16" s="22"/>
    </row>
    <row r="17" spans="1:29" x14ac:dyDescent="0.25">
      <c r="A17" s="22">
        <v>15</v>
      </c>
      <c r="B17" s="22">
        <v>35.710481428571448</v>
      </c>
      <c r="C17" s="715">
        <v>963.46822327741847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>
        <v>15</v>
      </c>
      <c r="P17" s="22">
        <v>677.39324470110159</v>
      </c>
      <c r="Q17" s="22">
        <v>37.750263157895553</v>
      </c>
      <c r="R17" s="22"/>
      <c r="S17" s="22"/>
      <c r="T17" s="22"/>
      <c r="U17" s="22"/>
      <c r="V17" s="22"/>
      <c r="W17" s="22"/>
      <c r="X17" s="22">
        <v>15</v>
      </c>
      <c r="Y17" s="22">
        <v>158.16600082605993</v>
      </c>
      <c r="Z17" s="22">
        <v>18.880636363636363</v>
      </c>
      <c r="AA17" s="22"/>
      <c r="AB17" s="22"/>
      <c r="AC17" s="22"/>
    </row>
    <row r="18" spans="1:29" x14ac:dyDescent="0.25">
      <c r="A18" s="22">
        <v>16</v>
      </c>
      <c r="B18" s="22">
        <v>38.091180190476209</v>
      </c>
      <c r="C18" s="715">
        <v>1111.2056635670401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>
        <v>16</v>
      </c>
      <c r="P18" s="22">
        <v>781.7203234681142</v>
      </c>
      <c r="Q18" s="22">
        <v>40.266947368421917</v>
      </c>
      <c r="R18" s="22"/>
      <c r="S18" s="22"/>
      <c r="T18" s="22"/>
      <c r="U18" s="22"/>
      <c r="V18" s="22"/>
      <c r="W18" s="22"/>
      <c r="X18" s="22">
        <v>16</v>
      </c>
      <c r="Y18" s="22">
        <v>180.71988657309967</v>
      </c>
      <c r="Z18" s="22">
        <v>20.139345454545452</v>
      </c>
      <c r="AA18" s="22"/>
      <c r="AB18" s="22"/>
      <c r="AC18" s="22"/>
    </row>
    <row r="19" spans="1:29" x14ac:dyDescent="0.25">
      <c r="A19" s="22">
        <v>17</v>
      </c>
      <c r="B19" s="22">
        <v>40.471878952380976</v>
      </c>
      <c r="C19" s="715">
        <v>1269.608615780998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>
        <v>17</v>
      </c>
      <c r="P19" s="22">
        <v>893.64287823589291</v>
      </c>
      <c r="Q19" s="22">
        <v>42.783631578948288</v>
      </c>
      <c r="R19" s="22"/>
      <c r="S19" s="22"/>
      <c r="T19" s="22"/>
      <c r="U19" s="22"/>
      <c r="V19" s="22"/>
      <c r="W19" s="22"/>
      <c r="X19" s="22">
        <v>17</v>
      </c>
      <c r="Y19" s="22">
        <v>204.71433478828504</v>
      </c>
      <c r="Z19" s="22">
        <v>21.398054545454546</v>
      </c>
      <c r="AA19" s="22"/>
      <c r="AB19" s="22"/>
      <c r="AC19" s="22"/>
    </row>
    <row r="20" spans="1:29" x14ac:dyDescent="0.25">
      <c r="A20" s="22">
        <v>18</v>
      </c>
      <c r="B20" s="22">
        <v>42.852577714285736</v>
      </c>
      <c r="C20" s="715">
        <v>1438.5740723078811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>
        <v>18</v>
      </c>
      <c r="P20" s="22">
        <v>1013.0926540786832</v>
      </c>
      <c r="Q20" s="22">
        <v>45.300315789474659</v>
      </c>
      <c r="R20" s="22"/>
      <c r="S20" s="22"/>
      <c r="T20" s="22"/>
      <c r="U20" s="22"/>
      <c r="V20" s="22"/>
      <c r="W20" s="22"/>
      <c r="X20" s="22">
        <v>18</v>
      </c>
      <c r="Y20" s="22">
        <v>230.12815254609549</v>
      </c>
      <c r="Z20" s="22">
        <v>22.656763636363635</v>
      </c>
      <c r="AA20" s="22"/>
      <c r="AB20" s="22"/>
      <c r="AC20" s="22"/>
    </row>
    <row r="21" spans="1:29" x14ac:dyDescent="0.25">
      <c r="A21" s="22">
        <v>19</v>
      </c>
      <c r="B21" s="22">
        <v>45.233276476190497</v>
      </c>
      <c r="C21" s="715">
        <v>1617.9834369284442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>
        <v>19</v>
      </c>
      <c r="P21" s="22">
        <v>1139.9899996904335</v>
      </c>
      <c r="Q21" s="22">
        <v>47.817000000001023</v>
      </c>
      <c r="R21" s="22"/>
      <c r="S21" s="22"/>
      <c r="T21" s="22"/>
      <c r="U21" s="22"/>
      <c r="V21" s="22"/>
      <c r="W21" s="22"/>
      <c r="X21" s="22">
        <v>19</v>
      </c>
      <c r="Y21" s="22">
        <v>256.93920191367545</v>
      </c>
      <c r="Z21" s="22">
        <v>23.915472727272729</v>
      </c>
      <c r="AA21" s="22"/>
      <c r="AB21" s="22"/>
      <c r="AC21" s="22"/>
    </row>
    <row r="22" spans="1:29" x14ac:dyDescent="0.25">
      <c r="A22" s="22">
        <v>20</v>
      </c>
      <c r="B22" s="22">
        <v>47.613975238095257</v>
      </c>
      <c r="C22" s="715">
        <v>1807.7046166750313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>
        <v>20</v>
      </c>
      <c r="P22" s="22">
        <v>1274.2453722090788</v>
      </c>
      <c r="Q22" s="22">
        <v>50.333684210527402</v>
      </c>
      <c r="R22" s="22"/>
      <c r="S22" s="22"/>
      <c r="T22" s="22"/>
      <c r="U22" s="22"/>
      <c r="V22" s="22"/>
      <c r="W22" s="22"/>
      <c r="X22" s="22">
        <v>20</v>
      </c>
      <c r="Y22" s="22">
        <v>285.1245561527528</v>
      </c>
      <c r="Z22" s="22">
        <v>25.174181818181811</v>
      </c>
      <c r="AA22" s="22"/>
      <c r="AB22" s="22"/>
      <c r="AC22" s="22"/>
    </row>
    <row r="23" spans="1:29" x14ac:dyDescent="0.25">
      <c r="A23" s="22">
        <v>21</v>
      </c>
      <c r="B23" s="22">
        <v>49.994674000000032</v>
      </c>
      <c r="C23" s="715">
        <v>2007.5938471671177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>
        <v>21</v>
      </c>
      <c r="P23" s="22">
        <v>1415.760651312087</v>
      </c>
      <c r="Q23" s="22">
        <v>52.850368421053773</v>
      </c>
      <c r="R23" s="22"/>
      <c r="S23" s="22"/>
      <c r="T23" s="22"/>
      <c r="U23" s="22"/>
      <c r="V23" s="22"/>
      <c r="W23" s="22"/>
      <c r="X23" s="22">
        <v>21</v>
      </c>
      <c r="Y23" s="22">
        <v>314.66063366176388</v>
      </c>
      <c r="Z23" s="22">
        <v>26.432890909090908</v>
      </c>
      <c r="AA23" s="22"/>
      <c r="AB23" s="22"/>
      <c r="AC23" s="22"/>
    </row>
    <row r="24" spans="1:29" x14ac:dyDescent="0.25">
      <c r="A24" s="22">
        <v>22</v>
      </c>
      <c r="B24" s="22">
        <v>52.375372761904785</v>
      </c>
      <c r="C24" s="715">
        <v>2217.4972942743348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>
        <v>22</v>
      </c>
      <c r="P24" s="22">
        <v>1564.4302931154914</v>
      </c>
      <c r="Q24" s="22">
        <v>55.367052631580144</v>
      </c>
      <c r="R24" s="22"/>
      <c r="S24" s="22"/>
      <c r="T24" s="22"/>
      <c r="U24" s="22"/>
      <c r="V24" s="22"/>
      <c r="W24" s="22"/>
      <c r="X24" s="22">
        <v>22</v>
      </c>
      <c r="Y24" s="22">
        <v>345.52331360499983</v>
      </c>
      <c r="Z24" s="22">
        <v>27.691599999999994</v>
      </c>
      <c r="AA24" s="22"/>
      <c r="AB24" s="22"/>
      <c r="AC24" s="22"/>
    </row>
    <row r="25" spans="1:29" x14ac:dyDescent="0.25">
      <c r="A25" s="22">
        <v>23</v>
      </c>
      <c r="B25" s="22">
        <v>54.756071523809545</v>
      </c>
      <c r="C25" s="715">
        <v>2437.2524662668457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>
        <v>23</v>
      </c>
      <c r="P25" s="22">
        <v>1720.1423482374419</v>
      </c>
      <c r="Q25" s="22">
        <v>57.883736842106508</v>
      </c>
      <c r="R25" s="22"/>
      <c r="S25" s="22"/>
      <c r="T25" s="22"/>
      <c r="U25" s="22"/>
      <c r="V25" s="22"/>
      <c r="W25" s="22"/>
      <c r="X25" s="22">
        <v>23</v>
      </c>
      <c r="Y25" s="22">
        <v>377.68803631783788</v>
      </c>
      <c r="Z25" s="22">
        <v>28.950309090909091</v>
      </c>
      <c r="AA25" s="22"/>
      <c r="AB25" s="22"/>
      <c r="AC25" s="22"/>
    </row>
    <row r="26" spans="1:29" x14ac:dyDescent="0.25">
      <c r="A26" s="22">
        <v>24</v>
      </c>
      <c r="B26" s="22">
        <v>57.136770285714313</v>
      </c>
      <c r="C26" s="715">
        <v>2666.6894640269134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>
        <v>24</v>
      </c>
      <c r="P26" s="22">
        <v>1882.7793637073369</v>
      </c>
      <c r="Q26" s="22">
        <v>60.400421052632879</v>
      </c>
      <c r="R26" s="22"/>
      <c r="S26" s="22"/>
      <c r="T26" s="22"/>
      <c r="U26" s="22"/>
      <c r="V26" s="22"/>
      <c r="W26" s="22"/>
      <c r="X26" s="22">
        <v>24</v>
      </c>
      <c r="Y26" s="22">
        <v>411.12989093738202</v>
      </c>
      <c r="Z26" s="22">
        <v>30.209018181818177</v>
      </c>
      <c r="AA26" s="22"/>
      <c r="AB26" s="22"/>
      <c r="AC26" s="22"/>
    </row>
    <row r="27" spans="1:29" x14ac:dyDescent="0.25">
      <c r="A27" s="22">
        <v>25</v>
      </c>
      <c r="B27" s="22">
        <v>59.517469047619088</v>
      </c>
      <c r="C27" s="715">
        <v>2905.6320918312845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>
        <v>25</v>
      </c>
      <c r="P27" s="22">
        <v>2052.2191848001921</v>
      </c>
      <c r="Q27" s="22">
        <v>62.917105263159257</v>
      </c>
      <c r="R27" s="22"/>
      <c r="S27" s="22"/>
      <c r="T27" s="22"/>
      <c r="U27" s="22"/>
      <c r="V27" s="22"/>
      <c r="W27" s="22"/>
      <c r="X27" s="22">
        <v>25</v>
      </c>
      <c r="Y27" s="22">
        <v>445.82369222347802</v>
      </c>
      <c r="Z27" s="22">
        <v>31.46772727272727</v>
      </c>
      <c r="AA27" s="22"/>
      <c r="AB27" s="22"/>
      <c r="AC27" s="22"/>
    </row>
    <row r="28" spans="1:29" x14ac:dyDescent="0.25">
      <c r="A28" s="22">
        <v>26</v>
      </c>
      <c r="B28" s="22">
        <v>61.898167809523848</v>
      </c>
      <c r="C28" s="715">
        <v>3153.8988472680626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>
        <v>26</v>
      </c>
      <c r="P28" s="22">
        <v>2228.3356700676991</v>
      </c>
      <c r="Q28" s="22">
        <v>65.433789473685607</v>
      </c>
      <c r="R28" s="22"/>
      <c r="S28" s="22"/>
      <c r="T28" s="22"/>
      <c r="U28" s="22"/>
      <c r="V28" s="22"/>
      <c r="W28" s="22"/>
      <c r="X28" s="22">
        <v>26</v>
      </c>
      <c r="Y28" s="22">
        <v>481.7440481632982</v>
      </c>
      <c r="Z28" s="22">
        <v>32.72643636363636</v>
      </c>
      <c r="AA28" s="22"/>
      <c r="AB28" s="22"/>
      <c r="AC28" s="22"/>
    </row>
    <row r="29" spans="1:29" x14ac:dyDescent="0.25">
      <c r="A29" s="22">
        <v>27</v>
      </c>
      <c r="B29" s="22">
        <v>64.278866571428608</v>
      </c>
      <c r="C29" s="715">
        <v>3411.3038057400095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>
        <v>27</v>
      </c>
      <c r="P29" s="22">
        <v>2410.9993306211627</v>
      </c>
      <c r="Q29" s="22">
        <v>67.950473684212</v>
      </c>
      <c r="R29" s="22"/>
      <c r="S29" s="22"/>
      <c r="T29" s="22"/>
      <c r="U29" s="22"/>
      <c r="V29" s="22"/>
      <c r="W29" s="22"/>
      <c r="X29" s="22">
        <v>27</v>
      </c>
      <c r="Y29" s="22">
        <v>518.86541966382811</v>
      </c>
      <c r="Z29" s="22">
        <v>33.985145454545453</v>
      </c>
      <c r="AA29" s="22"/>
      <c r="AB29" s="22"/>
      <c r="AC29" s="22"/>
    </row>
    <row r="30" spans="1:29" x14ac:dyDescent="0.25">
      <c r="A30" s="22">
        <v>28</v>
      </c>
      <c r="B30" s="22">
        <v>66.659565333333362</v>
      </c>
      <c r="C30" s="715">
        <v>3677.6574125250127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>
        <v>28</v>
      </c>
      <c r="P30" s="22">
        <v>2600.0779029531177</v>
      </c>
      <c r="Q30" s="22">
        <v>70.467157894738364</v>
      </c>
      <c r="R30" s="22"/>
      <c r="S30" s="22"/>
      <c r="T30" s="22"/>
      <c r="U30" s="22"/>
      <c r="V30" s="22"/>
      <c r="W30" s="22"/>
      <c r="X30" s="22">
        <v>28</v>
      </c>
      <c r="Y30" s="22">
        <v>557.16217340954449</v>
      </c>
      <c r="Z30" s="22">
        <v>35.243854545454539</v>
      </c>
      <c r="AA30" s="22"/>
      <c r="AB30" s="22"/>
      <c r="AC30" s="22"/>
    </row>
    <row r="31" spans="1:29" x14ac:dyDescent="0.25">
      <c r="A31" s="22">
        <v>29</v>
      </c>
      <c r="B31" s="22">
        <v>69.040264095238143</v>
      </c>
      <c r="C31" s="715">
        <v>3952.7671933661654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>
        <v>29</v>
      </c>
      <c r="P31" s="22">
        <v>2795.4368631591483</v>
      </c>
      <c r="Q31" s="22">
        <v>72.983842105264728</v>
      </c>
      <c r="R31" s="22"/>
      <c r="S31" s="22"/>
      <c r="T31" s="22"/>
      <c r="U31" s="22"/>
      <c r="V31" s="22"/>
      <c r="W31" s="22"/>
      <c r="X31" s="22">
        <v>29</v>
      </c>
      <c r="Y31" s="22">
        <v>596.60862878232354</v>
      </c>
      <c r="Z31" s="22">
        <v>36.502563636363632</v>
      </c>
      <c r="AA31" s="22"/>
      <c r="AB31" s="22"/>
      <c r="AC31" s="22"/>
    </row>
    <row r="32" spans="1:29" x14ac:dyDescent="0.25">
      <c r="A32" s="22">
        <v>30</v>
      </c>
      <c r="B32" s="22">
        <v>71.420962857142896</v>
      </c>
      <c r="C32" s="715">
        <v>4236.4383929393944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>
        <v>30</v>
      </c>
      <c r="P32" s="22">
        <v>2996.9398892619524</v>
      </c>
      <c r="Q32" s="22">
        <v>75.500526315791106</v>
      </c>
      <c r="R32" s="22"/>
      <c r="S32" s="22"/>
      <c r="T32" s="22"/>
      <c r="U32" s="22"/>
      <c r="V32" s="22"/>
      <c r="W32" s="22"/>
      <c r="X32" s="22">
        <v>30</v>
      </c>
      <c r="Y32" s="22">
        <v>637.17909959608278</v>
      </c>
      <c r="Z32" s="22">
        <v>37.761272727272726</v>
      </c>
      <c r="AA32" s="22"/>
      <c r="AB32" s="22"/>
      <c r="AC32" s="22"/>
    </row>
    <row r="33" spans="1:29" x14ac:dyDescent="0.25">
      <c r="A33" s="22">
        <v>31</v>
      </c>
      <c r="B33" s="22">
        <v>73.80166161904765</v>
      </c>
      <c r="C33" s="715">
        <v>4528.4745492145812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>
        <v>31</v>
      </c>
      <c r="P33" s="22">
        <v>3204.4492773883453</v>
      </c>
      <c r="Q33" s="22">
        <v>78.01721052631747</v>
      </c>
      <c r="R33" s="22"/>
      <c r="S33" s="22"/>
      <c r="T33" s="22"/>
      <c r="U33" s="22"/>
      <c r="V33" s="22"/>
      <c r="W33" s="22"/>
      <c r="X33" s="22">
        <v>31</v>
      </c>
      <c r="Y33" s="22">
        <v>678.84793128180706</v>
      </c>
      <c r="Z33" s="22">
        <v>39.019981818181812</v>
      </c>
      <c r="AA33" s="22"/>
      <c r="AB33" s="22"/>
      <c r="AC33" s="22"/>
    </row>
    <row r="34" spans="1:29" x14ac:dyDescent="0.25">
      <c r="A34" s="22">
        <v>32</v>
      </c>
      <c r="B34" s="22">
        <v>76.182360380952417</v>
      </c>
      <c r="C34" s="715">
        <v>4828.6780106253791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>
        <v>32</v>
      </c>
      <c r="P34" s="22">
        <v>3417.826316763159</v>
      </c>
      <c r="Q34" s="22">
        <v>80.533894736843834</v>
      </c>
      <c r="R34" s="22"/>
      <c r="S34" s="22"/>
      <c r="T34" s="22"/>
      <c r="U34" s="22"/>
      <c r="V34" s="22"/>
      <c r="W34" s="22"/>
      <c r="X34" s="22">
        <v>32</v>
      </c>
      <c r="Y34" s="22">
        <v>721.58953406329852</v>
      </c>
      <c r="Z34" s="22">
        <v>40.278690909090905</v>
      </c>
      <c r="AA34" s="22"/>
      <c r="AB34" s="22"/>
      <c r="AC34" s="22"/>
    </row>
    <row r="35" spans="1:29" x14ac:dyDescent="0.25">
      <c r="A35" s="22">
        <v>33</v>
      </c>
      <c r="B35" s="22">
        <v>78.563059142857185</v>
      </c>
      <c r="C35" s="715">
        <v>5136.8504020463542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>
        <v>33</v>
      </c>
      <c r="P35" s="22">
        <v>3636.9316278284996</v>
      </c>
      <c r="Q35" s="22">
        <v>83.050578947370212</v>
      </c>
      <c r="R35" s="22"/>
      <c r="S35" s="22"/>
      <c r="T35" s="22"/>
      <c r="U35" s="22"/>
      <c r="V35" s="22"/>
      <c r="W35" s="22"/>
      <c r="X35" s="22">
        <v>33</v>
      </c>
      <c r="Y35" s="22">
        <v>765.37841258572109</v>
      </c>
      <c r="Z35" s="22">
        <v>41.537399999999998</v>
      </c>
      <c r="AA35" s="22"/>
      <c r="AB35" s="22"/>
      <c r="AC35" s="22"/>
    </row>
    <row r="36" spans="1:29" x14ac:dyDescent="0.25">
      <c r="A36" s="22">
        <v>34</v>
      </c>
      <c r="B36" s="22">
        <v>80.943757904761952</v>
      </c>
      <c r="C36" s="715">
        <v>5452.7930448078714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>
        <v>34</v>
      </c>
      <c r="P36" s="22">
        <v>3861.6254672469749</v>
      </c>
      <c r="Q36" s="22">
        <v>85.567263157896576</v>
      </c>
      <c r="R36" s="22"/>
      <c r="S36" s="22"/>
      <c r="T36" s="22"/>
      <c r="U36" s="22"/>
      <c r="V36" s="22"/>
      <c r="W36" s="22"/>
      <c r="X36" s="22">
        <v>34</v>
      </c>
      <c r="Y36" s="22">
        <v>810.18919239423826</v>
      </c>
      <c r="Z36" s="22">
        <v>42.796109090909091</v>
      </c>
      <c r="AA36" s="22"/>
      <c r="AB36" s="22"/>
      <c r="AC36" s="22"/>
    </row>
    <row r="37" spans="1:29" x14ac:dyDescent="0.25">
      <c r="A37" s="22">
        <v>35</v>
      </c>
      <c r="B37" s="22">
        <v>83.324456666666705</v>
      </c>
      <c r="C37" s="715">
        <v>5776.30733533083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>
        <v>35</v>
      </c>
      <c r="P37" s="22">
        <v>4091.7680030833712</v>
      </c>
      <c r="Q37" s="22">
        <v>88.083947368422955</v>
      </c>
      <c r="R37" s="22"/>
      <c r="S37" s="22"/>
      <c r="T37" s="22"/>
      <c r="U37" s="22"/>
      <c r="V37" s="22"/>
      <c r="W37" s="22"/>
      <c r="X37" s="22">
        <v>35</v>
      </c>
      <c r="Y37" s="22">
        <v>855.99664360610177</v>
      </c>
      <c r="Z37" s="22">
        <v>44.054818181818177</v>
      </c>
      <c r="AA37" s="22"/>
      <c r="AB37" s="22"/>
      <c r="AC37" s="22"/>
    </row>
    <row r="38" spans="1:29" x14ac:dyDescent="0.25">
      <c r="A38" s="22">
        <v>36</v>
      </c>
      <c r="B38" s="22">
        <v>85.705155428571473</v>
      </c>
      <c r="C38" s="715">
        <v>6107.1950864134033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>
        <v>36</v>
      </c>
      <c r="P38" s="22">
        <v>4327.2195630649567</v>
      </c>
      <c r="Q38" s="22">
        <v>90.600631578949319</v>
      </c>
      <c r="R38" s="22"/>
      <c r="S38" s="22"/>
      <c r="T38" s="22"/>
      <c r="U38" s="22"/>
      <c r="V38" s="22"/>
      <c r="W38" s="22"/>
      <c r="X38" s="22">
        <v>36</v>
      </c>
      <c r="Y38" s="22">
        <v>902.77570207436656</v>
      </c>
      <c r="Z38" s="22">
        <v>45.313527272727271</v>
      </c>
      <c r="AA38" s="22"/>
      <c r="AB38" s="22"/>
      <c r="AC38" s="22"/>
    </row>
    <row r="39" spans="1:29" x14ac:dyDescent="0.25">
      <c r="A39" s="22">
        <v>37</v>
      </c>
      <c r="B39" s="22">
        <v>88.085854190476226</v>
      </c>
      <c r="C39" s="715">
        <v>6445.2588347320661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>
        <v>37</v>
      </c>
      <c r="P39" s="22">
        <v>4567.8408584840299</v>
      </c>
      <c r="Q39" s="22">
        <v>93.117315789475683</v>
      </c>
      <c r="R39" s="22"/>
      <c r="S39" s="22"/>
      <c r="T39" s="22"/>
      <c r="U39" s="22"/>
      <c r="V39" s="22"/>
      <c r="W39" s="22"/>
      <c r="X39" s="22">
        <v>37</v>
      </c>
      <c r="Y39" s="22">
        <v>950.50148830330534</v>
      </c>
      <c r="Z39" s="22">
        <v>46.572236363636357</v>
      </c>
      <c r="AA39" s="22"/>
      <c r="AB39" s="22"/>
      <c r="AC39" s="22"/>
    </row>
    <row r="40" spans="1:29" x14ac:dyDescent="0.25">
      <c r="A40" s="22">
        <v>38</v>
      </c>
      <c r="B40" s="22">
        <v>90.466552952380994</v>
      </c>
      <c r="C40" s="715">
        <v>6790.3021177167175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>
        <v>38</v>
      </c>
      <c r="P40" s="22">
        <v>4813.4931860171691</v>
      </c>
      <c r="Q40" s="22">
        <v>95.634000000002047</v>
      </c>
      <c r="R40" s="22"/>
      <c r="S40" s="22"/>
      <c r="T40" s="22"/>
      <c r="U40" s="22"/>
      <c r="V40" s="22"/>
      <c r="W40" s="22"/>
      <c r="X40" s="22">
        <v>38</v>
      </c>
      <c r="Y40" s="22">
        <v>999.14932434334742</v>
      </c>
      <c r="Z40" s="22">
        <v>47.830945454545457</v>
      </c>
      <c r="AA40" s="22"/>
      <c r="AB40" s="22"/>
      <c r="AC40" s="22"/>
    </row>
    <row r="41" spans="1:29" x14ac:dyDescent="0.25">
      <c r="A41" s="22">
        <v>39</v>
      </c>
      <c r="B41" s="22">
        <v>92.847251714285761</v>
      </c>
      <c r="C41" s="715">
        <v>7142.1297226119177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>
        <v>39</v>
      </c>
      <c r="P41" s="22">
        <v>5064.0386094863825</v>
      </c>
      <c r="Q41" s="22">
        <v>98.150684210528439</v>
      </c>
      <c r="R41" s="22"/>
      <c r="S41" s="22"/>
      <c r="T41" s="22"/>
      <c r="U41" s="22"/>
      <c r="V41" s="22"/>
      <c r="W41" s="22"/>
      <c r="X41" s="22">
        <v>39</v>
      </c>
      <c r="Y41" s="22">
        <v>1048.6947488658486</v>
      </c>
      <c r="Z41" s="22">
        <v>49.089654545454543</v>
      </c>
      <c r="AA41" s="22"/>
      <c r="AB41" s="22"/>
      <c r="AC41" s="22"/>
    </row>
    <row r="42" spans="1:29" x14ac:dyDescent="0.25">
      <c r="A42" s="22">
        <v>40</v>
      </c>
      <c r="B42" s="22">
        <v>95.227950476190514</v>
      </c>
      <c r="C42" s="715">
        <v>7500.5479102356339</v>
      </c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>
        <v>40</v>
      </c>
      <c r="P42" s="22">
        <v>5319.340123371192</v>
      </c>
      <c r="Q42" s="22">
        <v>100.6673684210548</v>
      </c>
      <c r="R42" s="22"/>
      <c r="S42" s="22"/>
      <c r="T42" s="22"/>
      <c r="U42" s="22"/>
      <c r="V42" s="22"/>
      <c r="W42" s="22"/>
      <c r="X42" s="22">
        <v>40</v>
      </c>
      <c r="Y42" s="22">
        <v>1099.113530594519</v>
      </c>
      <c r="Z42" s="22">
        <v>50.348363636363622</v>
      </c>
      <c r="AA42" s="22"/>
      <c r="AB42" s="22"/>
      <c r="AC42" s="22"/>
    </row>
    <row r="43" spans="1:29" x14ac:dyDescent="0.25">
      <c r="A43" s="22">
        <v>41</v>
      </c>
      <c r="B43" s="22">
        <v>97.608649238095282</v>
      </c>
      <c r="C43" s="715">
        <v>7865.3646156849672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>
        <v>41</v>
      </c>
      <c r="P43" s="22">
        <v>5579.2617996924882</v>
      </c>
      <c r="Q43" s="22">
        <v>103.18405263158117</v>
      </c>
      <c r="R43" s="22"/>
      <c r="S43" s="22"/>
      <c r="T43" s="22"/>
      <c r="U43" s="22"/>
      <c r="V43" s="22"/>
      <c r="W43" s="22"/>
      <c r="X43" s="22">
        <v>41</v>
      </c>
      <c r="Y43" s="22">
        <v>1150.3816802500824</v>
      </c>
      <c r="Z43" s="22">
        <v>51.60707272727273</v>
      </c>
      <c r="AA43" s="22"/>
      <c r="AB43" s="22"/>
      <c r="AC43" s="22"/>
    </row>
    <row r="44" spans="1:29" x14ac:dyDescent="0.25">
      <c r="A44" s="22">
        <v>42</v>
      </c>
      <c r="B44" s="22">
        <v>99.989348000000064</v>
      </c>
      <c r="C44" s="715">
        <v>8236.3896280095087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>
        <v>42</v>
      </c>
      <c r="P44" s="22">
        <v>5843.6689197246442</v>
      </c>
      <c r="Q44" s="22">
        <v>105.70073684210755</v>
      </c>
      <c r="R44" s="22"/>
      <c r="S44" s="22"/>
      <c r="T44" s="22"/>
      <c r="U44" s="22"/>
      <c r="V44" s="22"/>
      <c r="W44" s="22"/>
      <c r="X44" s="22">
        <v>42</v>
      </c>
      <c r="Y44" s="22">
        <v>1202.4754611473099</v>
      </c>
      <c r="Z44" s="22">
        <v>52.865781818181816</v>
      </c>
      <c r="AA44" s="22"/>
      <c r="AB44" s="22"/>
      <c r="AC44" s="22"/>
    </row>
    <row r="45" spans="1:29" x14ac:dyDescent="0.25">
      <c r="A45" s="22">
        <v>43</v>
      </c>
      <c r="B45" s="22">
        <v>102.3700467619048</v>
      </c>
      <c r="C45" s="715">
        <v>8613.4347506725371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>
        <v>43</v>
      </c>
      <c r="P45" s="22">
        <v>6112.428091847939</v>
      </c>
      <c r="Q45" s="22">
        <v>108.2174210526339</v>
      </c>
      <c r="R45" s="22"/>
      <c r="S45" s="22"/>
      <c r="T45" s="22"/>
      <c r="U45" s="22"/>
      <c r="V45" s="22"/>
      <c r="W45" s="22"/>
      <c r="X45" s="22">
        <v>43</v>
      </c>
      <c r="Y45" s="22">
        <v>1255.3713985684324</v>
      </c>
      <c r="Z45" s="22">
        <v>54.124490909090916</v>
      </c>
      <c r="AA45" s="22"/>
      <c r="AB45" s="22"/>
      <c r="AC45" s="22"/>
    </row>
    <row r="46" spans="1:29" x14ac:dyDescent="0.25">
      <c r="A46" s="22">
        <v>44</v>
      </c>
      <c r="B46" s="22">
        <v>104.75074552380957</v>
      </c>
      <c r="C46" s="715">
        <v>8996.3139444435601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>
        <v>44</v>
      </c>
      <c r="P46" s="22">
        <v>6385.4073567263886</v>
      </c>
      <c r="Q46" s="22">
        <v>110.73410526316029</v>
      </c>
      <c r="R46" s="22"/>
      <c r="S46" s="22"/>
      <c r="T46" s="22"/>
      <c r="U46" s="22"/>
      <c r="V46" s="22"/>
      <c r="W46" s="22"/>
      <c r="X46" s="22">
        <v>44</v>
      </c>
      <c r="Y46" s="22">
        <v>1309.0462880237692</v>
      </c>
      <c r="Z46" s="22">
        <v>55.383199999999988</v>
      </c>
      <c r="AA46" s="22"/>
      <c r="AB46" s="22"/>
      <c r="AC46" s="22"/>
    </row>
    <row r="47" spans="1:29" x14ac:dyDescent="0.25">
      <c r="A47" s="22">
        <v>45</v>
      </c>
      <c r="B47" s="22">
        <v>107.13144428571435</v>
      </c>
      <c r="C47" s="715">
        <v>9384.8434542097239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>
        <v>45</v>
      </c>
      <c r="P47" s="22">
        <v>6662.4762808836167</v>
      </c>
      <c r="Q47" s="22">
        <v>113.25078947368665</v>
      </c>
      <c r="R47" s="22"/>
      <c r="S47" s="22"/>
      <c r="T47" s="22"/>
      <c r="U47" s="22"/>
      <c r="V47" s="22"/>
      <c r="W47" s="22"/>
      <c r="X47" s="22">
        <v>45</v>
      </c>
      <c r="Y47" s="22">
        <v>1363.4772024989188</v>
      </c>
      <c r="Z47" s="22">
        <v>56.641909090909081</v>
      </c>
      <c r="AA47" s="22"/>
      <c r="AB47" s="22"/>
      <c r="AC47" s="22"/>
    </row>
    <row r="48" spans="1:29" x14ac:dyDescent="0.25">
      <c r="A48" s="22">
        <v>46</v>
      </c>
      <c r="B48" s="22">
        <v>109.51214304761909</v>
      </c>
      <c r="C48" s="715">
        <v>9778.8419210553802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>
        <v>46</v>
      </c>
      <c r="P48" s="22">
        <v>6943.5060396499775</v>
      </c>
      <c r="Q48" s="22">
        <v>115.76747368421302</v>
      </c>
      <c r="R48" s="22"/>
      <c r="S48" s="22"/>
      <c r="T48" s="22"/>
      <c r="U48" s="22"/>
      <c r="V48" s="22"/>
      <c r="W48" s="22"/>
      <c r="X48" s="22">
        <v>46</v>
      </c>
      <c r="Y48" s="22">
        <v>1418.6414987777753</v>
      </c>
      <c r="Z48" s="22">
        <v>57.900618181818182</v>
      </c>
      <c r="AA48" s="22"/>
      <c r="AB48" s="22"/>
      <c r="AC48" s="22"/>
    </row>
    <row r="49" spans="1:29" x14ac:dyDescent="0.25">
      <c r="A49" s="22">
        <v>47</v>
      </c>
      <c r="B49" s="22">
        <v>111.89284180952386</v>
      </c>
      <c r="C49" s="715">
        <v>10178.130480836213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>
        <v>47</v>
      </c>
      <c r="P49" s="22">
        <v>7228.3694903654177</v>
      </c>
      <c r="Q49" s="22">
        <v>118.28415789473939</v>
      </c>
      <c r="R49" s="22"/>
      <c r="S49" s="22"/>
      <c r="T49" s="22"/>
      <c r="U49" s="22"/>
      <c r="V49" s="22"/>
      <c r="W49" s="22"/>
      <c r="X49" s="22">
        <v>47</v>
      </c>
      <c r="Y49" s="22">
        <v>1474.5168229217813</v>
      </c>
      <c r="Z49" s="22">
        <v>59.159327272727268</v>
      </c>
      <c r="AA49" s="22"/>
      <c r="AB49" s="22"/>
      <c r="AC49" s="22"/>
    </row>
    <row r="50" spans="1:29" x14ac:dyDescent="0.25">
      <c r="A50" s="22">
        <v>48</v>
      </c>
      <c r="B50" s="22">
        <v>114.27354057142863</v>
      </c>
      <c r="C50" s="715">
        <v>10582.53285036476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>
        <v>48</v>
      </c>
      <c r="P50" s="22">
        <v>7516.9412366437127</v>
      </c>
      <c r="Q50" s="22">
        <v>120.80084210526576</v>
      </c>
      <c r="R50" s="22"/>
      <c r="S50" s="22"/>
      <c r="T50" s="22"/>
      <c r="U50" s="22"/>
      <c r="V50" s="22"/>
      <c r="W50" s="22"/>
      <c r="X50" s="22">
        <v>48</v>
      </c>
      <c r="Y50" s="22">
        <v>1531.0811149780077</v>
      </c>
      <c r="Z50" s="22">
        <v>60.418036363636354</v>
      </c>
      <c r="AA50" s="22"/>
      <c r="AB50" s="22"/>
      <c r="AC50" s="22"/>
    </row>
    <row r="51" spans="1:29" x14ac:dyDescent="0.25">
      <c r="A51" s="22">
        <v>49</v>
      </c>
      <c r="B51" s="22">
        <v>116.65423933333338</v>
      </c>
      <c r="C51" s="715">
        <v>10991.875402226029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>
        <v>49</v>
      </c>
      <c r="P51" s="22">
        <v>7809.0976844329298</v>
      </c>
      <c r="Q51" s="22">
        <v>123.31752631579215</v>
      </c>
      <c r="R51" s="22"/>
      <c r="S51" s="22"/>
      <c r="T51" s="22"/>
      <c r="U51" s="22"/>
      <c r="V51" s="22"/>
      <c r="W51" s="22"/>
      <c r="X51" s="22">
        <v>49</v>
      </c>
      <c r="Y51" s="22">
        <v>1588.3126129817417</v>
      </c>
      <c r="Z51" s="22">
        <v>61.676745454545447</v>
      </c>
      <c r="AA51" s="22"/>
      <c r="AB51" s="22"/>
      <c r="AC51" s="22"/>
    </row>
    <row r="52" spans="1:29" x14ac:dyDescent="0.25">
      <c r="A52" s="22">
        <v>50</v>
      </c>
      <c r="B52" s="22">
        <v>119.03493809523818</v>
      </c>
      <c r="C52" s="715">
        <v>11405.987229154385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>
        <v>50</v>
      </c>
      <c r="P52" s="22">
        <v>8104.717090543737</v>
      </c>
      <c r="Q52" s="22">
        <v>125.83421052631851</v>
      </c>
      <c r="R52" s="22"/>
      <c r="S52" s="22"/>
      <c r="T52" s="22"/>
      <c r="U52" s="22"/>
      <c r="V52" s="22"/>
      <c r="W52" s="22"/>
      <c r="X52" s="22">
        <v>50</v>
      </c>
      <c r="Y52" s="22">
        <v>1646.1898563131385</v>
      </c>
      <c r="Z52" s="22">
        <v>62.93545454545454</v>
      </c>
      <c r="AA52" s="22"/>
      <c r="AB52" s="22"/>
      <c r="AC52" s="22"/>
    </row>
    <row r="53" spans="1:29" x14ac:dyDescent="0.25">
      <c r="A53" s="22">
        <v>51</v>
      </c>
      <c r="B53" s="22">
        <v>121.41563685714291</v>
      </c>
      <c r="C53" s="715">
        <v>11824.700198823499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>
        <v>51</v>
      </c>
      <c r="P53" s="22">
        <v>8403.6796042600345</v>
      </c>
      <c r="Q53" s="22">
        <v>128.35089473684488</v>
      </c>
      <c r="R53" s="22"/>
      <c r="S53" s="22"/>
      <c r="T53" s="22"/>
      <c r="U53" s="22"/>
      <c r="V53" s="22"/>
      <c r="W53" s="22"/>
      <c r="X53" s="22">
        <v>51</v>
      </c>
      <c r="Y53" s="22">
        <v>1704.6916884620141</v>
      </c>
      <c r="Z53" s="22">
        <v>64.194163636363641</v>
      </c>
      <c r="AA53" s="22"/>
      <c r="AB53" s="22"/>
      <c r="AC53" s="22"/>
    </row>
    <row r="54" spans="1:29" x14ac:dyDescent="0.25">
      <c r="A54" s="22">
        <v>52</v>
      </c>
      <c r="B54" s="22">
        <v>123.7963356190477</v>
      </c>
      <c r="C54" s="715">
        <v>12247.84899983053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>
        <v>52</v>
      </c>
      <c r="P54" s="22">
        <v>8705.8673025952412</v>
      </c>
      <c r="Q54" s="22">
        <v>130.86757894737121</v>
      </c>
      <c r="R54" s="22"/>
      <c r="S54" s="22"/>
      <c r="T54" s="22"/>
      <c r="U54" s="22"/>
      <c r="V54" s="22"/>
      <c r="W54" s="22"/>
      <c r="X54" s="22">
        <v>52</v>
      </c>
      <c r="Y54" s="22">
        <v>1763.7972592500244</v>
      </c>
      <c r="Z54" s="22">
        <v>65.45287272727272</v>
      </c>
      <c r="AA54" s="22"/>
      <c r="AB54" s="22"/>
      <c r="AC54" s="22"/>
    </row>
    <row r="55" spans="1:29" x14ac:dyDescent="0.25">
      <c r="A55" s="22">
        <v>53</v>
      </c>
      <c r="B55" s="22">
        <v>126.17703438095243</v>
      </c>
      <c r="C55" s="715">
        <v>12675.271179590924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>
        <v>53</v>
      </c>
      <c r="P55" s="22">
        <v>9011.1642197110632</v>
      </c>
      <c r="Q55" s="22">
        <v>133.38426315789758</v>
      </c>
      <c r="R55" s="22"/>
      <c r="S55" s="22"/>
      <c r="T55" s="22"/>
      <c r="U55" s="22"/>
      <c r="V55" s="22"/>
      <c r="W55" s="22"/>
      <c r="X55" s="22">
        <v>53</v>
      </c>
      <c r="Y55" s="22">
        <v>1823.4860265551006</v>
      </c>
      <c r="Z55" s="22">
        <v>66.711581818181813</v>
      </c>
      <c r="AA55" s="22"/>
      <c r="AB55" s="22"/>
      <c r="AC55" s="22"/>
    </row>
    <row r="56" spans="1:29" x14ac:dyDescent="0.25">
      <c r="A56" s="22">
        <v>54</v>
      </c>
      <c r="B56" s="22">
        <v>128.55773314285722</v>
      </c>
      <c r="C56" s="715">
        <v>13106.807174802732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>
        <v>54</v>
      </c>
      <c r="P56" s="22">
        <v>9319.4563709736594</v>
      </c>
      <c r="Q56" s="22">
        <v>135.900947368424</v>
      </c>
      <c r="R56" s="22"/>
      <c r="S56" s="22"/>
      <c r="T56" s="22"/>
      <c r="U56" s="22"/>
      <c r="V56" s="22"/>
      <c r="W56" s="22"/>
      <c r="X56" s="22">
        <v>54</v>
      </c>
      <c r="Y56" s="22">
        <v>1883.7377575791104</v>
      </c>
      <c r="Z56" s="22">
        <v>67.970290909090906</v>
      </c>
      <c r="AA56" s="22"/>
      <c r="AB56" s="22"/>
      <c r="AC56" s="22"/>
    </row>
    <row r="57" spans="1:29" x14ac:dyDescent="0.25">
      <c r="A57" s="22">
        <v>55</v>
      </c>
      <c r="B57" s="22">
        <v>130.93843190476196</v>
      </c>
      <c r="C57" s="715">
        <v>13542.300335085993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>
        <v>55</v>
      </c>
      <c r="P57" s="22">
        <v>9630.6317720840671</v>
      </c>
      <c r="Q57" s="22">
        <v>138.41763157895036</v>
      </c>
      <c r="R57" s="22"/>
      <c r="S57" s="22"/>
      <c r="T57" s="22"/>
      <c r="U57" s="22"/>
      <c r="V57" s="22"/>
      <c r="W57" s="22"/>
      <c r="X57" s="22">
        <v>55</v>
      </c>
      <c r="Y57" s="22">
        <v>1944.5325296962424</v>
      </c>
      <c r="Z57" s="22">
        <v>69.228999999999999</v>
      </c>
      <c r="AA57" s="22"/>
      <c r="AB57" s="22"/>
      <c r="AC57" s="22"/>
    </row>
    <row r="58" spans="1:29" x14ac:dyDescent="0.25">
      <c r="A58" s="22">
        <v>56</v>
      </c>
      <c r="B58" s="22">
        <v>133.31913066666672</v>
      </c>
      <c r="C58" s="715">
        <v>13981.596940355455</v>
      </c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>
        <v>56</v>
      </c>
      <c r="P58" s="22">
        <v>9944.5804536851338</v>
      </c>
      <c r="Q58" s="22">
        <v>140.93431578947673</v>
      </c>
      <c r="R58" s="22"/>
      <c r="S58" s="22"/>
      <c r="T58" s="22"/>
      <c r="U58" s="22"/>
      <c r="V58" s="22"/>
      <c r="W58" s="22"/>
      <c r="X58" s="22">
        <v>56</v>
      </c>
      <c r="Y58" s="22">
        <v>2005.8507309164102</v>
      </c>
      <c r="Z58" s="22">
        <v>70.487709090909078</v>
      </c>
      <c r="AA58" s="22"/>
      <c r="AB58" s="22"/>
      <c r="AC58" s="22"/>
    </row>
    <row r="59" spans="1:29" x14ac:dyDescent="0.25">
      <c r="A59" s="22">
        <v>57</v>
      </c>
      <c r="B59" s="22">
        <v>135.69982942857149</v>
      </c>
      <c r="C59" s="715">
        <v>14424.546212440884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>
        <v>57</v>
      </c>
      <c r="P59" s="22">
        <v>10261.194471815785</v>
      </c>
      <c r="Q59" s="22">
        <v>143.45100000000309</v>
      </c>
      <c r="R59" s="22"/>
      <c r="S59" s="22"/>
      <c r="T59" s="22"/>
      <c r="U59" s="22"/>
      <c r="V59" s="22"/>
      <c r="W59" s="22"/>
      <c r="X59" s="22">
        <v>57</v>
      </c>
      <c r="Y59" s="22">
        <v>2067.6730599951861</v>
      </c>
      <c r="Z59" s="22">
        <v>71.746418181818171</v>
      </c>
      <c r="AA59" s="22"/>
      <c r="AB59" s="22"/>
      <c r="AC59" s="22"/>
    </row>
    <row r="60" spans="1:29" x14ac:dyDescent="0.25">
      <c r="A60" s="22">
        <v>58</v>
      </c>
      <c r="B60" s="22">
        <v>138.08052819047629</v>
      </c>
      <c r="C60" s="715">
        <v>14871.000321429725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>
        <v>58</v>
      </c>
      <c r="P60" s="22">
        <v>10580.367914554632</v>
      </c>
      <c r="Q60" s="22">
        <v>145.96768421052946</v>
      </c>
      <c r="R60" s="22"/>
      <c r="S60" s="22"/>
      <c r="T60" s="22"/>
      <c r="U60" s="22"/>
      <c r="V60" s="22"/>
      <c r="W60" s="22"/>
      <c r="X60" s="22">
        <v>58</v>
      </c>
      <c r="Y60" s="22">
        <v>2129.9805262191485</v>
      </c>
      <c r="Z60" s="22">
        <v>73.005127272727265</v>
      </c>
      <c r="AA60" s="22"/>
      <c r="AB60" s="22"/>
      <c r="AC60" s="22"/>
    </row>
    <row r="61" spans="1:29" x14ac:dyDescent="0.25">
      <c r="A61" s="22">
        <v>59</v>
      </c>
      <c r="B61" s="22">
        <v>140.46122695238103</v>
      </c>
      <c r="C61" s="715">
        <v>15320.814387170554</v>
      </c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>
        <v>59</v>
      </c>
      <c r="P61" s="22">
        <v>10901.996905168886</v>
      </c>
      <c r="Q61" s="22">
        <v>148.48436842105585</v>
      </c>
      <c r="R61" s="22"/>
      <c r="S61" s="22"/>
      <c r="T61" s="22"/>
      <c r="U61" s="22"/>
      <c r="V61" s="22"/>
      <c r="W61" s="22"/>
      <c r="X61" s="22">
        <v>59</v>
      </c>
      <c r="Y61" s="22">
        <v>2192.754448893239</v>
      </c>
      <c r="Z61" s="22">
        <v>74.263836363636358</v>
      </c>
      <c r="AA61" s="22"/>
      <c r="AB61" s="22"/>
      <c r="AC61" s="22"/>
    </row>
    <row r="62" spans="1:29" x14ac:dyDescent="0.25">
      <c r="A62" s="22">
        <v>60</v>
      </c>
      <c r="B62" s="22">
        <v>142.84192571428579</v>
      </c>
      <c r="C62" s="715">
        <v>15773.846476342478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>
        <v>60</v>
      </c>
      <c r="P62" s="22">
        <v>11225.979602060328</v>
      </c>
      <c r="Q62" s="22">
        <v>151.00105263158221</v>
      </c>
      <c r="R62" s="22"/>
      <c r="S62" s="22"/>
      <c r="T62" s="22"/>
      <c r="U62" s="22"/>
      <c r="V62" s="22"/>
      <c r="W62" s="22"/>
      <c r="X62" s="22">
        <v>60</v>
      </c>
      <c r="Y62" s="22">
        <v>2255.9764565545943</v>
      </c>
      <c r="Z62" s="22">
        <v>75.522545454545451</v>
      </c>
      <c r="AA62" s="22"/>
      <c r="AB62" s="22"/>
      <c r="AC62" s="22"/>
    </row>
    <row r="63" spans="1:29" x14ac:dyDescent="0.25">
      <c r="A63" s="22">
        <v>61</v>
      </c>
      <c r="B63" s="22">
        <v>145.22262447619056</v>
      </c>
      <c r="C63" s="715">
        <v>16229.957595465345</v>
      </c>
      <c r="D63" s="715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>
        <v>61</v>
      </c>
      <c r="P63" s="22">
        <v>11552.216195778374</v>
      </c>
      <c r="Q63" s="22">
        <v>153.51773684210858</v>
      </c>
      <c r="R63" s="22"/>
      <c r="S63" s="22"/>
      <c r="T63" s="22"/>
      <c r="U63" s="22"/>
      <c r="V63" s="22"/>
      <c r="W63" s="22"/>
      <c r="X63" s="22">
        <v>61</v>
      </c>
      <c r="Y63" s="22">
        <v>2319.6284859354087</v>
      </c>
      <c r="Z63" s="22">
        <v>76.78125454545453</v>
      </c>
      <c r="AA63" s="22"/>
      <c r="AB63" s="22"/>
      <c r="AC63" s="22"/>
    </row>
    <row r="64" spans="1:29" x14ac:dyDescent="0.25">
      <c r="A64" s="22">
        <v>62</v>
      </c>
      <c r="B64" s="22">
        <v>147.6033232380953</v>
      </c>
      <c r="C64" s="715">
        <v>16689.011680197673</v>
      </c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>
        <v>62</v>
      </c>
      <c r="P64" s="22">
        <v>11880.608903349848</v>
      </c>
      <c r="Q64" s="22">
        <v>156.03442105263494</v>
      </c>
      <c r="R64" s="22"/>
      <c r="S64" s="22"/>
      <c r="T64" s="22"/>
      <c r="U64" s="22"/>
      <c r="V64" s="22"/>
      <c r="W64" s="22"/>
      <c r="X64" s="22">
        <v>62</v>
      </c>
      <c r="Y64" s="22">
        <v>2383.6927806956201</v>
      </c>
      <c r="Z64" s="22">
        <v>78.039963636363623</v>
      </c>
      <c r="AA64" s="22"/>
      <c r="AB64" s="22"/>
      <c r="AC64" s="22"/>
    </row>
    <row r="65" spans="1:29" x14ac:dyDescent="0.25">
      <c r="A65" s="22">
        <v>63</v>
      </c>
      <c r="B65" s="22">
        <v>149.98402200000007</v>
      </c>
      <c r="C65" s="715">
        <v>17150.875581243552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>
        <v>63</v>
      </c>
      <c r="P65" s="22">
        <v>12211.061960156772</v>
      </c>
      <c r="Q65" s="22">
        <v>158.5511052631613</v>
      </c>
      <c r="R65" s="22"/>
      <c r="S65" s="22"/>
      <c r="T65" s="22"/>
      <c r="U65" s="22"/>
      <c r="V65" s="22"/>
      <c r="W65" s="22"/>
      <c r="X65" s="22">
        <v>63</v>
      </c>
      <c r="Y65" s="22">
        <v>2448.1518899446392</v>
      </c>
      <c r="Z65" s="22">
        <v>79.298672727272717</v>
      </c>
      <c r="AA65" s="22"/>
      <c r="AB65" s="22"/>
      <c r="AC65" s="22"/>
    </row>
    <row r="66" spans="1:29" x14ac:dyDescent="0.25">
      <c r="A66" s="22">
        <v>64</v>
      </c>
      <c r="B66" s="22">
        <v>152.36472076190483</v>
      </c>
      <c r="C66" s="715">
        <v>17615.419047166281</v>
      </c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>
        <v>64</v>
      </c>
      <c r="P66" s="22">
        <v>12543.481609576318</v>
      </c>
      <c r="Q66" s="22">
        <v>161.06778947368767</v>
      </c>
      <c r="R66" s="22"/>
      <c r="S66" s="22"/>
      <c r="T66" s="22"/>
      <c r="U66" s="22"/>
      <c r="V66" s="22"/>
      <c r="W66" s="22"/>
      <c r="X66" s="22">
        <v>64</v>
      </c>
      <c r="Y66" s="22">
        <v>2512.9886665698764</v>
      </c>
      <c r="Z66" s="22">
        <v>80.55738181818181</v>
      </c>
      <c r="AA66" s="22"/>
      <c r="AB66" s="22"/>
      <c r="AC66" s="22"/>
    </row>
    <row r="67" spans="1:29" x14ac:dyDescent="0.25">
      <c r="A67" s="22">
        <v>65</v>
      </c>
      <c r="B67" s="22">
        <v>154.74541952380963</v>
      </c>
      <c r="C67" s="715">
        <v>18082.514704384685</v>
      </c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>
        <v>65</v>
      </c>
      <c r="P67" s="22">
        <v>12877.776090581392</v>
      </c>
      <c r="Q67" s="22">
        <v>163.58447368421403</v>
      </c>
      <c r="R67" s="22"/>
      <c r="S67" s="22"/>
      <c r="T67" s="22"/>
      <c r="U67" s="22"/>
      <c r="V67" s="22"/>
      <c r="W67" s="22"/>
      <c r="X67" s="22">
        <v>65</v>
      </c>
      <c r="Y67" s="22">
        <v>2578.1862653884823</v>
      </c>
      <c r="Z67" s="22">
        <v>81.816090909090903</v>
      </c>
      <c r="AA67" s="22"/>
      <c r="AB67" s="22"/>
      <c r="AC67" s="22"/>
    </row>
    <row r="68" spans="1:29" x14ac:dyDescent="0.25">
      <c r="A68" s="22">
        <v>66</v>
      </c>
      <c r="B68" s="22">
        <v>157.12611828571437</v>
      </c>
      <c r="C68" s="715">
        <v>18552.038034608195</v>
      </c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>
        <v>66</v>
      </c>
      <c r="P68" s="22">
        <v>13213.855623486012</v>
      </c>
      <c r="Q68" s="22">
        <v>166.10115789474042</v>
      </c>
      <c r="R68" s="22"/>
      <c r="S68" s="22"/>
      <c r="T68" s="22"/>
      <c r="U68" s="22"/>
      <c r="V68" s="22"/>
      <c r="W68" s="22"/>
      <c r="X68" s="22">
        <v>66</v>
      </c>
      <c r="Y68" s="22">
        <v>2643.7281411375238</v>
      </c>
      <c r="Z68" s="22">
        <v>83.074799999999996</v>
      </c>
      <c r="AA68" s="22"/>
      <c r="AB68" s="22"/>
      <c r="AC68" s="22"/>
    </row>
    <row r="69" spans="1:29" x14ac:dyDescent="0.25">
      <c r="A69" s="22">
        <v>67</v>
      </c>
      <c r="B69" s="22">
        <v>159.50681704761914</v>
      </c>
      <c r="C69" s="715">
        <v>19023.867349948046</v>
      </c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>
        <v>67</v>
      </c>
      <c r="P69" s="22">
        <v>13551.632394005965</v>
      </c>
      <c r="Q69" s="22">
        <v>168.61784210526679</v>
      </c>
      <c r="R69" s="22"/>
      <c r="S69" s="22"/>
      <c r="T69" s="22"/>
      <c r="U69" s="22"/>
      <c r="V69" s="22"/>
      <c r="W69" s="22"/>
      <c r="X69" s="22">
        <v>67</v>
      </c>
      <c r="Y69" s="22">
        <v>2709.598046316657</v>
      </c>
      <c r="Z69" s="22">
        <v>84.333509090909089</v>
      </c>
      <c r="AA69" s="22"/>
      <c r="AB69" s="22"/>
      <c r="AC69" s="22"/>
    </row>
    <row r="70" spans="1:29" x14ac:dyDescent="0.25">
      <c r="A70" s="22">
        <v>68</v>
      </c>
      <c r="B70" s="22">
        <v>161.8875158095239</v>
      </c>
      <c r="C70" s="715">
        <v>19497.883765925071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>
        <v>68</v>
      </c>
      <c r="P70" s="22">
        <v>13891.020535793285</v>
      </c>
      <c r="Q70" s="22">
        <v>171.13452631579315</v>
      </c>
      <c r="R70" s="22"/>
      <c r="S70" s="22"/>
      <c r="T70" s="22"/>
      <c r="U70" s="22"/>
      <c r="V70" s="22"/>
      <c r="W70" s="22"/>
      <c r="X70" s="22">
        <v>68</v>
      </c>
      <c r="Y70" s="22">
        <v>2775.7800288963963</v>
      </c>
      <c r="Z70" s="22">
        <v>85.592218181818183</v>
      </c>
      <c r="AA70" s="22"/>
      <c r="AB70" s="22"/>
      <c r="AC70" s="22"/>
    </row>
    <row r="71" spans="1:29" x14ac:dyDescent="0.25">
      <c r="A71" s="22">
        <v>69</v>
      </c>
      <c r="B71" s="22">
        <v>164.26821457142864</v>
      </c>
      <c r="C71" s="715">
        <v>19973.97117257888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>
        <v>69</v>
      </c>
      <c r="P71" s="22">
        <v>14231.936111591405</v>
      </c>
      <c r="Q71" s="22">
        <v>173.65121052631952</v>
      </c>
      <c r="R71" s="22"/>
      <c r="S71" s="22"/>
      <c r="T71" s="22"/>
      <c r="U71" s="22"/>
      <c r="V71" s="22"/>
      <c r="W71" s="22"/>
      <c r="X71" s="22">
        <v>69</v>
      </c>
      <c r="Y71" s="22">
        <v>2842.25842990405</v>
      </c>
      <c r="Z71" s="22">
        <v>86.850927272727262</v>
      </c>
      <c r="AA71" s="22"/>
      <c r="AB71" s="22"/>
      <c r="AC71" s="22"/>
    </row>
    <row r="72" spans="1:29" x14ac:dyDescent="0.25">
      <c r="A72" s="22">
        <v>70</v>
      </c>
      <c r="B72" s="22">
        <v>166.64891333333341</v>
      </c>
      <c r="C72" s="715">
        <v>20452.01620386813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>
        <v>70</v>
      </c>
      <c r="P72" s="22">
        <v>14574.29709314735</v>
      </c>
      <c r="Q72" s="22">
        <v>176.16789473684591</v>
      </c>
      <c r="R72" s="22"/>
      <c r="S72" s="22"/>
      <c r="T72" s="22"/>
      <c r="U72" s="22"/>
      <c r="V72" s="22"/>
      <c r="W72" s="22"/>
      <c r="X72" s="22">
        <v>70</v>
      </c>
      <c r="Y72" s="22">
        <v>2909.0178808986157</v>
      </c>
      <c r="Z72" s="22">
        <v>88.109636363636355</v>
      </c>
      <c r="AA72" s="22"/>
      <c r="AB72" s="22"/>
      <c r="AC72" s="22"/>
    </row>
    <row r="73" spans="1:29" x14ac:dyDescent="0.25">
      <c r="A73" s="22">
        <v>71</v>
      </c>
      <c r="B73" s="22">
        <v>169.02961209523818</v>
      </c>
      <c r="C73" s="715">
        <v>20931.908205538602</v>
      </c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>
        <v>71</v>
      </c>
      <c r="P73" s="22">
        <v>14918.023340007674</v>
      </c>
      <c r="Q73" s="22">
        <v>178.68457894737224</v>
      </c>
      <c r="R73" s="22"/>
      <c r="S73" s="22"/>
      <c r="T73" s="22"/>
      <c r="U73" s="22"/>
      <c r="V73" s="22"/>
      <c r="W73" s="22"/>
      <c r="X73" s="22">
        <v>71</v>
      </c>
      <c r="Y73" s="22">
        <v>2976.0433013450593</v>
      </c>
      <c r="Z73" s="22">
        <v>89.368345454545448</v>
      </c>
      <c r="AA73" s="22"/>
      <c r="AB73" s="22"/>
      <c r="AC73" s="22"/>
    </row>
    <row r="74" spans="1:29" x14ac:dyDescent="0.25">
      <c r="A74" s="22">
        <v>72</v>
      </c>
      <c r="B74" s="22">
        <v>171.41031085714295</v>
      </c>
      <c r="C74" s="715">
        <v>21413.539201622807</v>
      </c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>
        <v>72</v>
      </c>
      <c r="P74" s="22">
        <v>15263.036577315597</v>
      </c>
      <c r="Q74" s="22">
        <v>181.20126315789864</v>
      </c>
      <c r="R74" s="22"/>
      <c r="S74" s="22"/>
      <c r="T74" s="22"/>
      <c r="U74" s="22"/>
      <c r="V74" s="22"/>
      <c r="W74" s="22"/>
      <c r="X74" s="22">
        <v>72</v>
      </c>
      <c r="Y74" s="22">
        <v>3043.3198958976682</v>
      </c>
      <c r="Z74" s="22">
        <v>90.627054545454541</v>
      </c>
      <c r="AA74" s="22"/>
      <c r="AB74" s="22"/>
      <c r="AC74" s="22"/>
    </row>
    <row r="75" spans="1:29" x14ac:dyDescent="0.25">
      <c r="A75" s="22">
        <v>73</v>
      </c>
      <c r="B75" s="22">
        <v>173.79100961904768</v>
      </c>
      <c r="C75" s="715">
        <v>21896.803859723488</v>
      </c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>
        <v>73</v>
      </c>
      <c r="P75" s="22">
        <v>15609.260372718509</v>
      </c>
      <c r="Q75" s="22">
        <v>183.717947368425</v>
      </c>
      <c r="R75" s="22"/>
      <c r="S75" s="22"/>
      <c r="T75" s="22"/>
      <c r="U75" s="22"/>
      <c r="V75" s="22"/>
      <c r="W75" s="22"/>
      <c r="X75" s="22">
        <v>73</v>
      </c>
      <c r="Y75" s="22">
        <v>3110.8331516015596</v>
      </c>
      <c r="Z75" s="22">
        <v>91.88576363636362</v>
      </c>
      <c r="AA75" s="22"/>
      <c r="AB75" s="22"/>
      <c r="AC75" s="22"/>
    </row>
    <row r="76" spans="1:29" x14ac:dyDescent="0.25">
      <c r="A76" s="22">
        <v>74</v>
      </c>
      <c r="B76" s="22">
        <v>176.17170838095245</v>
      </c>
      <c r="C76" s="715">
        <v>22381.599455222193</v>
      </c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>
        <v>74</v>
      </c>
      <c r="P76" s="22">
        <v>15956.620112487162</v>
      </c>
      <c r="Q76" s="22">
        <v>186.23463157895137</v>
      </c>
      <c r="R76" s="22"/>
      <c r="S76" s="22"/>
      <c r="T76" s="22"/>
      <c r="U76" s="22"/>
      <c r="V76" s="22"/>
      <c r="W76" s="22"/>
      <c r="X76" s="22">
        <v>74</v>
      </c>
      <c r="Y76" s="22">
        <v>3178.5688350206669</v>
      </c>
      <c r="Z76" s="22">
        <v>93.144472727272714</v>
      </c>
      <c r="AA76" s="22"/>
      <c r="AB76" s="22"/>
      <c r="AC76" s="22"/>
    </row>
    <row r="77" spans="1:29" x14ac:dyDescent="0.25">
      <c r="A77" s="22">
        <v>75</v>
      </c>
      <c r="B77" s="22">
        <v>178.55240714285725</v>
      </c>
      <c r="C77" s="715">
        <v>22867.825834544532</v>
      </c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>
        <v>75</v>
      </c>
      <c r="P77" s="22">
        <v>16305.042976940593</v>
      </c>
      <c r="Q77" s="22">
        <v>188.75131578947776</v>
      </c>
      <c r="R77" s="22"/>
      <c r="S77" s="22"/>
      <c r="T77" s="22"/>
      <c r="U77" s="22"/>
      <c r="V77" s="22"/>
      <c r="W77" s="22"/>
      <c r="X77" s="22">
        <v>75</v>
      </c>
      <c r="Y77" s="22">
        <v>3246.5129893000753</v>
      </c>
      <c r="Z77" s="22">
        <v>94.403181818181807</v>
      </c>
      <c r="AA77" s="22"/>
      <c r="AB77" s="22"/>
      <c r="AC77" s="22"/>
    </row>
    <row r="78" spans="1:29" x14ac:dyDescent="0.25">
      <c r="A78" s="22">
        <v>76</v>
      </c>
      <c r="B78" s="22">
        <v>180.93310590476199</v>
      </c>
      <c r="C78" s="715">
        <v>23355.385377603739</v>
      </c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>
        <v>76</v>
      </c>
      <c r="P78" s="22">
        <v>16654.457915264062</v>
      </c>
      <c r="Q78" s="22">
        <v>191.26800000000409</v>
      </c>
      <c r="R78" s="22"/>
      <c r="S78" s="22"/>
      <c r="T78" s="22"/>
      <c r="U78" s="22"/>
      <c r="V78" s="22"/>
      <c r="W78" s="22"/>
      <c r="X78" s="22">
        <v>76</v>
      </c>
      <c r="Y78" s="22">
        <v>3314.6519311699331</v>
      </c>
      <c r="Z78" s="22">
        <v>95.661890909090914</v>
      </c>
      <c r="AA78" s="22"/>
      <c r="AB78" s="22"/>
      <c r="AC78" s="22"/>
    </row>
    <row r="79" spans="1:29" x14ac:dyDescent="0.25">
      <c r="A79" s="22">
        <v>77</v>
      </c>
      <c r="B79" s="22">
        <v>183.31380466666673</v>
      </c>
      <c r="C79" s="715">
        <v>23844.182959536058</v>
      </c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>
        <v>77</v>
      </c>
      <c r="P79" s="22">
        <v>17004.795619801098</v>
      </c>
      <c r="Q79" s="22">
        <v>193.78468421053049</v>
      </c>
      <c r="R79" s="22"/>
      <c r="S79" s="22"/>
      <c r="T79" s="22"/>
      <c r="U79" s="22"/>
      <c r="V79" s="22"/>
      <c r="W79" s="22"/>
      <c r="X79" s="22">
        <v>77</v>
      </c>
      <c r="Y79" s="22">
        <v>3382.9722478977274</v>
      </c>
      <c r="Z79" s="22">
        <v>96.920599999999979</v>
      </c>
      <c r="AA79" s="22"/>
      <c r="AB79" s="22"/>
      <c r="AC79" s="22"/>
    </row>
    <row r="80" spans="1:29" x14ac:dyDescent="0.25">
      <c r="A80" s="22">
        <v>78</v>
      </c>
      <c r="B80" s="22">
        <v>185.69450342857152</v>
      </c>
      <c r="C80" s="715">
        <v>24334.125911832783</v>
      </c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>
        <v>78</v>
      </c>
      <c r="P80" s="22">
        <v>17355.98849989472</v>
      </c>
      <c r="Q80" s="22">
        <v>196.30136842105688</v>
      </c>
      <c r="R80" s="22"/>
      <c r="S80" s="22"/>
      <c r="T80" s="22"/>
      <c r="U80" s="22"/>
      <c r="V80" s="22"/>
      <c r="W80" s="22"/>
      <c r="X80" s="22">
        <v>78</v>
      </c>
      <c r="Y80" s="22">
        <v>3451.4607941952117</v>
      </c>
      <c r="Z80" s="22">
        <v>98.179309090909086</v>
      </c>
      <c r="AA80" s="22"/>
      <c r="AB80" s="22"/>
      <c r="AC80" s="22"/>
    </row>
    <row r="81" spans="1:29" x14ac:dyDescent="0.25">
      <c r="A81" s="22">
        <v>79</v>
      </c>
      <c r="B81" s="22">
        <v>188.07520219047629</v>
      </c>
      <c r="C81" s="715">
        <v>24825.123982966859</v>
      </c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>
        <v>79</v>
      </c>
      <c r="P81" s="22">
        <v>17707.970655347697</v>
      </c>
      <c r="Q81" s="22">
        <v>198.81805263158324</v>
      </c>
      <c r="R81" s="22"/>
      <c r="S81" s="22"/>
      <c r="T81" s="22"/>
      <c r="U81" s="22"/>
      <c r="V81" s="22"/>
      <c r="W81" s="22"/>
      <c r="X81" s="22">
        <v>79</v>
      </c>
      <c r="Y81" s="22">
        <v>3520.1046890858674</v>
      </c>
      <c r="Z81" s="22">
        <v>99.438018181818194</v>
      </c>
      <c r="AA81" s="22"/>
      <c r="AB81" s="22"/>
      <c r="AC81" s="22"/>
    </row>
    <row r="82" spans="1:29" x14ac:dyDescent="0.25">
      <c r="A82" s="22">
        <v>80</v>
      </c>
      <c r="B82" s="22">
        <v>190.45590095238103</v>
      </c>
      <c r="C82" s="715">
        <v>25317.089298604049</v>
      </c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>
        <v>80</v>
      </c>
      <c r="P82" s="22">
        <v>18060.677849566437</v>
      </c>
      <c r="Q82" s="22">
        <v>201.33473684210961</v>
      </c>
      <c r="R82" s="22"/>
      <c r="S82" s="22"/>
      <c r="T82" s="22"/>
      <c r="U82" s="22"/>
      <c r="V82" s="22"/>
      <c r="W82" s="22"/>
      <c r="X82" s="22">
        <v>80</v>
      </c>
      <c r="Y82" s="22">
        <v>3588.8913127383435</v>
      </c>
      <c r="Z82" s="22">
        <v>100.69672727272724</v>
      </c>
      <c r="AA82" s="22"/>
      <c r="AB82" s="22"/>
      <c r="AC82" s="22"/>
    </row>
    <row r="83" spans="1:29" x14ac:dyDescent="0.25">
      <c r="A83" s="22">
        <v>81</v>
      </c>
      <c r="B83" s="22">
        <v>192.8365997142858</v>
      </c>
      <c r="C83" s="715">
        <v>25809.936321483136</v>
      </c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>
        <v>81</v>
      </c>
      <c r="P83" s="22">
        <v>18414.04748244839</v>
      </c>
      <c r="Q83" s="22">
        <v>203.85142105263597</v>
      </c>
      <c r="R83" s="22"/>
      <c r="S83" s="22"/>
      <c r="T83" s="22"/>
      <c r="U83" s="22"/>
      <c r="V83" s="22"/>
      <c r="W83" s="22"/>
      <c r="X83" s="22">
        <v>81</v>
      </c>
      <c r="Y83" s="22">
        <v>3657.8083032709851</v>
      </c>
      <c r="Z83" s="22">
        <v>101.95543636363635</v>
      </c>
      <c r="AA83" s="22"/>
      <c r="AB83" s="22"/>
      <c r="AC83" s="22"/>
    </row>
    <row r="84" spans="1:29" x14ac:dyDescent="0.25">
      <c r="A84" s="22">
        <v>82</v>
      </c>
      <c r="B84" s="22">
        <v>195.21729847619056</v>
      </c>
      <c r="C84" s="715">
        <v>26303.581811042419</v>
      </c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>
        <v>82</v>
      </c>
      <c r="P84" s="22">
        <v>18768.018563068632</v>
      </c>
      <c r="Q84" s="22">
        <v>206.36810526316233</v>
      </c>
      <c r="R84" s="22"/>
      <c r="S84" s="22"/>
      <c r="T84" s="22"/>
      <c r="U84" s="22"/>
      <c r="V84" s="22"/>
      <c r="W84" s="22"/>
      <c r="X84" s="22">
        <v>82</v>
      </c>
      <c r="Y84" s="22">
        <v>3726.8435535321742</v>
      </c>
      <c r="Z84" s="22">
        <v>103.21414545454546</v>
      </c>
      <c r="AA84" s="22"/>
      <c r="AB84" s="22"/>
      <c r="AC84" s="22"/>
    </row>
    <row r="85" spans="1:29" x14ac:dyDescent="0.25">
      <c r="A85" s="22">
        <v>83</v>
      </c>
      <c r="B85" s="22">
        <v>197.59799723809533</v>
      </c>
      <c r="C85" s="715">
        <v>26797.944782864921</v>
      </c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>
        <v>83</v>
      </c>
      <c r="P85" s="22">
        <v>19122.531682216868</v>
      </c>
      <c r="Q85" s="22">
        <v>208.88478947368876</v>
      </c>
      <c r="R85" s="22"/>
      <c r="S85" s="22"/>
      <c r="T85" s="22"/>
      <c r="U85" s="22"/>
      <c r="V85" s="22"/>
      <c r="W85" s="22"/>
      <c r="X85" s="22">
        <v>83</v>
      </c>
      <c r="Y85" s="22">
        <v>3795.985207860916</v>
      </c>
      <c r="Z85" s="22">
        <v>104.47285454545454</v>
      </c>
      <c r="AA85" s="22"/>
      <c r="AB85" s="22"/>
      <c r="AC85" s="22"/>
    </row>
    <row r="86" spans="1:29" x14ac:dyDescent="0.25">
      <c r="A86" s="22">
        <v>84</v>
      </c>
      <c r="B86" s="22">
        <v>199.97869600000013</v>
      </c>
      <c r="C86" s="715">
        <v>27292.946468008817</v>
      </c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>
        <v>84</v>
      </c>
      <c r="P86" s="22">
        <v>19477.528984832545</v>
      </c>
      <c r="Q86" s="22">
        <v>211.40147368421509</v>
      </c>
      <c r="R86" s="22"/>
      <c r="S86" s="22"/>
      <c r="T86" s="22"/>
      <c r="U86" s="22"/>
      <c r="V86" s="22"/>
      <c r="W86" s="22"/>
      <c r="X86" s="22">
        <v>84</v>
      </c>
      <c r="Y86" s="22">
        <v>3865.2216588317865</v>
      </c>
      <c r="Z86" s="22">
        <v>105.73156363636363</v>
      </c>
      <c r="AA86" s="22"/>
      <c r="AB86" s="22"/>
      <c r="AC86" s="22"/>
    </row>
    <row r="87" spans="1:29" x14ac:dyDescent="0.25">
      <c r="A87" s="22">
        <v>85</v>
      </c>
      <c r="B87" s="22">
        <v>202.35939476190487</v>
      </c>
      <c r="C87" s="715">
        <v>27788.510272284802</v>
      </c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>
        <v>85</v>
      </c>
      <c r="P87" s="22">
        <v>19832.954142381976</v>
      </c>
      <c r="Q87" s="22">
        <v>213.91815789474146</v>
      </c>
      <c r="R87" s="22"/>
      <c r="S87" s="22"/>
      <c r="T87" s="22"/>
      <c r="U87" s="22"/>
      <c r="V87" s="22"/>
      <c r="W87" s="22"/>
      <c r="X87" s="22">
        <v>85</v>
      </c>
      <c r="Y87" s="22">
        <v>3934.541543988048</v>
      </c>
      <c r="Z87" s="22">
        <v>106.99027272727272</v>
      </c>
      <c r="AA87" s="22"/>
      <c r="AB87" s="22"/>
      <c r="AC87" s="22"/>
    </row>
    <row r="88" spans="1:29" x14ac:dyDescent="0.25">
      <c r="A88" s="22">
        <v>86</v>
      </c>
      <c r="B88" s="22">
        <v>204.74009352380961</v>
      </c>
      <c r="C88" s="715">
        <v>28284.561735537576</v>
      </c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>
        <v>86</v>
      </c>
      <c r="P88" s="22">
        <v>20188.752325218175</v>
      </c>
      <c r="Q88" s="22">
        <v>216.43484210526779</v>
      </c>
      <c r="R88" s="22"/>
      <c r="S88" s="22"/>
      <c r="T88" s="22"/>
      <c r="U88" s="22"/>
      <c r="V88" s="22"/>
      <c r="W88" s="22"/>
      <c r="X88" s="22">
        <v>86</v>
      </c>
      <c r="Y88" s="22">
        <v>4003.9337425665281</v>
      </c>
      <c r="Z88" s="22">
        <v>108.24898181818183</v>
      </c>
      <c r="AA88" s="22"/>
      <c r="AB88" s="22"/>
      <c r="AC88" s="22"/>
    </row>
    <row r="89" spans="1:29" x14ac:dyDescent="0.25">
      <c r="A89" s="22">
        <v>87</v>
      </c>
      <c r="B89" s="22">
        <v>207.1207922857144</v>
      </c>
      <c r="C89" s="715">
        <v>28781.02849098375</v>
      </c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>
        <v>87</v>
      </c>
      <c r="P89" s="22">
        <v>20544.87017496083</v>
      </c>
      <c r="Q89" s="22">
        <v>218.95152631579421</v>
      </c>
      <c r="R89" s="22"/>
      <c r="S89" s="22"/>
      <c r="T89" s="22"/>
      <c r="U89" s="22"/>
      <c r="V89" s="22"/>
      <c r="W89" s="22"/>
      <c r="X89" s="22">
        <v>87</v>
      </c>
      <c r="Y89" s="22">
        <v>4073.3873722175804</v>
      </c>
      <c r="Z89" s="22">
        <v>109.5076909090909</v>
      </c>
      <c r="AA89" s="22"/>
      <c r="AB89" s="22"/>
      <c r="AC89" s="22"/>
    </row>
    <row r="90" spans="1:29" x14ac:dyDescent="0.25">
      <c r="A90" s="22">
        <v>88</v>
      </c>
      <c r="B90" s="22">
        <v>209.50149104761914</v>
      </c>
      <c r="C90" s="715">
        <v>29277.84022465528</v>
      </c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>
        <v>88</v>
      </c>
      <c r="P90" s="22">
        <v>20901.255776931077</v>
      </c>
      <c r="Q90" s="22">
        <v>221.46821052632058</v>
      </c>
      <c r="R90" s="22"/>
      <c r="S90" s="22"/>
      <c r="T90" s="22"/>
      <c r="U90" s="22"/>
      <c r="V90" s="22"/>
      <c r="W90" s="22"/>
      <c r="X90" s="22">
        <v>88</v>
      </c>
      <c r="Y90" s="22">
        <v>4142.8917857232045</v>
      </c>
      <c r="Z90" s="22">
        <v>110.76639999999998</v>
      </c>
      <c r="AA90" s="22"/>
      <c r="AB90" s="22"/>
      <c r="AC90" s="22"/>
    </row>
    <row r="91" spans="1:29" x14ac:dyDescent="0.25">
      <c r="A91" s="22">
        <v>89</v>
      </c>
      <c r="B91" s="22">
        <v>211.88218980952394</v>
      </c>
      <c r="C91" s="715">
        <v>29774.928634992655</v>
      </c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>
        <v>89</v>
      </c>
      <c r="P91" s="22">
        <v>21257.858632672836</v>
      </c>
      <c r="Q91" s="22">
        <v>223.98489473684694</v>
      </c>
      <c r="R91" s="22"/>
      <c r="S91" s="22"/>
      <c r="T91" s="22"/>
      <c r="U91" s="22"/>
      <c r="V91" s="22"/>
      <c r="W91" s="22"/>
      <c r="X91" s="22">
        <v>89</v>
      </c>
      <c r="Y91" s="22">
        <v>4212.4365677162168</v>
      </c>
      <c r="Z91" s="22">
        <v>112.02510909090907</v>
      </c>
      <c r="AA91" s="22"/>
      <c r="AB91" s="22"/>
      <c r="AC91" s="22"/>
    </row>
    <row r="92" spans="1:29" x14ac:dyDescent="0.25">
      <c r="A92" s="22">
        <v>90</v>
      </c>
      <c r="B92" s="22">
        <v>214.2628885714287</v>
      </c>
      <c r="C92" s="715">
        <v>30272.2273926294</v>
      </c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>
        <v>90</v>
      </c>
      <c r="P92" s="22">
        <v>21614.629632590098</v>
      </c>
      <c r="Q92" s="22">
        <v>226.5015789473733</v>
      </c>
      <c r="R92" s="22"/>
      <c r="S92" s="22"/>
      <c r="T92" s="22"/>
      <c r="U92" s="22"/>
      <c r="V92" s="22"/>
      <c r="W92" s="22"/>
      <c r="X92" s="22">
        <v>90</v>
      </c>
      <c r="Y92" s="22">
        <v>4282.0115314031318</v>
      </c>
      <c r="Z92" s="22">
        <v>113.28381818181816</v>
      </c>
      <c r="AA92" s="22"/>
      <c r="AB92" s="22"/>
      <c r="AC92" s="22"/>
    </row>
    <row r="93" spans="1:29" x14ac:dyDescent="0.25">
      <c r="A93" s="22">
        <v>91</v>
      </c>
      <c r="B93" s="22">
        <v>216.64358733333341</v>
      </c>
      <c r="C93" s="715">
        <v>30769.672100405674</v>
      </c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>
        <v>91</v>
      </c>
      <c r="P93" s="22">
        <v>21971.521028726991</v>
      </c>
      <c r="Q93" s="22">
        <v>229.01826315789967</v>
      </c>
      <c r="R93" s="22"/>
      <c r="S93" s="22"/>
      <c r="T93" s="22"/>
      <c r="U93" s="22"/>
      <c r="V93" s="22"/>
      <c r="W93" s="22"/>
      <c r="X93" s="22">
        <v>91</v>
      </c>
      <c r="Y93" s="22">
        <v>4351.6067152932774</v>
      </c>
      <c r="Z93" s="22">
        <v>114.54252727272727</v>
      </c>
      <c r="AA93" s="22"/>
      <c r="AB93" s="22"/>
      <c r="AC93" s="22"/>
    </row>
    <row r="94" spans="1:29" x14ac:dyDescent="0.25">
      <c r="A94" s="22">
        <v>92</v>
      </c>
      <c r="B94" s="22">
        <v>219.02428609523818</v>
      </c>
      <c r="C94" s="715">
        <v>31267.200253645577</v>
      </c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>
        <v>92</v>
      </c>
      <c r="P94" s="22">
        <v>22328.486407715412</v>
      </c>
      <c r="Q94" s="22">
        <v>231.53494736842603</v>
      </c>
      <c r="R94" s="22"/>
      <c r="S94" s="22"/>
      <c r="T94" s="22"/>
      <c r="U94" s="22"/>
      <c r="V94" s="22"/>
      <c r="W94" s="22"/>
      <c r="X94" s="22">
        <v>92</v>
      </c>
      <c r="Y94" s="22">
        <v>4421.212379936389</v>
      </c>
      <c r="Z94" s="22">
        <v>115.80123636363636</v>
      </c>
      <c r="AA94" s="22"/>
      <c r="AB94" s="22"/>
      <c r="AC94" s="22"/>
    </row>
    <row r="95" spans="1:29" x14ac:dyDescent="0.25">
      <c r="A95" s="22">
        <v>93</v>
      </c>
      <c r="B95" s="22">
        <v>221.40498485714298</v>
      </c>
      <c r="C95" s="715">
        <v>31764.75120073005</v>
      </c>
      <c r="D95" s="227">
        <f>C95</f>
        <v>31764.75120073005</v>
      </c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>
        <v>93</v>
      </c>
      <c r="P95" s="22">
        <v>22685.480663912644</v>
      </c>
      <c r="Q95" s="22">
        <v>234.05163157895242</v>
      </c>
      <c r="R95" s="22">
        <f>P95</f>
        <v>22685.480663912644</v>
      </c>
      <c r="S95" s="22"/>
      <c r="T95" s="22"/>
      <c r="U95" s="22"/>
      <c r="V95" s="22"/>
      <c r="W95" s="22"/>
      <c r="X95" s="22">
        <v>93</v>
      </c>
      <c r="Y95" s="22">
        <v>4490.8190046709096</v>
      </c>
      <c r="Z95" s="22">
        <v>117.05994545454546</v>
      </c>
      <c r="AA95" s="22">
        <f>Y95</f>
        <v>4490.8190046709096</v>
      </c>
      <c r="AB95" s="22"/>
      <c r="AC95" s="22"/>
    </row>
    <row r="96" spans="1:29" x14ac:dyDescent="0.25">
      <c r="A96" s="22">
        <v>94</v>
      </c>
      <c r="B96" s="22">
        <v>223.78568361904772</v>
      </c>
      <c r="C96" s="715">
        <v>32262.266103994611</v>
      </c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>
        <v>94</v>
      </c>
      <c r="P96" s="22">
        <v>23042.459972749872</v>
      </c>
      <c r="Q96" s="22">
        <v>236.56831578947879</v>
      </c>
      <c r="R96" s="22"/>
      <c r="S96" s="22"/>
      <c r="T96" s="22"/>
      <c r="U96" s="22"/>
      <c r="V96" s="22"/>
      <c r="W96" s="22"/>
      <c r="X96" s="22">
        <v>94</v>
      </c>
      <c r="Y96" s="22">
        <v>4560.417284384911</v>
      </c>
      <c r="Z96" s="22">
        <v>118.31865454545454</v>
      </c>
      <c r="AA96" s="22"/>
      <c r="AB96" s="22"/>
      <c r="AC96" s="22"/>
    </row>
    <row r="97" spans="1:29" x14ac:dyDescent="0.25">
      <c r="A97" s="22">
        <v>95</v>
      </c>
      <c r="B97" s="22">
        <v>226.16638238095246</v>
      </c>
      <c r="C97" s="715">
        <v>32759.687900978024</v>
      </c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>
        <v>95</v>
      </c>
      <c r="P97" s="22">
        <v>23399.38176431015</v>
      </c>
      <c r="Q97" s="22">
        <v>239.08500000000512</v>
      </c>
      <c r="R97" s="22"/>
      <c r="S97" s="22"/>
      <c r="T97" s="22"/>
      <c r="U97" s="22"/>
      <c r="V97" s="22"/>
      <c r="W97" s="22"/>
      <c r="X97" s="22">
        <v>95</v>
      </c>
      <c r="Y97" s="22">
        <v>4629.9981262915417</v>
      </c>
      <c r="Z97" s="22">
        <v>119.57736363636363</v>
      </c>
      <c r="AA97" s="22"/>
      <c r="AB97" s="22"/>
      <c r="AC97" s="22"/>
    </row>
    <row r="98" spans="1:29" x14ac:dyDescent="0.25">
      <c r="A98" s="22">
        <v>96</v>
      </c>
      <c r="B98" s="22">
        <v>228.54708114285725</v>
      </c>
      <c r="C98" s="715">
        <v>33256.961266046645</v>
      </c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>
        <v>96</v>
      </c>
      <c r="P98" s="22">
        <v>23756.20469715308</v>
      </c>
      <c r="Q98" s="22">
        <v>241.60168421053152</v>
      </c>
      <c r="R98" s="22"/>
      <c r="S98" s="22"/>
      <c r="T98" s="22"/>
      <c r="U98" s="22"/>
      <c r="V98" s="22"/>
      <c r="W98" s="22"/>
      <c r="X98" s="22">
        <v>96</v>
      </c>
      <c r="Y98" s="22">
        <v>4699.5526467206619</v>
      </c>
      <c r="Z98" s="22">
        <v>120.83607272727271</v>
      </c>
      <c r="AA98" s="22"/>
      <c r="AB98" s="22"/>
      <c r="AC98" s="22"/>
    </row>
    <row r="99" spans="1:29" x14ac:dyDescent="0.25">
      <c r="A99" s="22">
        <v>97</v>
      </c>
      <c r="B99" s="22">
        <v>230.92777990476202</v>
      </c>
      <c r="C99" s="715">
        <v>33754.032572415672</v>
      </c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>
        <v>97</v>
      </c>
      <c r="P99" s="22">
        <v>24112.888632401726</v>
      </c>
      <c r="Q99" s="22">
        <v>244.11836842105785</v>
      </c>
      <c r="R99" s="22"/>
      <c r="S99" s="22"/>
      <c r="T99" s="22"/>
      <c r="U99" s="22"/>
      <c r="V99" s="22"/>
      <c r="W99" s="22"/>
      <c r="X99" s="22">
        <v>97</v>
      </c>
      <c r="Y99" s="22">
        <v>4769.0721679282924</v>
      </c>
      <c r="Z99" s="22">
        <v>122.0947818181818</v>
      </c>
      <c r="AA99" s="22"/>
      <c r="AB99" s="22"/>
      <c r="AC99" s="22"/>
    </row>
    <row r="100" spans="1:29" x14ac:dyDescent="0.25">
      <c r="A100" s="22">
        <v>98</v>
      </c>
      <c r="B100" s="22">
        <v>233.30847866666676</v>
      </c>
      <c r="C100" s="715">
        <v>34250.849854587497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>
        <v>98</v>
      </c>
      <c r="P100" s="22">
        <v>24469.394608105882</v>
      </c>
      <c r="Q100" s="22">
        <v>246.6350526315843</v>
      </c>
      <c r="R100" s="22"/>
      <c r="S100" s="22"/>
      <c r="T100" s="22"/>
      <c r="U100" s="22"/>
      <c r="V100" s="22"/>
      <c r="W100" s="22"/>
      <c r="X100" s="22">
        <v>98</v>
      </c>
      <c r="Y100" s="22">
        <v>4838.5482149252957</v>
      </c>
      <c r="Z100" s="22">
        <v>123.35349090909089</v>
      </c>
      <c r="AA100" s="22"/>
      <c r="AB100" s="22"/>
      <c r="AC100" s="22"/>
    </row>
    <row r="101" spans="1:29" x14ac:dyDescent="0.25">
      <c r="A101" s="22">
        <v>99</v>
      </c>
      <c r="B101" s="22">
        <v>235.68917742857155</v>
      </c>
      <c r="C101" s="715">
        <v>34747.362771225176</v>
      </c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>
        <v>99</v>
      </c>
      <c r="P101" s="22">
        <v>24825.684813894026</v>
      </c>
      <c r="Q101" s="22">
        <v>249.15173684211061</v>
      </c>
      <c r="R101" s="22"/>
      <c r="S101" s="22"/>
      <c r="T101" s="22"/>
      <c r="U101" s="22"/>
      <c r="V101" s="22"/>
      <c r="W101" s="22"/>
      <c r="X101" s="22">
        <v>99</v>
      </c>
      <c r="Y101" s="22">
        <v>4907.9725123266744</v>
      </c>
      <c r="Z101" s="22">
        <v>124.61219999999999</v>
      </c>
      <c r="AA101" s="22"/>
      <c r="AB101" s="22"/>
      <c r="AC101" s="22"/>
    </row>
    <row r="102" spans="1:29" x14ac:dyDescent="0.25">
      <c r="A102" s="22">
        <v>100</v>
      </c>
      <c r="B102" s="22">
        <v>238.06987619047629</v>
      </c>
      <c r="C102" s="715">
        <v>35243.522568476219</v>
      </c>
      <c r="D102" s="22"/>
      <c r="E102" s="715">
        <f>C102</f>
        <v>35243.522568476219</v>
      </c>
      <c r="F102" s="22"/>
      <c r="G102" s="22"/>
      <c r="H102" s="22"/>
      <c r="I102" s="22"/>
      <c r="J102" s="22"/>
      <c r="K102" s="22"/>
      <c r="L102" s="22"/>
      <c r="M102" s="22"/>
      <c r="N102" s="22"/>
      <c r="O102" s="22">
        <v>100</v>
      </c>
      <c r="P102" s="22">
        <v>25181.722565925724</v>
      </c>
      <c r="Q102" s="22">
        <v>251.66842105263703</v>
      </c>
      <c r="R102" s="22"/>
      <c r="S102" s="22">
        <f>P102</f>
        <v>25181.722565925724</v>
      </c>
      <c r="T102" s="22"/>
      <c r="U102" s="22"/>
      <c r="V102" s="22"/>
      <c r="W102" s="22"/>
      <c r="X102" s="22">
        <v>100</v>
      </c>
      <c r="Y102" s="22">
        <v>4977.3369812227074</v>
      </c>
      <c r="Z102" s="22">
        <v>125.87090909090908</v>
      </c>
      <c r="AA102" s="22"/>
      <c r="AB102" s="22">
        <f>Y102</f>
        <v>4977.3369812227074</v>
      </c>
      <c r="AC102" s="22"/>
    </row>
    <row r="103" spans="1:29" x14ac:dyDescent="0.25">
      <c r="A103" s="22">
        <v>101</v>
      </c>
      <c r="B103" s="22">
        <v>240.45057495238103</v>
      </c>
      <c r="C103" s="715">
        <v>35739.282043761959</v>
      </c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>
        <v>101</v>
      </c>
      <c r="P103" s="22">
        <v>25537.472282154347</v>
      </c>
      <c r="Q103" s="22">
        <v>254.18510526316339</v>
      </c>
      <c r="R103" s="22"/>
      <c r="S103" s="22"/>
      <c r="T103" s="22"/>
      <c r="U103" s="22"/>
      <c r="V103" s="22"/>
      <c r="W103" s="22"/>
      <c r="X103" s="22">
        <v>101</v>
      </c>
      <c r="Y103" s="22">
        <v>5046.633736073095</v>
      </c>
      <c r="Z103" s="22">
        <v>127.12961818181817</v>
      </c>
      <c r="AA103" s="22"/>
      <c r="AB103" s="22"/>
      <c r="AC103" s="22"/>
    </row>
    <row r="104" spans="1:29" x14ac:dyDescent="0.25">
      <c r="A104" s="22">
        <v>102</v>
      </c>
      <c r="B104" s="22">
        <v>242.83127371428583</v>
      </c>
      <c r="C104" s="715">
        <v>36234.595510044528</v>
      </c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>
        <v>102</v>
      </c>
      <c r="P104" s="22">
        <v>25892.899457909145</v>
      </c>
      <c r="Q104" s="22">
        <v>256.70178947368976</v>
      </c>
      <c r="R104" s="22"/>
      <c r="S104" s="22"/>
      <c r="T104" s="22"/>
      <c r="U104" s="22"/>
      <c r="V104" s="22"/>
      <c r="W104" s="22"/>
      <c r="X104" s="22">
        <v>102</v>
      </c>
      <c r="Y104" s="22">
        <v>5115.8550816251081</v>
      </c>
      <c r="Z104" s="22">
        <v>128.38832727272728</v>
      </c>
      <c r="AA104" s="22"/>
      <c r="AB104" s="22"/>
      <c r="AC104" s="22"/>
    </row>
    <row r="105" spans="1:29" x14ac:dyDescent="0.25">
      <c r="A105" s="22">
        <v>103</v>
      </c>
      <c r="B105" s="22">
        <v>245.21197247619062</v>
      </c>
      <c r="C105" s="715">
        <v>36729.418760582943</v>
      </c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>
        <v>103</v>
      </c>
      <c r="P105" s="22">
        <v>26247.970641804695</v>
      </c>
      <c r="Q105" s="22">
        <v>259.21847368421606</v>
      </c>
      <c r="R105" s="22"/>
      <c r="S105" s="22"/>
      <c r="T105" s="22"/>
      <c r="U105" s="22"/>
      <c r="V105" s="22"/>
      <c r="W105" s="22"/>
      <c r="X105" s="22">
        <v>103</v>
      </c>
      <c r="Y105" s="22">
        <v>5184.9935098567912</v>
      </c>
      <c r="Z105" s="22">
        <v>129.64703636363635</v>
      </c>
      <c r="AA105" s="22"/>
      <c r="AB105" s="22"/>
      <c r="AC105" s="22"/>
    </row>
    <row r="106" spans="1:29" x14ac:dyDescent="0.25">
      <c r="A106" s="22">
        <v>104</v>
      </c>
      <c r="B106" s="22">
        <v>247.59267123809539</v>
      </c>
      <c r="C106" s="715">
        <v>37223.70903418769</v>
      </c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>
        <v>104</v>
      </c>
      <c r="P106" s="22">
        <v>26602.653411984535</v>
      </c>
      <c r="Q106" s="22">
        <v>261.73515789474243</v>
      </c>
      <c r="R106" s="22"/>
      <c r="S106" s="22"/>
      <c r="T106" s="22"/>
      <c r="U106" s="22"/>
      <c r="V106" s="22"/>
      <c r="W106" s="22"/>
      <c r="X106" s="22">
        <v>104</v>
      </c>
      <c r="Y106" s="22">
        <v>5254.0416969460157</v>
      </c>
      <c r="Z106" s="22">
        <v>130.90574545454544</v>
      </c>
      <c r="AA106" s="22"/>
      <c r="AB106" s="22"/>
      <c r="AC106" s="22"/>
    </row>
    <row r="107" spans="1:29" x14ac:dyDescent="0.25">
      <c r="A107" s="22">
        <v>105</v>
      </c>
      <c r="B107" s="22">
        <v>249.9733700000001</v>
      </c>
      <c r="C107" s="715">
        <v>37717.424980982963</v>
      </c>
      <c r="D107" s="227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>
        <v>105</v>
      </c>
      <c r="P107" s="22">
        <v>26956.916352705153</v>
      </c>
      <c r="Q107" s="22">
        <v>264.25184210526885</v>
      </c>
      <c r="R107" s="22"/>
      <c r="S107" s="22"/>
      <c r="T107" s="22"/>
      <c r="U107" s="22"/>
      <c r="V107" s="22"/>
      <c r="W107" s="22"/>
      <c r="X107" s="22">
        <v>105</v>
      </c>
      <c r="Y107" s="22">
        <v>5322.9925002662512</v>
      </c>
      <c r="Z107" s="22">
        <v>132.16445454545453</v>
      </c>
      <c r="AA107" s="22"/>
      <c r="AB107" s="22"/>
      <c r="AC107" s="22"/>
    </row>
    <row r="108" spans="1:29" x14ac:dyDescent="0.25">
      <c r="A108" s="22">
        <v>106</v>
      </c>
      <c r="B108" s="22">
        <v>252.35406876190487</v>
      </c>
      <c r="C108" s="715">
        <v>38210.526628683161</v>
      </c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>
        <v>106</v>
      </c>
      <c r="P108" s="22">
        <v>27310.729031265393</v>
      </c>
      <c r="Q108" s="22">
        <v>266.76852631579516</v>
      </c>
      <c r="R108" s="22"/>
      <c r="S108" s="22"/>
      <c r="T108" s="22"/>
      <c r="U108" s="22"/>
      <c r="V108" s="22"/>
      <c r="W108" s="22"/>
      <c r="X108" s="22">
        <v>106</v>
      </c>
      <c r="Y108" s="22">
        <v>5391.838955409743</v>
      </c>
      <c r="Z108" s="22">
        <v>133.42316363636363</v>
      </c>
      <c r="AA108" s="22"/>
      <c r="AB108" s="22"/>
      <c r="AC108" s="22"/>
    </row>
    <row r="109" spans="1:29" x14ac:dyDescent="0.25">
      <c r="A109" s="22">
        <v>107</v>
      </c>
      <c r="B109" s="22">
        <v>254.73476752380967</v>
      </c>
      <c r="C109" s="715">
        <v>38702.975349389999</v>
      </c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>
        <v>107</v>
      </c>
      <c r="P109" s="22">
        <v>27664.061975285695</v>
      </c>
      <c r="Q109" s="22">
        <v>269.28521052632158</v>
      </c>
      <c r="R109" s="22"/>
      <c r="S109" s="22"/>
      <c r="T109" s="22"/>
      <c r="U109" s="22"/>
      <c r="V109" s="22"/>
      <c r="W109" s="22"/>
      <c r="X109" s="22">
        <v>107</v>
      </c>
      <c r="Y109" s="22">
        <v>5460.5742732387889</v>
      </c>
      <c r="Z109" s="22">
        <v>134.68187272727272</v>
      </c>
      <c r="AA109" s="22"/>
      <c r="AB109" s="22"/>
      <c r="AC109" s="22"/>
    </row>
    <row r="110" spans="1:29" x14ac:dyDescent="0.25">
      <c r="A110" s="22">
        <v>108</v>
      </c>
      <c r="B110" s="22">
        <v>257.11546628571443</v>
      </c>
      <c r="C110" s="715">
        <v>39194.733826915399</v>
      </c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>
        <v>108</v>
      </c>
      <c r="P110" s="22">
        <v>28016.886650340704</v>
      </c>
      <c r="Q110" s="22">
        <v>271.801894736848</v>
      </c>
      <c r="R110" s="22"/>
      <c r="S110" s="22"/>
      <c r="T110" s="22"/>
      <c r="U110" s="22"/>
      <c r="V110" s="22"/>
      <c r="W110" s="22"/>
      <c r="X110" s="22">
        <v>108</v>
      </c>
      <c r="Y110" s="22">
        <v>5529.1918369657014</v>
      </c>
      <c r="Z110" s="22">
        <v>135.94058181818181</v>
      </c>
      <c r="AA110" s="22"/>
      <c r="AB110" s="22"/>
      <c r="AC110" s="22"/>
    </row>
    <row r="111" spans="1:29" x14ac:dyDescent="0.25">
      <c r="A111" s="22">
        <v>109</v>
      </c>
      <c r="B111" s="22">
        <v>259.49616504761917</v>
      </c>
      <c r="C111" s="715">
        <v>39685.766024634075</v>
      </c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>
        <v>109</v>
      </c>
      <c r="P111" s="22">
        <v>28369.17543794823</v>
      </c>
      <c r="Q111" s="22">
        <v>274.31857894737436</v>
      </c>
      <c r="R111" s="22"/>
      <c r="S111" s="22"/>
      <c r="T111" s="22"/>
      <c r="U111" s="22"/>
      <c r="V111" s="22"/>
      <c r="W111" s="22"/>
      <c r="X111" s="22">
        <v>109</v>
      </c>
      <c r="Y111" s="22">
        <v>5597.685199261995</v>
      </c>
      <c r="Z111" s="22">
        <v>137.19929090909091</v>
      </c>
      <c r="AA111" s="22"/>
      <c r="AB111" s="22"/>
      <c r="AC111" s="22"/>
    </row>
    <row r="112" spans="1:29" x14ac:dyDescent="0.25">
      <c r="A112" s="22">
        <v>110</v>
      </c>
      <c r="B112" s="22">
        <v>261.87686380952391</v>
      </c>
      <c r="C112" s="715">
        <v>40176.037153868921</v>
      </c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>
        <v>110</v>
      </c>
      <c r="P112" s="22">
        <v>28720.901613916823</v>
      </c>
      <c r="Q112" s="22">
        <v>276.83526315790073</v>
      </c>
      <c r="R112" s="22"/>
      <c r="S112" s="22"/>
      <c r="T112" s="22"/>
      <c r="U112" s="22"/>
      <c r="V112" s="22"/>
      <c r="W112" s="22"/>
      <c r="X112" s="22">
        <v>110</v>
      </c>
      <c r="Y112" s="22">
        <v>5666.0480793972865</v>
      </c>
      <c r="Z112" s="22">
        <v>138.458</v>
      </c>
      <c r="AA112" s="22"/>
      <c r="AB112" s="22"/>
      <c r="AC112" s="22"/>
    </row>
    <row r="113" spans="1:29" x14ac:dyDescent="0.25">
      <c r="A113" s="22">
        <v>111</v>
      </c>
      <c r="B113" s="22">
        <v>264.25756257142871</v>
      </c>
      <c r="C113" s="715">
        <v>40665.513642811718</v>
      </c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>
        <v>111</v>
      </c>
      <c r="P113" s="22">
        <v>29072.039327053637</v>
      </c>
      <c r="Q113" s="22">
        <v>279.35194736842709</v>
      </c>
      <c r="R113" s="22"/>
      <c r="S113" s="22"/>
      <c r="T113" s="22"/>
      <c r="U113" s="22"/>
      <c r="V113" s="22"/>
      <c r="W113" s="22"/>
      <c r="X113" s="22">
        <v>111</v>
      </c>
      <c r="Y113" s="22">
        <v>5734.2743604083289</v>
      </c>
      <c r="Z113" s="22">
        <v>139.71670909090906</v>
      </c>
      <c r="AA113" s="22"/>
      <c r="AB113" s="22"/>
      <c r="AC113" s="22"/>
    </row>
    <row r="114" spans="1:29" x14ac:dyDescent="0.25">
      <c r="A114" s="22">
        <v>112</v>
      </c>
      <c r="B114" s="22">
        <v>266.63826133333345</v>
      </c>
      <c r="C114" s="715">
        <v>41154.163105980268</v>
      </c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>
        <v>112</v>
      </c>
      <c r="P114" s="22">
        <v>29422.563578233512</v>
      </c>
      <c r="Q114" s="22">
        <v>281.86863157895345</v>
      </c>
      <c r="R114" s="22"/>
      <c r="S114" s="22"/>
      <c r="T114" s="22"/>
      <c r="U114" s="22"/>
      <c r="V114" s="22"/>
      <c r="W114" s="22"/>
      <c r="X114" s="22">
        <v>112</v>
      </c>
      <c r="Y114" s="22">
        <v>5802.3580862985673</v>
      </c>
      <c r="Z114" s="22">
        <v>140.97541818181816</v>
      </c>
      <c r="AA114" s="22"/>
      <c r="AB114" s="22"/>
      <c r="AC114" s="22"/>
    </row>
    <row r="115" spans="1:29" x14ac:dyDescent="0.25">
      <c r="A115" s="22">
        <v>113</v>
      </c>
      <c r="B115" s="22">
        <v>269.01896009523824</v>
      </c>
      <c r="C115" s="715">
        <v>41641.954314212868</v>
      </c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>
        <v>113</v>
      </c>
      <c r="P115" s="22">
        <v>29772.450199830128</v>
      </c>
      <c r="Q115" s="22">
        <v>284.38531578947982</v>
      </c>
      <c r="R115" s="22"/>
      <c r="S115" s="22"/>
      <c r="T115" s="22"/>
      <c r="U115" s="22"/>
      <c r="V115" s="22"/>
      <c r="W115" s="22"/>
      <c r="X115" s="22">
        <v>113</v>
      </c>
      <c r="Y115" s="22">
        <v>5870.2934592685533</v>
      </c>
      <c r="Z115" s="22">
        <v>142.23412727272725</v>
      </c>
      <c r="AA115" s="22"/>
      <c r="AB115" s="22"/>
      <c r="AC115" s="22"/>
    </row>
    <row r="116" spans="1:29" x14ac:dyDescent="0.25">
      <c r="A116" s="22">
        <v>114</v>
      </c>
      <c r="B116" s="22">
        <v>271.39965885714298</v>
      </c>
      <c r="C116" s="715">
        <v>42128.857165200418</v>
      </c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>
        <v>114</v>
      </c>
      <c r="P116" s="22">
        <v>30121.67583550921</v>
      </c>
      <c r="Q116" s="22">
        <v>286.90200000000618</v>
      </c>
      <c r="R116" s="22"/>
      <c r="S116" s="22"/>
      <c r="T116" s="22"/>
      <c r="U116" s="22"/>
      <c r="V116" s="22"/>
      <c r="W116" s="22"/>
      <c r="X116" s="22">
        <v>114</v>
      </c>
      <c r="Y116" s="22">
        <v>5938.0748369774765</v>
      </c>
      <c r="Z116" s="22">
        <v>143.49283636363634</v>
      </c>
      <c r="AA116" s="22"/>
      <c r="AB116" s="22"/>
      <c r="AC116" s="22"/>
    </row>
    <row r="117" spans="1:29" x14ac:dyDescent="0.25">
      <c r="A117" s="22">
        <v>115</v>
      </c>
      <c r="B117" s="22">
        <v>273.78035761904778</v>
      </c>
      <c r="C117" s="715">
        <v>42614.842654555003</v>
      </c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>
        <v>115</v>
      </c>
      <c r="P117" s="22">
        <v>30470.2179203831</v>
      </c>
      <c r="Q117" s="22">
        <v>289.41868421053255</v>
      </c>
      <c r="R117" s="22"/>
      <c r="S117" s="22"/>
      <c r="T117" s="22"/>
      <c r="U117" s="22"/>
      <c r="V117" s="22"/>
      <c r="W117" s="22"/>
      <c r="X117" s="22">
        <v>115</v>
      </c>
      <c r="Y117" s="22">
        <v>6005.6967298361078</v>
      </c>
      <c r="Z117" s="22">
        <v>144.75154545454544</v>
      </c>
      <c r="AA117" s="22"/>
      <c r="AB117" s="22"/>
      <c r="AC117" s="22"/>
    </row>
    <row r="118" spans="1:29" x14ac:dyDescent="0.25">
      <c r="A118" s="22">
        <v>116</v>
      </c>
      <c r="B118" s="22">
        <v>276.16105638095257</v>
      </c>
      <c r="C118" s="715">
        <v>43099.882847414308</v>
      </c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>
        <v>116</v>
      </c>
      <c r="P118" s="22">
        <v>30818.054661526789</v>
      </c>
      <c r="Q118" s="22">
        <v>291.93536842105891</v>
      </c>
      <c r="R118" s="22"/>
      <c r="S118" s="22"/>
      <c r="T118" s="22"/>
      <c r="U118" s="22"/>
      <c r="V118" s="22"/>
      <c r="W118" s="22"/>
      <c r="X118" s="22">
        <v>116</v>
      </c>
      <c r="Y118" s="22">
        <v>6073.1537983313174</v>
      </c>
      <c r="Z118" s="22">
        <v>146.01025454545453</v>
      </c>
      <c r="AA118" s="22"/>
      <c r="AB118" s="22"/>
      <c r="AC118" s="22"/>
    </row>
    <row r="119" spans="1:29" x14ac:dyDescent="0.25">
      <c r="A119" s="22">
        <v>117</v>
      </c>
      <c r="B119" s="22">
        <v>278.54175514285731</v>
      </c>
      <c r="C119" s="715">
        <v>43583.950850579553</v>
      </c>
      <c r="D119" s="22"/>
      <c r="E119" s="22"/>
      <c r="F119" s="227"/>
      <c r="G119" s="22"/>
      <c r="H119" s="22"/>
      <c r="I119" s="22"/>
      <c r="J119" s="22"/>
      <c r="K119" s="22"/>
      <c r="L119" s="22"/>
      <c r="M119" s="22"/>
      <c r="N119" s="22"/>
      <c r="O119" s="22">
        <v>117</v>
      </c>
      <c r="P119" s="22">
        <v>31165.165018853106</v>
      </c>
      <c r="Q119" s="22">
        <v>294.45205263158527</v>
      </c>
      <c r="R119" s="22"/>
      <c r="S119" s="22"/>
      <c r="T119" s="22"/>
      <c r="U119" s="22"/>
      <c r="V119" s="22"/>
      <c r="W119" s="22"/>
      <c r="X119" s="22">
        <v>117</v>
      </c>
      <c r="Y119" s="22">
        <v>6140.4408503823634</v>
      </c>
      <c r="Z119" s="22">
        <v>147.26896363636362</v>
      </c>
      <c r="AA119" s="22"/>
      <c r="AB119" s="22"/>
      <c r="AC119" s="22"/>
    </row>
    <row r="120" spans="1:29" x14ac:dyDescent="0.25">
      <c r="A120" s="22">
        <v>118</v>
      </c>
      <c r="B120" s="22">
        <v>280.92245390476205</v>
      </c>
      <c r="C120" s="715">
        <v>44067.02078518529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>
        <v>118</v>
      </c>
      <c r="P120" s="22">
        <v>31511.528686346519</v>
      </c>
      <c r="Q120" s="22">
        <v>296.9687368421117</v>
      </c>
      <c r="R120" s="22"/>
      <c r="S120" s="22"/>
      <c r="T120" s="22"/>
      <c r="U120" s="22"/>
      <c r="V120" s="22"/>
      <c r="W120" s="22"/>
      <c r="X120" s="22">
        <v>118</v>
      </c>
      <c r="Y120" s="22">
        <v>6207.5528387290879</v>
      </c>
      <c r="Z120" s="22">
        <v>148.52767272727272</v>
      </c>
      <c r="AA120" s="22"/>
      <c r="AB120" s="22"/>
      <c r="AC120" s="22"/>
    </row>
    <row r="121" spans="1:29" x14ac:dyDescent="0.25">
      <c r="A121" s="22">
        <v>119</v>
      </c>
      <c r="B121" s="22">
        <v>283.30315266666679</v>
      </c>
      <c r="C121" s="715">
        <v>44549.067759897829</v>
      </c>
      <c r="D121" s="22"/>
      <c r="E121" s="22"/>
      <c r="F121" s="715"/>
      <c r="G121" s="22"/>
      <c r="H121" s="22"/>
      <c r="I121" s="22"/>
      <c r="J121" s="22"/>
      <c r="K121" s="22"/>
      <c r="L121" s="22"/>
      <c r="M121" s="22"/>
      <c r="N121" s="22"/>
      <c r="O121" s="22">
        <v>119</v>
      </c>
      <c r="P121" s="22">
        <v>31857.12607365326</v>
      </c>
      <c r="Q121" s="22">
        <v>299.48542105263806</v>
      </c>
      <c r="R121" s="22"/>
      <c r="S121" s="22"/>
      <c r="T121" s="22"/>
      <c r="U121" s="22"/>
      <c r="V121" s="22"/>
      <c r="W121" s="22"/>
      <c r="X121" s="22">
        <v>119</v>
      </c>
      <c r="Y121" s="22">
        <v>6274.4848583520943</v>
      </c>
      <c r="Z121" s="22">
        <v>149.78638181818181</v>
      </c>
      <c r="AA121" s="22"/>
      <c r="AB121" s="22"/>
      <c r="AC121" s="22"/>
    </row>
    <row r="122" spans="1:29" x14ac:dyDescent="0.25">
      <c r="A122" s="22">
        <v>120</v>
      </c>
      <c r="B122" s="22">
        <v>285.68385142857159</v>
      </c>
      <c r="C122" s="715">
        <v>45030.067844639467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>
        <v>120</v>
      </c>
      <c r="P122" s="22">
        <v>32201.938288025685</v>
      </c>
      <c r="Q122" s="22">
        <v>302.00210526316442</v>
      </c>
      <c r="R122" s="22"/>
      <c r="S122" s="22"/>
      <c r="T122" s="22"/>
      <c r="U122" s="22"/>
      <c r="V122" s="22"/>
      <c r="W122" s="22"/>
      <c r="X122" s="22">
        <v>120</v>
      </c>
      <c r="Y122" s="22">
        <v>6341.2321439250391</v>
      </c>
      <c r="Z122" s="22">
        <v>151.0450909090909</v>
      </c>
      <c r="AA122" s="22"/>
      <c r="AB122" s="22"/>
      <c r="AC122" s="22"/>
    </row>
    <row r="123" spans="1:29" x14ac:dyDescent="0.25">
      <c r="A123" s="22">
        <v>121</v>
      </c>
      <c r="B123" s="22">
        <v>288.06455019047633</v>
      </c>
      <c r="C123" s="715">
        <v>45509.998044834472</v>
      </c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>
        <v>121</v>
      </c>
      <c r="P123" s="22">
        <v>32545.947116618427</v>
      </c>
      <c r="Q123" s="22">
        <v>304.51878947369073</v>
      </c>
      <c r="R123" s="22"/>
      <c r="S123" s="22"/>
      <c r="T123" s="22"/>
      <c r="U123" s="22"/>
      <c r="V123" s="22"/>
      <c r="W123" s="22"/>
      <c r="X123" s="22">
        <v>121</v>
      </c>
      <c r="Y123" s="22">
        <v>6407.7900672990172</v>
      </c>
      <c r="Z123" s="22">
        <v>152.3038</v>
      </c>
      <c r="AA123" s="22"/>
      <c r="AB123" s="22"/>
      <c r="AC123" s="22"/>
    </row>
    <row r="124" spans="1:29" x14ac:dyDescent="0.25">
      <c r="A124" s="22">
        <v>122</v>
      </c>
      <c r="B124" s="22">
        <v>290.44524895238112</v>
      </c>
      <c r="C124" s="715">
        <v>45988.836276173672</v>
      </c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>
        <v>122</v>
      </c>
      <c r="P124" s="22">
        <v>32889.135009133955</v>
      </c>
      <c r="Q124" s="22">
        <v>307.03547368421715</v>
      </c>
      <c r="R124" s="22"/>
      <c r="S124" s="22"/>
      <c r="T124" s="22"/>
      <c r="U124" s="22"/>
      <c r="V124" s="22"/>
      <c r="W124" s="22"/>
      <c r="X124" s="22">
        <v>122</v>
      </c>
      <c r="Y124" s="22">
        <v>6474.1541350191073</v>
      </c>
      <c r="Z124" s="22">
        <v>153.56250909090906</v>
      </c>
      <c r="AA124" s="22"/>
      <c r="AB124" s="22"/>
      <c r="AC124" s="22"/>
    </row>
    <row r="125" spans="1:29" x14ac:dyDescent="0.25">
      <c r="A125" s="22">
        <v>123</v>
      </c>
      <c r="B125" s="22">
        <v>292.82594771428586</v>
      </c>
      <c r="C125" s="715">
        <v>46466.561339892469</v>
      </c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>
        <v>123</v>
      </c>
      <c r="P125" s="22">
        <v>33231.485060814121</v>
      </c>
      <c r="Q125" s="22">
        <v>309.55215789474352</v>
      </c>
      <c r="R125" s="22"/>
      <c r="S125" s="22"/>
      <c r="T125" s="22"/>
      <c r="U125" s="22"/>
      <c r="V125" s="22"/>
      <c r="W125" s="22"/>
      <c r="X125" s="22">
        <v>123</v>
      </c>
      <c r="Y125" s="22">
        <v>6540.3199858730623</v>
      </c>
      <c r="Z125" s="22">
        <v>154.82121818181818</v>
      </c>
      <c r="AA125" s="22"/>
      <c r="AB125" s="22"/>
      <c r="AC125" s="22"/>
    </row>
    <row r="126" spans="1:29" x14ac:dyDescent="0.25">
      <c r="A126" s="22">
        <v>124</v>
      </c>
      <c r="B126" s="22">
        <v>295.2066464761906</v>
      </c>
      <c r="C126" s="715">
        <v>46943.152898558386</v>
      </c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>
        <v>124</v>
      </c>
      <c r="P126" s="22">
        <v>33572.980995775149</v>
      </c>
      <c r="Q126" s="22">
        <v>312.06884210526988</v>
      </c>
      <c r="R126" s="22"/>
      <c r="S126" s="22"/>
      <c r="T126" s="22"/>
      <c r="U126" s="22"/>
      <c r="V126" s="22"/>
      <c r="W126" s="22"/>
      <c r="X126" s="22">
        <v>124</v>
      </c>
      <c r="Y126" s="22">
        <v>6606.2833884720721</v>
      </c>
      <c r="Z126" s="22">
        <v>156.07992727272725</v>
      </c>
      <c r="AA126" s="22"/>
      <c r="AB126" s="22"/>
      <c r="AC126" s="22"/>
    </row>
    <row r="127" spans="1:29" x14ac:dyDescent="0.25">
      <c r="A127" s="22">
        <v>125</v>
      </c>
      <c r="B127" s="22">
        <v>297.58734523809534</v>
      </c>
      <c r="C127" s="715">
        <v>47418.591452362816</v>
      </c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>
        <v>125</v>
      </c>
      <c r="P127" s="22">
        <v>33913.607150682219</v>
      </c>
      <c r="Q127" s="22">
        <v>314.58552631579624</v>
      </c>
      <c r="R127" s="22"/>
      <c r="S127" s="22"/>
      <c r="T127" s="22"/>
      <c r="U127" s="22"/>
      <c r="V127" s="22"/>
      <c r="W127" s="22"/>
      <c r="X127" s="22">
        <v>125</v>
      </c>
      <c r="Y127" s="22">
        <v>6672.0402388636257</v>
      </c>
      <c r="Z127" s="22">
        <v>157.33863636363634</v>
      </c>
      <c r="AA127" s="22"/>
      <c r="AB127" s="22"/>
      <c r="AC127" s="22"/>
    </row>
    <row r="128" spans="1:29" x14ac:dyDescent="0.25">
      <c r="A128" s="22">
        <v>126</v>
      </c>
      <c r="B128" s="22">
        <v>299.96804400000013</v>
      </c>
      <c r="C128" s="715">
        <v>47892.858315912163</v>
      </c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>
        <v>126</v>
      </c>
      <c r="P128" s="22">
        <v>34253.348458760702</v>
      </c>
      <c r="Q128" s="22">
        <v>317.10221052632261</v>
      </c>
      <c r="R128" s="22"/>
      <c r="S128" s="22"/>
      <c r="T128" s="22"/>
      <c r="U128" s="22"/>
      <c r="V128" s="22"/>
      <c r="W128" s="22"/>
      <c r="X128" s="22">
        <v>126</v>
      </c>
      <c r="Y128" s="22">
        <v>6737.5865581763492</v>
      </c>
      <c r="Z128" s="22">
        <v>158.59734545454543</v>
      </c>
      <c r="AA128" s="22"/>
      <c r="AB128" s="22"/>
      <c r="AC128" s="22"/>
    </row>
    <row r="129" spans="1:29" x14ac:dyDescent="0.25">
      <c r="A129" s="22">
        <v>127</v>
      </c>
      <c r="B129" s="22">
        <v>302.34874276190487</v>
      </c>
      <c r="C129" s="715">
        <v>48365.935595513009</v>
      </c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>
        <v>127</v>
      </c>
      <c r="P129" s="22">
        <v>34592.190434139935</v>
      </c>
      <c r="Q129" s="22">
        <v>319.61889473684897</v>
      </c>
      <c r="R129" s="22"/>
      <c r="S129" s="22"/>
      <c r="T129" s="22"/>
      <c r="U129" s="22"/>
      <c r="V129" s="22"/>
      <c r="W129" s="22"/>
      <c r="X129" s="22">
        <v>127</v>
      </c>
      <c r="Y129" s="22">
        <v>6802.9184902967163</v>
      </c>
      <c r="Z129" s="22">
        <v>159.85605454545455</v>
      </c>
      <c r="AA129" s="22"/>
      <c r="AB129" s="22"/>
      <c r="AC129" s="22"/>
    </row>
    <row r="130" spans="1:29" x14ac:dyDescent="0.25">
      <c r="A130" s="22">
        <v>128</v>
      </c>
      <c r="B130" s="22">
        <v>304.72944152380967</v>
      </c>
      <c r="C130" s="715">
        <v>48837.806166944938</v>
      </c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>
        <v>128</v>
      </c>
      <c r="P130" s="22">
        <v>34930.119156525951</v>
      </c>
      <c r="Q130" s="22">
        <v>322.13557894737534</v>
      </c>
      <c r="R130" s="22"/>
      <c r="S130" s="22"/>
      <c r="T130" s="22"/>
      <c r="U130" s="22"/>
      <c r="V130" s="22"/>
      <c r="W130" s="22"/>
      <c r="X130" s="22">
        <v>128</v>
      </c>
      <c r="Y130" s="22">
        <v>6868.0322995775477</v>
      </c>
      <c r="Z130" s="22">
        <v>161.11476363636362</v>
      </c>
      <c r="AA130" s="22"/>
      <c r="AB130" s="22"/>
      <c r="AC130" s="22"/>
    </row>
    <row r="131" spans="1:29" x14ac:dyDescent="0.25">
      <c r="A131" s="22">
        <v>129</v>
      </c>
      <c r="B131" s="22">
        <v>307.11014028571446</v>
      </c>
      <c r="C131" s="715">
        <v>49308.45365371705</v>
      </c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>
        <v>129</v>
      </c>
      <c r="P131" s="22">
        <v>35267.121256199374</v>
      </c>
      <c r="Q131" s="22">
        <v>324.6522631579017</v>
      </c>
      <c r="R131" s="22"/>
      <c r="S131" s="22"/>
      <c r="T131" s="22"/>
      <c r="U131" s="22"/>
      <c r="V131" s="22"/>
      <c r="W131" s="22"/>
      <c r="X131" s="22">
        <v>129</v>
      </c>
      <c r="Y131" s="22">
        <v>6932.9243685782112</v>
      </c>
      <c r="Z131" s="22">
        <v>162.37347272727271</v>
      </c>
      <c r="AA131" s="22"/>
      <c r="AB131" s="22"/>
      <c r="AC131" s="22"/>
    </row>
    <row r="132" spans="1:29" x14ac:dyDescent="0.25">
      <c r="A132" s="22">
        <v>130</v>
      </c>
      <c r="B132" s="22">
        <v>309.49083904761926</v>
      </c>
      <c r="C132" s="715">
        <v>49777.86240579997</v>
      </c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>
        <v>130</v>
      </c>
      <c r="P132" s="22">
        <v>35603.183899334043</v>
      </c>
      <c r="Q132" s="22">
        <v>327.16894736842806</v>
      </c>
      <c r="R132" s="22"/>
      <c r="S132" s="22"/>
      <c r="T132" s="22"/>
      <c r="U132" s="22"/>
      <c r="V132" s="22"/>
      <c r="W132" s="22"/>
      <c r="X132" s="22">
        <v>130</v>
      </c>
      <c r="Y132" s="22">
        <v>6997.5911958363031</v>
      </c>
      <c r="Z132" s="22">
        <v>163.63218181818181</v>
      </c>
      <c r="AA132" s="22"/>
      <c r="AB132" s="22"/>
      <c r="AC132" s="22"/>
    </row>
    <row r="133" spans="1:29" x14ac:dyDescent="0.25">
      <c r="A133" s="22">
        <v>131</v>
      </c>
      <c r="B133" s="22">
        <v>311.87153780952394</v>
      </c>
      <c r="C133" s="715">
        <v>50246.01747882893</v>
      </c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>
        <v>131</v>
      </c>
      <c r="P133" s="22">
        <v>35938.294773632806</v>
      </c>
      <c r="Q133" s="22">
        <v>329.68563157895443</v>
      </c>
      <c r="R133" s="22"/>
      <c r="S133" s="22"/>
      <c r="T133" s="22"/>
      <c r="U133" s="22"/>
      <c r="V133" s="22"/>
      <c r="W133" s="22"/>
      <c r="X133" s="22">
        <v>131</v>
      </c>
      <c r="Y133" s="22">
        <v>7062.0293936706748</v>
      </c>
      <c r="Z133" s="22">
        <v>164.8908909090909</v>
      </c>
      <c r="AA133" s="22"/>
      <c r="AB133" s="22"/>
      <c r="AC133" s="22"/>
    </row>
    <row r="134" spans="1:29" x14ac:dyDescent="0.25">
      <c r="A134" s="22">
        <v>132</v>
      </c>
      <c r="B134" s="22">
        <v>314.25223657142874</v>
      </c>
      <c r="C134" s="715">
        <v>50712.904613771345</v>
      </c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>
        <v>132</v>
      </c>
      <c r="P134" s="22">
        <v>36272.44207427567</v>
      </c>
      <c r="Q134" s="22">
        <v>332.20231578948085</v>
      </c>
      <c r="R134" s="22"/>
      <c r="S134" s="22"/>
      <c r="T134" s="22"/>
      <c r="U134" s="22"/>
      <c r="V134" s="22"/>
      <c r="W134" s="22"/>
      <c r="X134" s="22">
        <v>132</v>
      </c>
      <c r="Y134" s="22">
        <v>7126.2356860157079</v>
      </c>
      <c r="Z134" s="22">
        <v>166.14959999999999</v>
      </c>
      <c r="AA134" s="22"/>
      <c r="AB134" s="22"/>
      <c r="AC134" s="22"/>
    </row>
    <row r="135" spans="1:29" x14ac:dyDescent="0.25">
      <c r="A135" s="22">
        <v>133</v>
      </c>
      <c r="B135" s="22">
        <v>316.63293533333353</v>
      </c>
      <c r="C135" s="715">
        <v>51178.510217051815</v>
      </c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>
        <v>133</v>
      </c>
      <c r="P135" s="22">
        <v>36605.614490176442</v>
      </c>
      <c r="Q135" s="22">
        <v>334.71900000000716</v>
      </c>
      <c r="R135" s="22"/>
      <c r="S135" s="22"/>
      <c r="T135" s="22"/>
      <c r="U135" s="22"/>
      <c r="V135" s="22"/>
      <c r="W135" s="22"/>
      <c r="X135" s="22">
        <v>133</v>
      </c>
      <c r="Y135" s="22">
        <v>7190.2069062865667</v>
      </c>
      <c r="Z135" s="22">
        <v>167.40830909090909</v>
      </c>
      <c r="AA135" s="22"/>
      <c r="AB135" s="22"/>
      <c r="AC135" s="22"/>
    </row>
    <row r="136" spans="1:29" x14ac:dyDescent="0.25">
      <c r="A136" s="22">
        <v>134</v>
      </c>
      <c r="B136" s="22">
        <v>319.01363409523827</v>
      </c>
      <c r="C136" s="715">
        <v>51642.82134112902</v>
      </c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>
        <v>134</v>
      </c>
      <c r="P136" s="22">
        <v>36937.801190543163</v>
      </c>
      <c r="Q136" s="22">
        <v>337.23568421053358</v>
      </c>
      <c r="R136" s="22"/>
      <c r="S136" s="22"/>
      <c r="T136" s="22"/>
      <c r="U136" s="22"/>
      <c r="V136" s="22"/>
      <c r="W136" s="22"/>
      <c r="X136" s="22">
        <v>134</v>
      </c>
      <c r="Y136" s="22">
        <v>7253.9399952752719</v>
      </c>
      <c r="Z136" s="22">
        <v>168.66701818181818</v>
      </c>
      <c r="AA136" s="22"/>
      <c r="AB136" s="22"/>
      <c r="AC136" s="22"/>
    </row>
    <row r="137" spans="1:29" x14ac:dyDescent="0.25">
      <c r="A137" s="22">
        <v>135</v>
      </c>
      <c r="B137" s="22">
        <v>321.39433285714301</v>
      </c>
      <c r="C137" s="715">
        <v>52105.825665517339</v>
      </c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>
        <v>135</v>
      </c>
      <c r="P137" s="22">
        <v>37268.991811738277</v>
      </c>
      <c r="Q137" s="22">
        <v>339.75236842105994</v>
      </c>
      <c r="R137" s="22"/>
      <c r="S137" s="22"/>
      <c r="T137" s="22"/>
      <c r="U137" s="22"/>
      <c r="V137" s="22"/>
      <c r="W137" s="22"/>
      <c r="X137" s="22">
        <v>135</v>
      </c>
      <c r="Y137" s="22">
        <v>7317.4319990773874</v>
      </c>
      <c r="Z137" s="22">
        <v>169.92572727272727</v>
      </c>
      <c r="AA137" s="22"/>
      <c r="AB137" s="22"/>
      <c r="AC137" s="22"/>
    </row>
    <row r="138" spans="1:29" x14ac:dyDescent="0.25">
      <c r="A138" s="22">
        <v>136</v>
      </c>
      <c r="B138" s="22">
        <v>323.77503161904781</v>
      </c>
      <c r="C138" s="715">
        <v>52567.511478247288</v>
      </c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>
        <v>136</v>
      </c>
      <c r="P138" s="22">
        <v>37599.176444433499</v>
      </c>
      <c r="Q138" s="22">
        <v>342.26905263158631</v>
      </c>
      <c r="R138" s="22"/>
      <c r="S138" s="22"/>
      <c r="T138" s="22"/>
      <c r="U138" s="22"/>
      <c r="V138" s="22"/>
      <c r="W138" s="22"/>
      <c r="X138" s="22">
        <v>136</v>
      </c>
      <c r="Y138" s="22">
        <v>7380.6800670491266</v>
      </c>
      <c r="Z138" s="22">
        <v>171.18443636363637</v>
      </c>
      <c r="AA138" s="22"/>
      <c r="AB138" s="22"/>
      <c r="AC138" s="22"/>
    </row>
    <row r="139" spans="1:29" x14ac:dyDescent="0.25">
      <c r="A139" s="22">
        <v>137</v>
      </c>
      <c r="B139" s="22">
        <v>326.15573038095255</v>
      </c>
      <c r="C139" s="715">
        <v>53027.867657757</v>
      </c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>
        <v>137</v>
      </c>
      <c r="P139" s="22">
        <v>37928.345621055545</v>
      </c>
      <c r="Q139" s="22">
        <v>344.78573684211267</v>
      </c>
      <c r="R139" s="22"/>
      <c r="S139" s="22"/>
      <c r="T139" s="22"/>
      <c r="U139" s="22"/>
      <c r="V139" s="22"/>
      <c r="W139" s="22"/>
      <c r="X139" s="22">
        <v>137</v>
      </c>
      <c r="Y139" s="22">
        <v>7443.681449794607</v>
      </c>
      <c r="Z139" s="22">
        <v>172.44314545454543</v>
      </c>
      <c r="AA139" s="22"/>
      <c r="AB139" s="22"/>
      <c r="AC139" s="22"/>
    </row>
    <row r="140" spans="1:29" x14ac:dyDescent="0.25">
      <c r="A140" s="22">
        <v>138</v>
      </c>
      <c r="B140" s="22">
        <v>328.53642914285729</v>
      </c>
      <c r="C140" s="715">
        <v>53486.883655209152</v>
      </c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>
        <v>138</v>
      </c>
      <c r="P140" s="22">
        <v>38256.490303517465</v>
      </c>
      <c r="Q140" s="22">
        <v>347.30242105263903</v>
      </c>
      <c r="R140" s="22"/>
      <c r="S140" s="22"/>
      <c r="T140" s="22"/>
      <c r="U140" s="22"/>
      <c r="V140" s="22"/>
      <c r="W140" s="22"/>
      <c r="X140" s="22">
        <v>138</v>
      </c>
      <c r="Y140" s="22">
        <v>7506.4334971830795</v>
      </c>
      <c r="Z140" s="22">
        <v>173.70185454545452</v>
      </c>
      <c r="AA140" s="22"/>
      <c r="AB140" s="22"/>
      <c r="AC140" s="22"/>
    </row>
    <row r="141" spans="1:29" x14ac:dyDescent="0.25">
      <c r="A141" s="22">
        <v>139</v>
      </c>
      <c r="B141" s="22">
        <v>330.91712790476214</v>
      </c>
      <c r="C141" s="715">
        <v>53944.549477225963</v>
      </c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>
        <v>139</v>
      </c>
      <c r="P141" s="22">
        <v>38583.601871231673</v>
      </c>
      <c r="Q141" s="22">
        <v>349.81910526316545</v>
      </c>
      <c r="R141" s="22"/>
      <c r="S141" s="22"/>
      <c r="T141" s="22"/>
      <c r="U141" s="22"/>
      <c r="V141" s="22"/>
      <c r="W141" s="22"/>
      <c r="X141" s="22">
        <v>139</v>
      </c>
      <c r="Y141" s="22">
        <v>7568.9336563958295</v>
      </c>
      <c r="Z141" s="22">
        <v>174.96056363636362</v>
      </c>
      <c r="AA141" s="22"/>
      <c r="AB141" s="22"/>
      <c r="AC141" s="22"/>
    </row>
    <row r="142" spans="1:29" x14ac:dyDescent="0.25">
      <c r="A142" s="22">
        <v>140</v>
      </c>
      <c r="B142" s="22">
        <v>333.29782666666682</v>
      </c>
      <c r="C142" s="715">
        <v>54400.855669035423</v>
      </c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>
        <v>140</v>
      </c>
      <c r="P142" s="22">
        <v>38909.672109399347</v>
      </c>
      <c r="Q142" s="22">
        <v>352.33578947369182</v>
      </c>
      <c r="R142" s="22"/>
      <c r="S142" s="22"/>
      <c r="T142" s="22"/>
      <c r="U142" s="22"/>
      <c r="V142" s="22"/>
      <c r="W142" s="22"/>
      <c r="X142" s="22">
        <v>140</v>
      </c>
      <c r="Y142" s="22">
        <v>7631.1794700025648</v>
      </c>
      <c r="Z142" s="22">
        <v>176.21927272727271</v>
      </c>
      <c r="AA142" s="22"/>
      <c r="AB142" s="22"/>
      <c r="AC142" s="22"/>
    </row>
    <row r="143" spans="1:29" x14ac:dyDescent="0.25">
      <c r="A143" s="22">
        <v>141</v>
      </c>
      <c r="B143" s="22">
        <v>335.67852542857156</v>
      </c>
      <c r="C143" s="715">
        <v>54855.793298022392</v>
      </c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>
        <v>141</v>
      </c>
      <c r="P143" s="22">
        <v>39234.693197572422</v>
      </c>
      <c r="Q143" s="22">
        <v>354.85247368421813</v>
      </c>
      <c r="R143" s="22"/>
      <c r="S143" s="22"/>
      <c r="T143" s="22"/>
      <c r="U143" s="22"/>
      <c r="V143" s="22"/>
      <c r="W143" s="22"/>
      <c r="X143" s="22">
        <v>141</v>
      </c>
      <c r="Y143" s="22">
        <v>7693.1685740669691</v>
      </c>
      <c r="Z143" s="22">
        <v>177.4779818181818</v>
      </c>
      <c r="AA143" s="22"/>
      <c r="AB143" s="22"/>
      <c r="AC143" s="22"/>
    </row>
    <row r="144" spans="1:29" x14ac:dyDescent="0.25">
      <c r="A144" s="22">
        <v>142</v>
      </c>
      <c r="B144" s="22">
        <v>338.05922419047636</v>
      </c>
      <c r="C144" s="715">
        <v>55309.353937677151</v>
      </c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>
        <v>142</v>
      </c>
      <c r="P144" s="22">
        <v>39558.657698482617</v>
      </c>
      <c r="Q144" s="22">
        <v>357.36915789474449</v>
      </c>
      <c r="R144" s="22"/>
      <c r="S144" s="22"/>
      <c r="T144" s="22"/>
      <c r="U144" s="22"/>
      <c r="V144" s="22"/>
      <c r="W144" s="22"/>
      <c r="X144" s="22">
        <v>142</v>
      </c>
      <c r="Y144" s="22">
        <v>7754.8986962812578</v>
      </c>
      <c r="Z144" s="22">
        <v>178.7366909090909</v>
      </c>
      <c r="AA144" s="22"/>
      <c r="AB144" s="22"/>
      <c r="AC144" s="22"/>
    </row>
    <row r="145" spans="1:29" x14ac:dyDescent="0.25">
      <c r="A145" s="22">
        <v>143</v>
      </c>
      <c r="B145" s="22">
        <v>340.43992295238115</v>
      </c>
      <c r="C145" s="715">
        <v>55761.529651935016</v>
      </c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>
        <v>143</v>
      </c>
      <c r="P145" s="22">
        <v>39881.558547133885</v>
      </c>
      <c r="Q145" s="22">
        <v>359.88584210527091</v>
      </c>
      <c r="R145" s="22"/>
      <c r="S145" s="22"/>
      <c r="T145" s="22"/>
      <c r="U145" s="22"/>
      <c r="V145" s="22"/>
      <c r="W145" s="22"/>
      <c r="X145" s="22">
        <v>143</v>
      </c>
      <c r="Y145" s="22">
        <v>7816.3676541293516</v>
      </c>
      <c r="Z145" s="22">
        <v>179.99539999999999</v>
      </c>
      <c r="AA145" s="22"/>
      <c r="AB145" s="22"/>
      <c r="AC145" s="22"/>
    </row>
    <row r="146" spans="1:29" x14ac:dyDescent="0.25">
      <c r="A146" s="22">
        <v>144</v>
      </c>
      <c r="B146" s="22">
        <v>342.82062171428589</v>
      </c>
      <c r="C146" s="715">
        <v>56212.312979900162</v>
      </c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>
        <v>144</v>
      </c>
      <c r="P146" s="22">
        <v>40203.389040152753</v>
      </c>
      <c r="Q146" s="22">
        <v>362.40252631579727</v>
      </c>
      <c r="R146" s="22"/>
      <c r="S146" s="22"/>
      <c r="T146" s="22"/>
      <c r="U146" s="22"/>
      <c r="V146" s="22"/>
      <c r="W146" s="22"/>
      <c r="X146" s="22">
        <v>144</v>
      </c>
      <c r="Y146" s="22">
        <v>7877.5733530784819</v>
      </c>
      <c r="Z146" s="22">
        <v>181.25410909090908</v>
      </c>
      <c r="AA146" s="22"/>
      <c r="AB146" s="22"/>
      <c r="AC146" s="22"/>
    </row>
    <row r="147" spans="1:29" x14ac:dyDescent="0.25">
      <c r="A147" s="22">
        <v>145</v>
      </c>
      <c r="B147" s="22">
        <v>345.20132047619057</v>
      </c>
      <c r="C147" s="715">
        <v>56661.696920946364</v>
      </c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>
        <v>145</v>
      </c>
      <c r="P147" s="22">
        <v>40524.142825392519</v>
      </c>
      <c r="Q147" s="22">
        <v>364.91921052632364</v>
      </c>
      <c r="R147" s="22"/>
      <c r="S147" s="22"/>
      <c r="T147" s="22"/>
      <c r="U147" s="22"/>
      <c r="V147" s="22"/>
      <c r="W147" s="22"/>
      <c r="X147" s="22">
        <v>145</v>
      </c>
      <c r="Y147" s="22">
        <v>7938.5137847989299</v>
      </c>
      <c r="Z147" s="22">
        <v>182.51281818181818</v>
      </c>
      <c r="AA147" s="22"/>
      <c r="AB147" s="22"/>
      <c r="AC147" s="22"/>
    </row>
    <row r="148" spans="1:29" x14ac:dyDescent="0.25">
      <c r="A148" s="22">
        <v>146</v>
      </c>
      <c r="B148" s="22">
        <v>347.58201923809537</v>
      </c>
      <c r="C148" s="715">
        <v>57109.674920188612</v>
      </c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>
        <v>146</v>
      </c>
      <c r="P148" s="22">
        <v>40843.813891786602</v>
      </c>
      <c r="Q148" s="22">
        <v>367.43589473685</v>
      </c>
      <c r="R148" s="22"/>
      <c r="S148" s="22"/>
      <c r="T148" s="22"/>
      <c r="U148" s="22"/>
      <c r="V148" s="22"/>
      <c r="W148" s="22"/>
      <c r="X148" s="22">
        <v>146</v>
      </c>
      <c r="Y148" s="22">
        <v>7999.1870254116275</v>
      </c>
      <c r="Z148" s="22">
        <v>183.77152727272724</v>
      </c>
      <c r="AA148" s="22"/>
      <c r="AB148" s="22"/>
      <c r="AC148" s="22"/>
    </row>
    <row r="149" spans="1:29" x14ac:dyDescent="0.25">
      <c r="A149" s="22">
        <v>147</v>
      </c>
      <c r="B149" s="22">
        <v>349.96271800000017</v>
      </c>
      <c r="C149" s="715">
        <v>57556.240854318094</v>
      </c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>
        <v>147</v>
      </c>
      <c r="P149" s="22">
        <v>41162.396559446388</v>
      </c>
      <c r="Q149" s="22">
        <v>369.95257894737642</v>
      </c>
      <c r="R149" s="22"/>
      <c r="S149" s="22"/>
      <c r="T149" s="22"/>
      <c r="U149" s="22"/>
      <c r="V149" s="22"/>
      <c r="W149" s="22"/>
      <c r="X149" s="22">
        <v>147</v>
      </c>
      <c r="Y149" s="22">
        <v>8059.5912337632926</v>
      </c>
      <c r="Z149" s="22">
        <v>185.03023636363633</v>
      </c>
      <c r="AA149" s="22"/>
      <c r="AB149" s="22"/>
      <c r="AC149" s="22"/>
    </row>
    <row r="150" spans="1:29" x14ac:dyDescent="0.25">
      <c r="A150" s="22">
        <v>148</v>
      </c>
      <c r="B150" s="22">
        <v>352.3434167619049</v>
      </c>
      <c r="C150" s="715">
        <v>58001.389017794325</v>
      </c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>
        <v>148</v>
      </c>
      <c r="P150" s="22">
        <v>41479.885469999026</v>
      </c>
      <c r="Q150" s="22">
        <v>372.46926315790273</v>
      </c>
      <c r="R150" s="22"/>
      <c r="S150" s="22"/>
      <c r="T150" s="22"/>
      <c r="U150" s="22"/>
      <c r="V150" s="22"/>
      <c r="W150" s="22"/>
      <c r="X150" s="22">
        <v>148</v>
      </c>
      <c r="Y150" s="22">
        <v>8119.7246497288806</v>
      </c>
      <c r="Z150" s="22">
        <v>186.28894545454543</v>
      </c>
      <c r="AA150" s="22"/>
      <c r="AB150" s="22"/>
      <c r="AC150" s="22"/>
    </row>
    <row r="151" spans="1:29" x14ac:dyDescent="0.25">
      <c r="A151" s="22">
        <v>149</v>
      </c>
      <c r="B151" s="22">
        <v>354.7241155238097</v>
      </c>
      <c r="C151" s="715">
        <v>58445.11410938741</v>
      </c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>
        <v>149</v>
      </c>
      <c r="P151" s="22">
        <v>41796.275577160748</v>
      </c>
      <c r="Q151" s="22">
        <v>374.98594736842921</v>
      </c>
      <c r="R151" s="22"/>
      <c r="S151" s="22"/>
      <c r="T151" s="22"/>
      <c r="U151" s="22"/>
      <c r="V151" s="22"/>
      <c r="W151" s="22"/>
      <c r="X151" s="22">
        <v>149</v>
      </c>
      <c r="Y151" s="22">
        <v>8179.5855925410433</v>
      </c>
      <c r="Z151" s="22">
        <v>187.54765454545452</v>
      </c>
      <c r="AA151" s="22"/>
      <c r="AB151" s="22"/>
      <c r="AC151" s="22"/>
    </row>
    <row r="152" spans="1:29" x14ac:dyDescent="0.25">
      <c r="A152" s="22">
        <v>150</v>
      </c>
      <c r="B152" s="22">
        <v>357.1048142857145</v>
      </c>
      <c r="C152" s="715">
        <v>58887.411219064001</v>
      </c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>
        <v>150</v>
      </c>
      <c r="P152" s="22">
        <v>42111.56213754123</v>
      </c>
      <c r="Q152" s="22">
        <v>377.50263157895552</v>
      </c>
      <c r="R152" s="22"/>
      <c r="S152" s="22"/>
      <c r="T152" s="22"/>
      <c r="U152" s="22"/>
      <c r="V152" s="22"/>
      <c r="W152" s="22"/>
      <c r="X152" s="22">
        <v>150</v>
      </c>
      <c r="Y152" s="22">
        <v>8239.172459146228</v>
      </c>
      <c r="Z152" s="22">
        <v>188.80636363636361</v>
      </c>
      <c r="AA152" s="22"/>
      <c r="AB152" s="22"/>
      <c r="AC152" s="22"/>
    </row>
    <row r="153" spans="1:29" x14ac:dyDescent="0.25">
      <c r="A153" s="22">
        <v>151</v>
      </c>
      <c r="B153" s="22">
        <v>359.48551304761924</v>
      </c>
      <c r="C153" s="715">
        <v>59328.275815210094</v>
      </c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>
        <v>151</v>
      </c>
      <c r="P153" s="22">
        <v>42425.740701674389</v>
      </c>
      <c r="Q153" s="22">
        <v>380.01931578948182</v>
      </c>
      <c r="R153" s="22"/>
      <c r="S153" s="22"/>
      <c r="T153" s="22"/>
      <c r="U153" s="22"/>
      <c r="V153" s="22"/>
      <c r="W153" s="22"/>
      <c r="X153" s="22">
        <v>151</v>
      </c>
      <c r="Y153" s="22">
        <v>8298.4837225872725</v>
      </c>
      <c r="Z153" s="22">
        <v>190.06507272727274</v>
      </c>
      <c r="AA153" s="22"/>
      <c r="AB153" s="22"/>
      <c r="AC153" s="22"/>
    </row>
    <row r="154" spans="1:29" x14ac:dyDescent="0.25">
      <c r="A154" s="22">
        <v>152</v>
      </c>
      <c r="B154" s="22">
        <v>361.86621180952397</v>
      </c>
      <c r="C154" s="715">
        <v>59767.703732184273</v>
      </c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>
        <v>152</v>
      </c>
      <c r="P154" s="22">
        <v>42738.807105271444</v>
      </c>
      <c r="Q154" s="22">
        <v>382.53600000000819</v>
      </c>
      <c r="R154" s="22"/>
      <c r="S154" s="22"/>
      <c r="T154" s="22"/>
      <c r="U154" s="22"/>
      <c r="V154" s="22"/>
      <c r="W154" s="22"/>
      <c r="X154" s="22">
        <v>152</v>
      </c>
      <c r="Y154" s="22">
        <v>8357.517930412032</v>
      </c>
      <c r="Z154" s="22">
        <v>191.32378181818183</v>
      </c>
      <c r="AA154" s="22"/>
      <c r="AB154" s="22"/>
      <c r="AC154" s="22"/>
    </row>
    <row r="155" spans="1:29" x14ac:dyDescent="0.25">
      <c r="A155" s="22">
        <v>153</v>
      </c>
      <c r="B155" s="22">
        <v>364.24691057142871</v>
      </c>
      <c r="C155" s="715">
        <v>60205.691158194801</v>
      </c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>
        <v>153</v>
      </c>
      <c r="P155" s="22">
        <v>43050.7574606915</v>
      </c>
      <c r="Q155" s="22">
        <v>385.05268421053461</v>
      </c>
      <c r="R155" s="22"/>
      <c r="S155" s="22"/>
      <c r="T155" s="22"/>
      <c r="U155" s="22"/>
      <c r="V155" s="22"/>
      <c r="W155" s="22"/>
      <c r="X155" s="22">
        <v>153</v>
      </c>
      <c r="Y155" s="22">
        <v>8416.2737031078923</v>
      </c>
      <c r="Z155" s="22">
        <v>192.58249090909086</v>
      </c>
      <c r="AA155" s="22"/>
      <c r="AB155" s="22"/>
      <c r="AC155" s="22"/>
    </row>
    <row r="156" spans="1:29" x14ac:dyDescent="0.25">
      <c r="A156" s="22">
        <v>154</v>
      </c>
      <c r="B156" s="22">
        <v>366.62760933333345</v>
      </c>
      <c r="C156" s="715">
        <v>60642.234623494216</v>
      </c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>
        <v>154</v>
      </c>
      <c r="P156" s="22">
        <v>43361.588148625822</v>
      </c>
      <c r="Q156" s="22">
        <v>387.56936842106097</v>
      </c>
      <c r="R156" s="22"/>
      <c r="S156" s="22"/>
      <c r="T156" s="22"/>
      <c r="U156" s="22"/>
      <c r="V156" s="22"/>
      <c r="W156" s="22"/>
      <c r="X156" s="22">
        <v>154</v>
      </c>
      <c r="Y156" s="22">
        <v>8474.7497325617587</v>
      </c>
      <c r="Z156" s="22">
        <v>193.84119999999996</v>
      </c>
      <c r="AA156" s="22"/>
      <c r="AB156" s="22"/>
      <c r="AC156" s="22"/>
    </row>
    <row r="157" spans="1:29" x14ac:dyDescent="0.25">
      <c r="A157" s="22">
        <v>155</v>
      </c>
      <c r="B157" s="22">
        <v>369.00830809523831</v>
      </c>
      <c r="C157" s="715">
        <v>61077.330988884685</v>
      </c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>
        <v>155</v>
      </c>
      <c r="P157" s="22">
        <v>43671.295809990937</v>
      </c>
      <c r="Q157" s="22">
        <v>390.08605263158739</v>
      </c>
      <c r="R157" s="22"/>
      <c r="S157" s="22"/>
      <c r="T157" s="22"/>
      <c r="U157" s="22"/>
      <c r="V157" s="22"/>
      <c r="W157" s="22"/>
      <c r="X157" s="22">
        <v>155</v>
      </c>
      <c r="Y157" s="22">
        <v>8532.9447805452946</v>
      </c>
      <c r="Z157" s="22">
        <v>195.09990909090905</v>
      </c>
      <c r="AA157" s="22"/>
      <c r="AB157" s="22"/>
      <c r="AC157" s="22"/>
    </row>
    <row r="158" spans="1:29" x14ac:dyDescent="0.25">
      <c r="A158" s="22">
        <v>156</v>
      </c>
      <c r="B158" s="22">
        <v>371.38900685714304</v>
      </c>
      <c r="C158" s="715">
        <v>61510.977434528329</v>
      </c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>
        <v>156</v>
      </c>
      <c r="P158" s="22">
        <v>43979.877338026832</v>
      </c>
      <c r="Q158" s="22">
        <v>392.60273684211376</v>
      </c>
      <c r="R158" s="22"/>
      <c r="S158" s="22"/>
      <c r="T158" s="22"/>
      <c r="U158" s="22"/>
      <c r="V158" s="22"/>
      <c r="W158" s="22"/>
      <c r="X158" s="22">
        <v>156</v>
      </c>
      <c r="Y158" s="22">
        <v>8590.8576772250526</v>
      </c>
      <c r="Z158" s="22">
        <v>196.35861818181817</v>
      </c>
      <c r="AA158" s="22"/>
      <c r="AB158" s="22"/>
      <c r="AC158" s="22"/>
    </row>
    <row r="159" spans="1:29" x14ac:dyDescent="0.25">
      <c r="A159" s="22">
        <v>157</v>
      </c>
      <c r="B159" s="22">
        <v>373.76970561904784</v>
      </c>
      <c r="C159" s="715">
        <v>61943.17144905591</v>
      </c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>
        <v>157</v>
      </c>
      <c r="P159" s="22">
        <v>44287.329870595619</v>
      </c>
      <c r="Q159" s="22">
        <v>395.11942105264012</v>
      </c>
      <c r="R159" s="22"/>
      <c r="S159" s="22"/>
      <c r="T159" s="22"/>
      <c r="U159" s="22"/>
      <c r="V159" s="22"/>
      <c r="W159" s="22"/>
      <c r="X159" s="22">
        <v>157</v>
      </c>
      <c r="Y159" s="22">
        <v>8648.4873196972603</v>
      </c>
      <c r="Z159" s="22">
        <v>197.61732727272727</v>
      </c>
      <c r="AA159" s="22"/>
      <c r="AB159" s="22"/>
      <c r="AC159" s="22"/>
    </row>
    <row r="160" spans="1:29" x14ac:dyDescent="0.25">
      <c r="A160" s="22">
        <v>158</v>
      </c>
      <c r="B160" s="22">
        <v>376.15040438095258</v>
      </c>
      <c r="C160" s="715">
        <v>62373.910818967328</v>
      </c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>
        <v>158</v>
      </c>
      <c r="P160" s="22">
        <v>44593.650782676792</v>
      </c>
      <c r="Q160" s="22">
        <v>397.63610526316648</v>
      </c>
      <c r="R160" s="22"/>
      <c r="S160" s="22"/>
      <c r="T160" s="22"/>
      <c r="U160" s="22"/>
      <c r="V160" s="22"/>
      <c r="W160" s="22"/>
      <c r="X160" s="22">
        <v>158</v>
      </c>
      <c r="Y160" s="22">
        <v>8705.8326705468899</v>
      </c>
      <c r="Z160" s="22">
        <v>198.87603636363639</v>
      </c>
      <c r="AA160" s="22"/>
      <c r="AB160" s="22"/>
      <c r="AC160" s="22"/>
    </row>
    <row r="161" spans="1:29" x14ac:dyDescent="0.25">
      <c r="A161" s="22">
        <v>159</v>
      </c>
      <c r="B161" s="22">
        <v>378.53110314285726</v>
      </c>
      <c r="C161" s="715">
        <v>62803.193618318845</v>
      </c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>
        <v>159</v>
      </c>
      <c r="P161" s="22">
        <v>44898.837679054974</v>
      </c>
      <c r="Q161" s="22">
        <v>400.15278947369279</v>
      </c>
      <c r="R161" s="22"/>
      <c r="S161" s="22"/>
      <c r="T161" s="22"/>
      <c r="U161" s="22"/>
      <c r="V161" s="22"/>
      <c r="W161" s="22"/>
      <c r="X161" s="22">
        <v>159</v>
      </c>
      <c r="Y161" s="22">
        <v>8762.8927564308124</v>
      </c>
      <c r="Z161" s="22">
        <v>200.1347454545454</v>
      </c>
      <c r="AA161" s="22"/>
      <c r="AB161" s="22"/>
      <c r="AC161" s="22"/>
    </row>
    <row r="162" spans="1:29" x14ac:dyDescent="0.25">
      <c r="A162" s="22">
        <v>160</v>
      </c>
      <c r="B162" s="22">
        <v>380.91180190476206</v>
      </c>
      <c r="C162" s="715">
        <v>63231.018198689795</v>
      </c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>
        <v>160</v>
      </c>
      <c r="P162" s="22">
        <v>45202.888387195817</v>
      </c>
      <c r="Q162" s="22">
        <v>402.66947368421921</v>
      </c>
      <c r="R162" s="22"/>
      <c r="S162" s="22"/>
      <c r="T162" s="22"/>
      <c r="U162" s="22"/>
      <c r="V162" s="22"/>
      <c r="W162" s="22"/>
      <c r="X162" s="22">
        <v>160</v>
      </c>
      <c r="Y162" s="22">
        <v>8819.6666666845704</v>
      </c>
      <c r="Z162" s="22">
        <v>201.39345454545449</v>
      </c>
      <c r="AA162" s="22"/>
      <c r="AB162" s="22"/>
      <c r="AC162" s="22"/>
    </row>
    <row r="163" spans="1:29" x14ac:dyDescent="0.25">
      <c r="A163" s="22">
        <v>161</v>
      </c>
      <c r="B163" s="22">
        <v>383.29250066666691</v>
      </c>
      <c r="C163" s="715">
        <v>63657.383179423574</v>
      </c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>
        <v>161</v>
      </c>
      <c r="P163" s="22">
        <v>45505.800950306337</v>
      </c>
      <c r="Q163" s="22">
        <v>405.18615789474558</v>
      </c>
      <c r="R163" s="22"/>
      <c r="S163" s="22"/>
      <c r="T163" s="22"/>
      <c r="U163" s="22"/>
      <c r="V163" s="22"/>
      <c r="W163" s="22"/>
      <c r="X163" s="22">
        <v>161</v>
      </c>
      <c r="Y163" s="22">
        <v>8876.1535519526933</v>
      </c>
      <c r="Z163" s="22">
        <v>202.65216363636361</v>
      </c>
      <c r="AA163" s="22"/>
      <c r="AB163" s="22"/>
      <c r="AC163" s="22"/>
    </row>
    <row r="164" spans="1:29" x14ac:dyDescent="0.25">
      <c r="A164" s="22">
        <v>162</v>
      </c>
      <c r="B164" s="22">
        <v>385.67319942857159</v>
      </c>
      <c r="C164" s="715">
        <v>64082.287438136736</v>
      </c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>
        <v>162</v>
      </c>
      <c r="P164" s="22">
        <v>45807.573620575742</v>
      </c>
      <c r="Q164" s="22">
        <v>407.70284210527194</v>
      </c>
      <c r="R164" s="22"/>
      <c r="S164" s="22"/>
      <c r="T164" s="22"/>
      <c r="U164" s="22"/>
      <c r="V164" s="22"/>
      <c r="W164" s="22"/>
      <c r="X164" s="22">
        <v>162</v>
      </c>
      <c r="Y164" s="22">
        <v>8932.3526228420451</v>
      </c>
      <c r="Z164" s="22">
        <v>203.9108727272727</v>
      </c>
      <c r="AA164" s="22"/>
      <c r="AB164" s="22"/>
      <c r="AC164" s="22"/>
    </row>
    <row r="165" spans="1:29" x14ac:dyDescent="0.25">
      <c r="A165" s="22">
        <v>163</v>
      </c>
      <c r="B165" s="22">
        <v>388.05389819047639</v>
      </c>
      <c r="C165" s="715">
        <v>64505.730101490313</v>
      </c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>
        <v>163</v>
      </c>
      <c r="P165" s="22">
        <v>46108.204852592557</v>
      </c>
      <c r="Q165" s="22">
        <v>410.2195263157983</v>
      </c>
      <c r="R165" s="22"/>
      <c r="S165" s="22"/>
      <c r="T165" s="22"/>
      <c r="U165" s="22"/>
      <c r="V165" s="22"/>
      <c r="W165" s="22"/>
      <c r="X165" s="22">
        <v>163</v>
      </c>
      <c r="Y165" s="22">
        <v>8988.2631485980328</v>
      </c>
      <c r="Z165" s="22">
        <v>205.1695818181818</v>
      </c>
      <c r="AA165" s="22"/>
      <c r="AB165" s="22"/>
      <c r="AC165" s="22"/>
    </row>
    <row r="166" spans="1:29" x14ac:dyDescent="0.25">
      <c r="A166" s="22">
        <v>164</v>
      </c>
      <c r="B166" s="22">
        <v>390.43459695238113</v>
      </c>
      <c r="C166" s="715">
        <v>64927.710536217834</v>
      </c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>
        <v>164</v>
      </c>
      <c r="P166" s="22">
        <v>46407.693296934645</v>
      </c>
      <c r="Q166" s="22">
        <v>412.73621052632467</v>
      </c>
      <c r="R166" s="22"/>
      <c r="S166" s="22"/>
      <c r="T166" s="22"/>
      <c r="U166" s="22"/>
      <c r="V166" s="22"/>
      <c r="W166" s="22"/>
      <c r="X166" s="22">
        <v>164</v>
      </c>
      <c r="Y166" s="22">
        <v>9043.8844558033215</v>
      </c>
      <c r="Z166" s="22">
        <v>206.42829090909092</v>
      </c>
      <c r="AA166" s="22"/>
      <c r="AB166" s="22"/>
      <c r="AC166" s="22"/>
    </row>
    <row r="167" spans="1:29" x14ac:dyDescent="0.25">
      <c r="A167" s="22">
        <v>165</v>
      </c>
      <c r="B167" s="22">
        <v>392.81529571428592</v>
      </c>
      <c r="C167" s="715">
        <v>65348.228340404152</v>
      </c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>
        <v>165</v>
      </c>
      <c r="P167" s="22">
        <v>46706.037793927921</v>
      </c>
      <c r="Q167" s="22">
        <v>415.25289473685109</v>
      </c>
      <c r="R167" s="22"/>
      <c r="S167" s="22"/>
      <c r="T167" s="22"/>
      <c r="U167" s="22"/>
      <c r="V167" s="22"/>
      <c r="W167" s="22"/>
      <c r="X167" s="22">
        <v>165</v>
      </c>
      <c r="Y167" s="22">
        <v>9099.2159270988323</v>
      </c>
      <c r="Z167" s="22">
        <v>207.68699999999998</v>
      </c>
      <c r="AA167" s="22"/>
      <c r="AB167" s="22"/>
      <c r="AC167" s="22"/>
    </row>
    <row r="168" spans="1:29" x14ac:dyDescent="0.25">
      <c r="A168" s="22">
        <v>166</v>
      </c>
      <c r="B168" s="22">
        <v>395.19599447619066</v>
      </c>
      <c r="C168" s="715">
        <v>65767.283335009517</v>
      </c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>
        <v>166</v>
      </c>
      <c r="P168" s="22">
        <v>47003.23736757032</v>
      </c>
      <c r="Q168" s="22">
        <v>417.76957894737751</v>
      </c>
      <c r="R168" s="22"/>
      <c r="S168" s="22"/>
      <c r="T168" s="22"/>
      <c r="U168" s="22"/>
      <c r="V168" s="22"/>
      <c r="W168" s="22"/>
      <c r="X168" s="22">
        <v>166</v>
      </c>
      <c r="Y168" s="22">
        <v>9154.2569999266161</v>
      </c>
      <c r="Z168" s="22">
        <v>208.94570909090908</v>
      </c>
      <c r="AA168" s="22"/>
      <c r="AB168" s="22"/>
      <c r="AC168" s="22">
        <f>Y168</f>
        <v>9154.2569999266161</v>
      </c>
    </row>
    <row r="169" spans="1:29" x14ac:dyDescent="0.25">
      <c r="A169" s="22">
        <v>167</v>
      </c>
      <c r="B169" s="22">
        <v>397.57669323809552</v>
      </c>
      <c r="C169" s="715">
        <v>66184.875555633567</v>
      </c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>
        <v>167</v>
      </c>
      <c r="P169" s="22">
        <v>47299.29121961732</v>
      </c>
      <c r="Q169" s="22">
        <v>420.28626315790376</v>
      </c>
      <c r="R169" s="22"/>
      <c r="S169" s="22"/>
      <c r="T169" s="22"/>
      <c r="U169" s="22"/>
      <c r="V169" s="22"/>
      <c r="W169" s="22"/>
      <c r="X169" s="22">
        <v>167</v>
      </c>
      <c r="Y169" s="22">
        <v>9209.0071652943934</v>
      </c>
      <c r="Z169" s="22">
        <v>210.20441818181817</v>
      </c>
      <c r="AA169" s="22"/>
      <c r="AB169" s="22"/>
      <c r="AC169" s="22"/>
    </row>
    <row r="170" spans="1:29" x14ac:dyDescent="0.25">
      <c r="A170" s="22">
        <v>168</v>
      </c>
      <c r="B170" s="22">
        <v>399.95739200000025</v>
      </c>
      <c r="C170" s="715">
        <v>66601.005244513668</v>
      </c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>
        <v>168</v>
      </c>
      <c r="P170" s="22">
        <v>47594.198723825102</v>
      </c>
      <c r="Q170" s="22">
        <v>422.80294736843018</v>
      </c>
      <c r="R170" s="22"/>
      <c r="S170" s="22"/>
      <c r="T170" s="22"/>
      <c r="U170" s="22"/>
      <c r="V170" s="22"/>
      <c r="W170" s="22"/>
      <c r="X170" s="22">
        <v>168</v>
      </c>
      <c r="Y170" s="22">
        <v>9263.4659665614508</v>
      </c>
      <c r="Z170" s="22">
        <v>211.46312727272726</v>
      </c>
      <c r="AA170" s="22"/>
      <c r="AB170" s="22"/>
      <c r="AC170" s="22"/>
    </row>
    <row r="171" spans="1:29" x14ac:dyDescent="0.25">
      <c r="A171" s="22">
        <v>169</v>
      </c>
      <c r="B171" s="22">
        <v>402.33809076190494</v>
      </c>
      <c r="C171" s="715">
        <v>67015.672842752319</v>
      </c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>
        <v>169</v>
      </c>
      <c r="P171" s="22">
        <v>47887.959420348314</v>
      </c>
      <c r="Q171" s="22">
        <v>425.31963157895649</v>
      </c>
      <c r="R171" s="22"/>
      <c r="S171" s="22"/>
      <c r="T171" s="22"/>
      <c r="U171" s="22"/>
      <c r="V171" s="22"/>
      <c r="W171" s="22"/>
      <c r="X171" s="22">
        <v>169</v>
      </c>
      <c r="Y171" s="22">
        <v>9317.6329982455791</v>
      </c>
      <c r="Z171" s="22">
        <v>212.72183636363636</v>
      </c>
      <c r="AA171" s="22"/>
      <c r="AB171" s="22"/>
      <c r="AC171" s="22"/>
    </row>
    <row r="172" spans="1:29" x14ac:dyDescent="0.25">
      <c r="A172" s="22">
        <v>170</v>
      </c>
      <c r="B172" s="22">
        <v>404.71878952380973</v>
      </c>
      <c r="C172" s="715">
        <v>67428.87898276819</v>
      </c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>
        <v>170</v>
      </c>
      <c r="P172" s="22">
        <v>48180.573010288543</v>
      </c>
      <c r="Q172" s="22">
        <v>427.83631578948291</v>
      </c>
      <c r="R172" s="22"/>
      <c r="S172" s="22"/>
      <c r="T172" s="22"/>
      <c r="U172" s="22"/>
      <c r="V172" s="22"/>
      <c r="W172" s="22"/>
      <c r="X172" s="22">
        <v>170</v>
      </c>
      <c r="Y172" s="22">
        <v>9371.5079048508178</v>
      </c>
      <c r="Z172" s="22">
        <v>213.98054545454545</v>
      </c>
      <c r="AA172" s="22"/>
      <c r="AB172" s="22"/>
      <c r="AC172" s="22"/>
    </row>
    <row r="173" spans="1:29" x14ac:dyDescent="0.25">
      <c r="A173" s="22">
        <v>171</v>
      </c>
      <c r="B173" s="22">
        <v>407.09948828571447</v>
      </c>
      <c r="C173" s="715">
        <v>67840.624480966027</v>
      </c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>
        <v>171</v>
      </c>
      <c r="P173" s="22">
        <v>48472.039350390092</v>
      </c>
      <c r="Q173" s="22">
        <v>430.35300000000927</v>
      </c>
      <c r="R173" s="22"/>
      <c r="S173" s="22"/>
      <c r="T173" s="22"/>
      <c r="U173" s="22"/>
      <c r="V173" s="22"/>
      <c r="W173" s="22"/>
      <c r="X173" s="22">
        <v>171</v>
      </c>
      <c r="Y173" s="22">
        <v>9425.0903797156207</v>
      </c>
      <c r="Z173" s="22">
        <v>215.23925454545449</v>
      </c>
      <c r="AA173" s="22"/>
      <c r="AB173" s="22"/>
      <c r="AC173" s="22"/>
    </row>
    <row r="174" spans="1:29" x14ac:dyDescent="0.25">
      <c r="A174" s="22">
        <v>172</v>
      </c>
      <c r="B174" s="22">
        <v>409.48018704761921</v>
      </c>
      <c r="C174" s="715">
        <v>68250.910330619925</v>
      </c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>
        <v>172</v>
      </c>
      <c r="P174" s="22">
        <v>48762.358447879866</v>
      </c>
      <c r="Q174" s="22">
        <v>432.86968421053558</v>
      </c>
      <c r="R174" s="22"/>
      <c r="S174" s="22"/>
      <c r="T174" s="22"/>
      <c r="U174" s="22"/>
      <c r="V174" s="22"/>
      <c r="W174" s="22"/>
      <c r="X174" s="22">
        <v>172</v>
      </c>
      <c r="Y174" s="22">
        <v>9478.3801638812911</v>
      </c>
      <c r="Z174" s="22">
        <v>216.49796363636366</v>
      </c>
      <c r="AA174" s="22"/>
      <c r="AB174" s="22"/>
      <c r="AC174" s="22"/>
    </row>
    <row r="175" spans="1:29" x14ac:dyDescent="0.25">
      <c r="A175" s="22">
        <v>173</v>
      </c>
      <c r="B175" s="22">
        <v>411.86088580952406</v>
      </c>
      <c r="C175" s="715">
        <v>68659.737694965123</v>
      </c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>
        <v>173</v>
      </c>
      <c r="P175" s="22">
        <v>49051.530455447923</v>
      </c>
      <c r="Q175" s="22">
        <v>435.38636842106206</v>
      </c>
      <c r="R175" s="22"/>
      <c r="S175" s="22"/>
      <c r="T175" s="22"/>
      <c r="U175" s="22"/>
      <c r="V175" s="22"/>
      <c r="W175" s="22"/>
      <c r="X175" s="22">
        <v>173</v>
      </c>
      <c r="Y175" s="22">
        <v>9531.3770449802778</v>
      </c>
      <c r="Z175" s="22">
        <v>217.7566727272727</v>
      </c>
      <c r="AA175" s="22"/>
      <c r="AB175" s="22"/>
      <c r="AC175" s="22"/>
    </row>
    <row r="176" spans="1:29" x14ac:dyDescent="0.25">
      <c r="A176" s="22">
        <v>174</v>
      </c>
      <c r="B176" s="22">
        <v>414.2415845714288</v>
      </c>
      <c r="C176" s="715">
        <v>69067.107900493516</v>
      </c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>
        <v>174</v>
      </c>
      <c r="P176" s="22">
        <v>49339.555666365355</v>
      </c>
      <c r="Q176" s="22">
        <v>437.90305263158842</v>
      </c>
      <c r="R176" s="22"/>
      <c r="S176" s="22"/>
      <c r="T176" s="22"/>
      <c r="U176" s="22"/>
      <c r="V176" s="22"/>
      <c r="W176" s="22"/>
      <c r="X176" s="22">
        <v>174</v>
      </c>
      <c r="Y176" s="22">
        <v>9584.0808561441117</v>
      </c>
      <c r="Z176" s="22">
        <v>219.01538181818179</v>
      </c>
      <c r="AA176" s="22"/>
      <c r="AB176" s="22"/>
      <c r="AC176" s="22"/>
    </row>
    <row r="177" spans="1:29" x14ac:dyDescent="0.25">
      <c r="A177" s="22">
        <v>175</v>
      </c>
      <c r="B177" s="22">
        <v>416.62228333333354</v>
      </c>
      <c r="C177" s="715">
        <v>69473.022430447862</v>
      </c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>
        <v>175</v>
      </c>
      <c r="P177" s="22">
        <v>49626.434509736522</v>
      </c>
      <c r="Q177" s="22">
        <v>440.41973684211479</v>
      </c>
      <c r="R177" s="22"/>
      <c r="S177" s="22"/>
      <c r="T177" s="22"/>
      <c r="U177" s="22"/>
      <c r="V177" s="22"/>
      <c r="W177" s="22"/>
      <c r="X177" s="22">
        <v>175</v>
      </c>
      <c r="Y177" s="22">
        <v>9636.4914749307263</v>
      </c>
      <c r="Z177" s="22">
        <v>220.27409090909089</v>
      </c>
      <c r="AA177" s="22"/>
      <c r="AB177" s="22"/>
      <c r="AC177" s="22"/>
    </row>
    <row r="178" spans="1:29" x14ac:dyDescent="0.25">
      <c r="A178" s="22">
        <v>176</v>
      </c>
      <c r="B178" s="22">
        <v>419.00298209523828</v>
      </c>
      <c r="C178" s="715">
        <v>69877.482918510053</v>
      </c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>
        <v>176</v>
      </c>
      <c r="P178" s="22">
        <v>49912.167545882177</v>
      </c>
      <c r="Q178" s="22">
        <v>442.93642105264115</v>
      </c>
      <c r="R178" s="22"/>
      <c r="S178" s="22"/>
      <c r="T178" s="22"/>
      <c r="U178" s="22"/>
      <c r="V178" s="22"/>
      <c r="W178" s="22"/>
      <c r="X178" s="22">
        <v>176</v>
      </c>
      <c r="Y178" s="22">
        <v>9688.6088222708277</v>
      </c>
      <c r="Z178" s="22">
        <v>221.53279999999995</v>
      </c>
      <c r="AA178" s="22"/>
      <c r="AB178" s="22"/>
      <c r="AC178" s="22"/>
    </row>
    <row r="179" spans="1:29" x14ac:dyDescent="0.25">
      <c r="A179" s="22">
        <v>177</v>
      </c>
      <c r="B179" s="22">
        <v>421.38368085714302</v>
      </c>
      <c r="C179" s="715">
        <v>70280.491142678686</v>
      </c>
      <c r="D179" s="22"/>
      <c r="E179" s="22"/>
      <c r="F179" s="227"/>
      <c r="G179" s="22"/>
      <c r="H179" s="22"/>
      <c r="I179" s="22"/>
      <c r="J179" s="22"/>
      <c r="K179" s="22"/>
      <c r="L179" s="22"/>
      <c r="M179" s="22"/>
      <c r="N179" s="22"/>
      <c r="O179" s="22">
        <v>177</v>
      </c>
      <c r="P179" s="22">
        <v>50196.755461850611</v>
      </c>
      <c r="Q179" s="22">
        <v>445.45310526316752</v>
      </c>
      <c r="R179" s="22"/>
      <c r="S179" s="22"/>
      <c r="T179" s="22"/>
      <c r="U179" s="22"/>
      <c r="V179" s="22"/>
      <c r="W179" s="22"/>
      <c r="X179" s="22">
        <v>177</v>
      </c>
      <c r="Y179" s="22">
        <v>9740.4328614330534</v>
      </c>
      <c r="Z179" s="22">
        <v>222.79150909090905</v>
      </c>
      <c r="AA179" s="22"/>
      <c r="AB179" s="22"/>
      <c r="AC179" s="22"/>
    </row>
    <row r="180" spans="1:29" x14ac:dyDescent="0.25">
      <c r="A180" s="22">
        <v>178</v>
      </c>
      <c r="B180" s="22">
        <v>423.76437961904787</v>
      </c>
      <c r="C180" s="715">
        <v>70682.049019331505</v>
      </c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>
        <v>178</v>
      </c>
      <c r="P180" s="22">
        <v>50480.199067053683</v>
      </c>
      <c r="Q180" s="22">
        <v>447.96978947369388</v>
      </c>
      <c r="R180" s="22"/>
      <c r="S180" s="22"/>
      <c r="T180" s="22">
        <f>P180</f>
        <v>50480.199067053683</v>
      </c>
      <c r="U180" s="22"/>
      <c r="V180" s="22"/>
      <c r="W180" s="22"/>
      <c r="X180" s="22">
        <v>178</v>
      </c>
      <c r="Y180" s="22">
        <v>9791.963597007707</v>
      </c>
      <c r="Z180" s="22">
        <v>224.05021818181814</v>
      </c>
      <c r="AA180" s="22"/>
      <c r="AB180" s="22"/>
      <c r="AC180" s="22"/>
    </row>
    <row r="181" spans="1:29" x14ac:dyDescent="0.25">
      <c r="A181" s="22">
        <v>179</v>
      </c>
      <c r="B181" s="22">
        <v>426.14507838095261</v>
      </c>
      <c r="C181" s="715">
        <v>71082.158597468035</v>
      </c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>
        <v>179</v>
      </c>
      <c r="P181" s="22">
        <v>50762.499289024912</v>
      </c>
      <c r="Q181" s="22">
        <v>450.48647368422024</v>
      </c>
      <c r="R181" s="22"/>
      <c r="S181" s="22"/>
      <c r="T181" s="22"/>
      <c r="U181" s="22"/>
      <c r="V181" s="22"/>
      <c r="W181" s="22"/>
      <c r="X181" s="22">
        <v>179</v>
      </c>
      <c r="Y181" s="22">
        <v>9843.2010739086854</v>
      </c>
      <c r="Z181" s="22">
        <v>225.30892727272723</v>
      </c>
      <c r="AA181" s="22"/>
      <c r="AB181" s="22"/>
      <c r="AC181" s="22"/>
    </row>
    <row r="182" spans="1:29" x14ac:dyDescent="0.25">
      <c r="A182" s="22">
        <v>180</v>
      </c>
      <c r="B182" s="22">
        <v>428.52577714285741</v>
      </c>
      <c r="C182" s="715">
        <v>71480.822053128024</v>
      </c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>
        <v>180</v>
      </c>
      <c r="P182" s="22">
        <v>51043.657169296283</v>
      </c>
      <c r="Q182" s="22">
        <v>453.00315789474661</v>
      </c>
      <c r="R182" s="22"/>
      <c r="S182" s="22"/>
      <c r="T182" s="22"/>
      <c r="U182" s="22"/>
      <c r="V182" s="22"/>
      <c r="W182" s="22"/>
      <c r="X182" s="22">
        <v>180</v>
      </c>
      <c r="Y182" s="22">
        <v>9894.1453763934696</v>
      </c>
      <c r="Z182" s="22">
        <v>226.56763636363632</v>
      </c>
      <c r="AA182" s="22"/>
      <c r="AB182" s="22"/>
      <c r="AC182" s="22"/>
    </row>
    <row r="183" spans="1:29" x14ac:dyDescent="0.25">
      <c r="A183" s="22">
        <v>181</v>
      </c>
      <c r="B183" s="22">
        <v>430.90647590476215</v>
      </c>
      <c r="C183" s="715">
        <v>71878.041683981748</v>
      </c>
      <c r="D183" s="22"/>
      <c r="E183" s="22"/>
      <c r="F183" s="227">
        <f>C183</f>
        <v>71878.041683981748</v>
      </c>
      <c r="G183" s="22"/>
      <c r="H183" s="22"/>
      <c r="I183" s="22"/>
      <c r="J183" s="22"/>
      <c r="K183" s="22"/>
      <c r="L183" s="22"/>
      <c r="M183" s="22"/>
      <c r="N183" s="22"/>
      <c r="O183" s="22">
        <v>181</v>
      </c>
      <c r="P183" s="22">
        <v>51323.673859391572</v>
      </c>
      <c r="Q183" s="22">
        <v>455.51984210527297</v>
      </c>
      <c r="R183" s="22"/>
      <c r="S183" s="22"/>
      <c r="T183" s="22"/>
      <c r="U183" s="22"/>
      <c r="V183" s="22"/>
      <c r="W183" s="22"/>
      <c r="X183" s="22">
        <v>181</v>
      </c>
      <c r="Y183" s="22">
        <v>9944.796627100779</v>
      </c>
      <c r="Z183" s="22">
        <v>227.82634545454542</v>
      </c>
      <c r="AA183" s="22"/>
      <c r="AB183" s="22"/>
      <c r="AC183" s="22"/>
    </row>
    <row r="184" spans="1:29" x14ac:dyDescent="0.25">
      <c r="A184" s="22">
        <v>182</v>
      </c>
      <c r="B184" s="22">
        <v>433.28717466666683</v>
      </c>
      <c r="C184" s="715">
        <v>72273.819904086908</v>
      </c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>
        <v>182</v>
      </c>
      <c r="P184" s="22">
        <v>51602.550616932574</v>
      </c>
      <c r="Q184" s="22">
        <v>458.03652631579934</v>
      </c>
      <c r="R184" s="22"/>
      <c r="S184" s="22"/>
      <c r="T184" s="22"/>
      <c r="U184" s="22"/>
      <c r="V184" s="22"/>
      <c r="W184" s="22"/>
      <c r="X184" s="22">
        <v>182</v>
      </c>
      <c r="Y184" s="22">
        <v>9995.1549861057083</v>
      </c>
      <c r="Z184" s="22">
        <v>229.08505454545454</v>
      </c>
      <c r="AA184" s="22"/>
      <c r="AB184" s="22"/>
      <c r="AC184" s="22"/>
    </row>
    <row r="185" spans="1:29" x14ac:dyDescent="0.25">
      <c r="A185" s="22">
        <v>183</v>
      </c>
      <c r="B185" s="22">
        <v>435.66787342857162</v>
      </c>
      <c r="C185" s="715">
        <v>72668.159238809356</v>
      </c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>
        <v>183</v>
      </c>
      <c r="P185" s="22">
        <v>51880.288801856223</v>
      </c>
      <c r="Q185" s="22">
        <v>460.5532105263257</v>
      </c>
      <c r="R185" s="22"/>
      <c r="S185" s="22"/>
      <c r="T185" s="22"/>
      <c r="U185" s="22"/>
      <c r="V185" s="22"/>
      <c r="W185" s="22"/>
      <c r="X185" s="22">
        <v>183</v>
      </c>
      <c r="Y185" s="22">
        <v>10045.220649992078</v>
      </c>
      <c r="Z185" s="22">
        <v>230.34376363636363</v>
      </c>
      <c r="AA185" s="22"/>
      <c r="AB185" s="22"/>
      <c r="AC185" s="22"/>
    </row>
    <row r="186" spans="1:29" x14ac:dyDescent="0.25">
      <c r="A186" s="22">
        <v>184</v>
      </c>
      <c r="B186" s="22">
        <v>438.04857219047636</v>
      </c>
      <c r="C186" s="715">
        <v>73061.062319902267</v>
      </c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>
        <v>184</v>
      </c>
      <c r="P186" s="22">
        <v>52156.889872739368</v>
      </c>
      <c r="Q186" s="22">
        <v>463.06989473685206</v>
      </c>
      <c r="R186" s="22"/>
      <c r="S186" s="22"/>
      <c r="T186" s="22"/>
      <c r="U186" s="22"/>
      <c r="V186" s="22"/>
      <c r="W186" s="22"/>
      <c r="X186" s="22">
        <v>184</v>
      </c>
      <c r="Y186" s="22">
        <v>10094.993850941726</v>
      </c>
      <c r="Z186" s="22">
        <v>231.60247272727273</v>
      </c>
      <c r="AA186" s="22"/>
      <c r="AB186" s="22"/>
      <c r="AC186" s="22"/>
    </row>
    <row r="187" spans="1:29" x14ac:dyDescent="0.25">
      <c r="A187" s="22">
        <v>185</v>
      </c>
      <c r="B187" s="22">
        <v>440.42927095238122</v>
      </c>
      <c r="C187" s="715">
        <v>73452.531880740644</v>
      </c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>
        <v>185</v>
      </c>
      <c r="P187" s="22">
        <v>52432.355383228736</v>
      </c>
      <c r="Q187" s="22">
        <v>465.58657894737843</v>
      </c>
      <c r="R187" s="22"/>
      <c r="S187" s="22"/>
      <c r="T187" s="22"/>
      <c r="U187" s="22"/>
      <c r="V187" s="22"/>
      <c r="W187" s="22"/>
      <c r="X187" s="22">
        <v>185</v>
      </c>
      <c r="Y187" s="22">
        <v>10144.474855840468</v>
      </c>
      <c r="Z187" s="22">
        <v>232.86118181818182</v>
      </c>
      <c r="AA187" s="22"/>
      <c r="AB187" s="22"/>
      <c r="AC187" s="22"/>
    </row>
    <row r="188" spans="1:29" x14ac:dyDescent="0.25">
      <c r="A188" s="22">
        <v>186</v>
      </c>
      <c r="B188" s="22">
        <v>442.80996971428596</v>
      </c>
      <c r="C188" s="715">
        <v>73842.570751706604</v>
      </c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>
        <v>186</v>
      </c>
      <c r="P188" s="22">
        <v>52706.686978573656</v>
      </c>
      <c r="Q188" s="22">
        <v>468.10326315790485</v>
      </c>
      <c r="R188" s="22"/>
      <c r="S188" s="22"/>
      <c r="T188" s="22"/>
      <c r="U188" s="22"/>
      <c r="V188" s="22"/>
      <c r="W188" s="22"/>
      <c r="X188" s="22">
        <v>186</v>
      </c>
      <c r="Y188" s="22">
        <v>10193.663965400492</v>
      </c>
      <c r="Z188" s="22">
        <v>234.11989090909091</v>
      </c>
      <c r="AA188" s="22"/>
      <c r="AB188" s="22"/>
      <c r="AC188" s="22"/>
    </row>
    <row r="189" spans="1:29" x14ac:dyDescent="0.25">
      <c r="A189" s="22">
        <v>187</v>
      </c>
      <c r="B189" s="22">
        <v>445.19066847619069</v>
      </c>
      <c r="C189" s="715">
        <v>74231.181855721923</v>
      </c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>
        <v>187</v>
      </c>
      <c r="P189" s="22">
        <v>52979.886392258602</v>
      </c>
      <c r="Q189" s="22">
        <v>470.61994736843121</v>
      </c>
      <c r="R189" s="22"/>
      <c r="S189" s="22"/>
      <c r="T189" s="22"/>
      <c r="U189" s="22"/>
      <c r="V189" s="22"/>
      <c r="W189" s="22"/>
      <c r="X189" s="22">
        <v>187</v>
      </c>
      <c r="Y189" s="22">
        <v>10242.561513298975</v>
      </c>
      <c r="Z189" s="22">
        <v>235.37859999999998</v>
      </c>
      <c r="AA189" s="22"/>
      <c r="AB189" s="22"/>
      <c r="AC189" s="22"/>
    </row>
    <row r="190" spans="1:29" x14ac:dyDescent="0.25">
      <c r="A190" s="22">
        <v>188</v>
      </c>
      <c r="B190" s="22">
        <v>447.57136723809543</v>
      </c>
      <c r="C190" s="715">
        <v>74618.36820392411</v>
      </c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>
        <v>188</v>
      </c>
      <c r="P190" s="22">
        <v>53251.955442733342</v>
      </c>
      <c r="Q190" s="22">
        <v>473.13663157895758</v>
      </c>
      <c r="R190" s="22"/>
      <c r="S190" s="22"/>
      <c r="T190" s="22"/>
      <c r="U190" s="22"/>
      <c r="V190" s="22"/>
      <c r="W190" s="22"/>
      <c r="X190" s="22">
        <v>188</v>
      </c>
      <c r="Y190" s="22">
        <v>10291.1678653326</v>
      </c>
      <c r="Z190" s="22">
        <v>236.63730909090907</v>
      </c>
      <c r="AA190" s="22"/>
      <c r="AB190" s="22"/>
      <c r="AC190" s="22"/>
    </row>
    <row r="191" spans="1:29" x14ac:dyDescent="0.25">
      <c r="A191" s="22">
        <v>189</v>
      </c>
      <c r="B191" s="22">
        <v>449.95206600000029</v>
      </c>
      <c r="C191" s="715">
        <v>75004.132891482106</v>
      </c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>
        <v>189</v>
      </c>
      <c r="P191" s="22">
        <v>53522.896030238313</v>
      </c>
      <c r="Q191" s="22">
        <v>475.65331578948388</v>
      </c>
      <c r="R191" s="22"/>
      <c r="S191" s="22"/>
      <c r="T191" s="22"/>
      <c r="U191" s="22"/>
      <c r="V191" s="22"/>
      <c r="W191" s="22"/>
      <c r="X191" s="22">
        <v>189</v>
      </c>
      <c r="Y191" s="22">
        <v>10339.483418587781</v>
      </c>
      <c r="Z191" s="22">
        <v>237.89601818181816</v>
      </c>
      <c r="AA191" s="22"/>
      <c r="AB191" s="22"/>
      <c r="AC191" s="22"/>
    </row>
    <row r="192" spans="1:29" x14ac:dyDescent="0.25">
      <c r="A192" s="22">
        <v>190</v>
      </c>
      <c r="B192" s="22">
        <v>452.33276476190491</v>
      </c>
      <c r="C192" s="715">
        <v>75388.479093547779</v>
      </c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>
        <v>190</v>
      </c>
      <c r="P192" s="22">
        <v>53792.710133722489</v>
      </c>
      <c r="Q192" s="22">
        <v>478.17000000001025</v>
      </c>
      <c r="R192" s="22"/>
      <c r="S192" s="22"/>
      <c r="T192" s="22"/>
      <c r="U192" s="22"/>
      <c r="V192" s="22"/>
      <c r="W192" s="22"/>
      <c r="X192" s="22">
        <v>190</v>
      </c>
      <c r="Y192" s="22">
        <v>10387.508600626326</v>
      </c>
      <c r="Z192" s="22">
        <v>239.15472727272726</v>
      </c>
      <c r="AA192" s="22"/>
      <c r="AB192" s="22"/>
      <c r="AC192" s="22"/>
    </row>
    <row r="193" spans="1:29" x14ac:dyDescent="0.25">
      <c r="A193" s="22">
        <v>191</v>
      </c>
      <c r="B193" s="22">
        <v>454.71346352380976</v>
      </c>
      <c r="C193" s="715">
        <v>75771.410061340415</v>
      </c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>
        <v>191</v>
      </c>
      <c r="P193" s="22">
        <v>54061.399807851769</v>
      </c>
      <c r="Q193" s="22">
        <v>480.68668421053667</v>
      </c>
      <c r="R193" s="22"/>
      <c r="S193" s="22"/>
      <c r="T193" s="22"/>
      <c r="U193" s="22"/>
      <c r="V193" s="22"/>
      <c r="W193" s="22"/>
      <c r="X193" s="22">
        <v>191</v>
      </c>
      <c r="Y193" s="22">
        <v>10435.243868686335</v>
      </c>
      <c r="Z193" s="22">
        <v>240.41343636363638</v>
      </c>
      <c r="AA193" s="22"/>
      <c r="AB193" s="22"/>
      <c r="AC193" s="22"/>
    </row>
    <row r="194" spans="1:29" x14ac:dyDescent="0.25">
      <c r="A194" s="22">
        <v>192</v>
      </c>
      <c r="B194" s="22">
        <v>457.0941622857145</v>
      </c>
      <c r="C194" s="715">
        <v>76152.929118359782</v>
      </c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>
        <v>192</v>
      </c>
      <c r="P194" s="22">
        <v>54328.967180105326</v>
      </c>
      <c r="Q194" s="22">
        <v>483.20336842106303</v>
      </c>
      <c r="R194" s="22"/>
      <c r="S194" s="22"/>
      <c r="T194" s="22"/>
      <c r="U194" s="22"/>
      <c r="V194" s="22"/>
      <c r="W194" s="22"/>
      <c r="X194" s="22">
        <v>192</v>
      </c>
      <c r="Y194" s="22">
        <v>10482.689708898048</v>
      </c>
      <c r="Z194" s="22">
        <v>241.67214545454542</v>
      </c>
      <c r="AA194" s="22"/>
      <c r="AB194" s="22"/>
      <c r="AC194" s="22"/>
    </row>
    <row r="195" spans="1:29" x14ac:dyDescent="0.25">
      <c r="A195" s="22">
        <v>193</v>
      </c>
      <c r="B195" s="22">
        <v>459.47486104761924</v>
      </c>
      <c r="C195" s="715">
        <v>76533.039656725086</v>
      </c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>
        <v>193</v>
      </c>
      <c r="P195" s="22">
        <v>54595.414447957795</v>
      </c>
      <c r="Q195" s="22">
        <v>485.7200526315894</v>
      </c>
      <c r="R195" s="22"/>
      <c r="S195" s="22"/>
      <c r="T195" s="22"/>
      <c r="U195" s="22"/>
      <c r="V195" s="22"/>
      <c r="W195" s="22"/>
      <c r="X195" s="22">
        <v>193</v>
      </c>
      <c r="Y195" s="22">
        <v>10529.846635514434</v>
      </c>
      <c r="Z195" s="22">
        <v>242.93085454545451</v>
      </c>
      <c r="AA195" s="22"/>
      <c r="AB195" s="22"/>
      <c r="AC195" s="22"/>
    </row>
    <row r="196" spans="1:29" x14ac:dyDescent="0.25">
      <c r="A196" s="22">
        <v>194</v>
      </c>
      <c r="B196" s="22">
        <v>461.85555980952404</v>
      </c>
      <c r="C196" s="715">
        <v>76911.745133636156</v>
      </c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>
        <v>194</v>
      </c>
      <c r="P196" s="22">
        <v>54860.743876145039</v>
      </c>
      <c r="Q196" s="22">
        <v>488.2367368421157</v>
      </c>
      <c r="R196" s="22"/>
      <c r="S196" s="22"/>
      <c r="T196" s="22"/>
      <c r="U196" s="22"/>
      <c r="V196" s="22"/>
      <c r="W196" s="22"/>
      <c r="X196" s="22">
        <v>194</v>
      </c>
      <c r="Y196" s="22">
        <v>10576.715190156321</v>
      </c>
      <c r="Z196" s="22">
        <v>244.1895636363636</v>
      </c>
      <c r="AA196" s="22"/>
      <c r="AB196" s="22"/>
      <c r="AC196" s="22"/>
    </row>
    <row r="197" spans="1:29" x14ac:dyDescent="0.25">
      <c r="A197" s="22">
        <v>195</v>
      </c>
      <c r="B197" s="22">
        <v>464.23625857142878</v>
      </c>
      <c r="C197" s="715">
        <v>77289.049067953354</v>
      </c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>
        <v>195</v>
      </c>
      <c r="P197" s="22">
        <v>55124.95779401141</v>
      </c>
      <c r="Q197" s="22">
        <v>490.75342105264212</v>
      </c>
      <c r="R197" s="22"/>
      <c r="S197" s="22"/>
      <c r="T197" s="22"/>
      <c r="U197" s="22"/>
      <c r="V197" s="22"/>
      <c r="W197" s="22"/>
      <c r="X197" s="22">
        <v>195</v>
      </c>
      <c r="Y197" s="22">
        <v>10623.295941071763</v>
      </c>
      <c r="Z197" s="22">
        <v>245.44827272727269</v>
      </c>
      <c r="AA197" s="22"/>
      <c r="AB197" s="22"/>
      <c r="AC197" s="22"/>
    </row>
    <row r="198" spans="1:29" x14ac:dyDescent="0.25">
      <c r="A198" s="22">
        <v>196</v>
      </c>
      <c r="B198" s="22">
        <v>466.61695733333352</v>
      </c>
      <c r="C198" s="715">
        <v>77664.955036893865</v>
      </c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>
        <v>196</v>
      </c>
      <c r="P198" s="22">
        <v>55388.058592936351</v>
      </c>
      <c r="Q198" s="22">
        <v>493.2701052631686</v>
      </c>
      <c r="R198" s="22"/>
      <c r="S198" s="22"/>
      <c r="T198" s="22"/>
      <c r="U198" s="22"/>
      <c r="V198" s="22"/>
      <c r="W198" s="22"/>
      <c r="X198" s="22">
        <v>196</v>
      </c>
      <c r="Y198" s="22">
        <v>10669.589482409485</v>
      </c>
      <c r="Z198" s="22">
        <v>246.70698181818179</v>
      </c>
      <c r="AA198" s="22"/>
      <c r="AB198" s="22"/>
      <c r="AC198" s="22"/>
    </row>
    <row r="199" spans="1:29" x14ac:dyDescent="0.25">
      <c r="A199" s="22">
        <v>197</v>
      </c>
      <c r="B199" s="22">
        <v>468.99765609523837</v>
      </c>
      <c r="C199" s="715">
        <v>78039.466672839975</v>
      </c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>
        <v>197</v>
      </c>
      <c r="P199" s="22">
        <v>55650.048723838234</v>
      </c>
      <c r="Q199" s="22">
        <v>495.78678947369497</v>
      </c>
      <c r="R199" s="22"/>
      <c r="S199" s="22"/>
      <c r="T199" s="22"/>
      <c r="U199" s="22"/>
      <c r="V199" s="22"/>
      <c r="W199" s="22"/>
      <c r="X199" s="22">
        <v>197</v>
      </c>
      <c r="Y199" s="22">
        <v>10715.596433506147</v>
      </c>
      <c r="Z199" s="22">
        <v>247.96569090909088</v>
      </c>
      <c r="AA199" s="22"/>
      <c r="AB199" s="22"/>
      <c r="AC199" s="22"/>
    </row>
    <row r="200" spans="1:29" x14ac:dyDescent="0.25">
      <c r="A200" s="22">
        <v>198</v>
      </c>
      <c r="B200" s="22">
        <v>471.37835485714311</v>
      </c>
      <c r="C200" s="715">
        <v>78412.587660257574</v>
      </c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>
        <v>198</v>
      </c>
      <c r="P200" s="22">
        <v>55910.930694753573</v>
      </c>
      <c r="Q200" s="22">
        <v>498.30347368422122</v>
      </c>
      <c r="R200" s="22"/>
      <c r="S200" s="22"/>
      <c r="T200" s="22"/>
      <c r="U200" s="22"/>
      <c r="V200" s="22"/>
      <c r="W200" s="22"/>
      <c r="X200" s="22">
        <v>198</v>
      </c>
      <c r="Y200" s="22">
        <v>10761.317438187256</v>
      </c>
      <c r="Z200" s="22">
        <v>249.22439999999997</v>
      </c>
      <c r="AA200" s="22"/>
      <c r="AB200" s="22"/>
      <c r="AC200" s="22"/>
    </row>
    <row r="201" spans="1:29" x14ac:dyDescent="0.25">
      <c r="A201" s="22">
        <v>199</v>
      </c>
      <c r="B201" s="22">
        <v>473.75905361904785</v>
      </c>
      <c r="C201" s="715">
        <v>78784.321732720928</v>
      </c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>
        <v>199</v>
      </c>
      <c r="P201" s="22">
        <v>56170.707068489326</v>
      </c>
      <c r="Q201" s="22">
        <v>500.82015789474758</v>
      </c>
      <c r="R201" s="22"/>
      <c r="S201" s="22"/>
      <c r="T201" s="22"/>
      <c r="U201" s="22"/>
      <c r="V201" s="22"/>
      <c r="W201" s="22"/>
      <c r="X201" s="22">
        <v>199</v>
      </c>
      <c r="Y201" s="22">
        <v>10806.75316408139</v>
      </c>
      <c r="Z201" s="22">
        <v>250.48310909090907</v>
      </c>
      <c r="AA201" s="22"/>
      <c r="AB201" s="22"/>
      <c r="AC201" s="22"/>
    </row>
    <row r="202" spans="1:29" x14ac:dyDescent="0.25">
      <c r="A202" s="22">
        <v>200</v>
      </c>
      <c r="B202" s="22">
        <v>476.1397523809527</v>
      </c>
      <c r="C202" s="715">
        <v>79154.672670041182</v>
      </c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>
        <v>200</v>
      </c>
      <c r="P202" s="22">
        <v>56429.380460346882</v>
      </c>
      <c r="Q202" s="22">
        <v>503.33684210527406</v>
      </c>
      <c r="R202" s="22"/>
      <c r="S202" s="22"/>
      <c r="T202" s="22"/>
      <c r="U202" s="22"/>
      <c r="V202" s="22"/>
      <c r="W202" s="22"/>
      <c r="X202" s="22">
        <v>200</v>
      </c>
      <c r="Y202" s="22">
        <v>10851.904301947685</v>
      </c>
      <c r="Z202" s="22">
        <v>251.74181818181816</v>
      </c>
      <c r="AA202" s="22"/>
      <c r="AB202" s="22"/>
      <c r="AC202" s="22"/>
    </row>
    <row r="203" spans="1:29" x14ac:dyDescent="0.25">
      <c r="A203" s="22">
        <v>201</v>
      </c>
      <c r="B203" s="22">
        <v>478.52045114285744</v>
      </c>
      <c r="C203" s="715">
        <v>79523.644295495877</v>
      </c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>
        <v>201</v>
      </c>
      <c r="P203" s="22">
        <v>56686.953535915294</v>
      </c>
      <c r="Q203" s="22">
        <v>505.85352631580031</v>
      </c>
      <c r="R203" s="22"/>
      <c r="S203" s="22"/>
      <c r="T203" s="22"/>
      <c r="U203" s="22"/>
      <c r="V203" s="22"/>
      <c r="W203" s="22"/>
      <c r="X203" s="22">
        <v>201</v>
      </c>
      <c r="Y203" s="22">
        <v>10896.77156501625</v>
      </c>
      <c r="Z203" s="22">
        <v>253.00052727272725</v>
      </c>
      <c r="AA203" s="22"/>
      <c r="AB203" s="22"/>
      <c r="AC203" s="22"/>
    </row>
    <row r="204" spans="1:29" x14ac:dyDescent="0.25">
      <c r="A204" s="22">
        <v>202</v>
      </c>
      <c r="B204" s="22">
        <v>480.90114990476206</v>
      </c>
      <c r="C204" s="715">
        <v>79891.240473156227</v>
      </c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>
        <v>202</v>
      </c>
      <c r="P204" s="22">
        <v>56943.429008932195</v>
      </c>
      <c r="Q204" s="22">
        <v>508.37021052632679</v>
      </c>
      <c r="R204" s="22"/>
      <c r="S204" s="22"/>
      <c r="T204" s="22"/>
      <c r="U204" s="22"/>
      <c r="V204" s="22"/>
      <c r="W204" s="22"/>
      <c r="X204" s="22">
        <v>202</v>
      </c>
      <c r="Y204" s="22">
        <v>10941.355688341324</v>
      </c>
      <c r="Z204" s="22">
        <v>254.25923636363635</v>
      </c>
      <c r="AA204" s="22"/>
      <c r="AB204" s="22"/>
      <c r="AC204" s="22"/>
    </row>
    <row r="205" spans="1:29" x14ac:dyDescent="0.25">
      <c r="A205" s="22">
        <v>203</v>
      </c>
      <c r="B205" s="22">
        <v>483.28184866666697</v>
      </c>
      <c r="C205" s="715">
        <v>80257.465105309995</v>
      </c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>
        <v>203</v>
      </c>
      <c r="P205" s="22">
        <v>57198.809639210653</v>
      </c>
      <c r="Q205" s="22">
        <v>510.88689473685315</v>
      </c>
      <c r="R205" s="22"/>
      <c r="S205" s="22"/>
      <c r="T205" s="22"/>
      <c r="U205" s="22"/>
      <c r="V205" s="22"/>
      <c r="W205" s="22"/>
      <c r="X205" s="22">
        <v>203</v>
      </c>
      <c r="Y205" s="22">
        <v>10985.657428167015</v>
      </c>
      <c r="Z205" s="22">
        <v>255.51794545454547</v>
      </c>
      <c r="AA205" s="22"/>
      <c r="AB205" s="22"/>
      <c r="AC205" s="22"/>
    </row>
    <row r="206" spans="1:29" x14ac:dyDescent="0.25">
      <c r="A206" s="22">
        <v>204</v>
      </c>
      <c r="B206" s="22">
        <v>485.66254742857166</v>
      </c>
      <c r="C206" s="715">
        <v>80622.322129976761</v>
      </c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>
        <v>204</v>
      </c>
      <c r="P206" s="22">
        <v>57453.098230630007</v>
      </c>
      <c r="Q206" s="22">
        <v>513.40357894737951</v>
      </c>
      <c r="R206" s="22"/>
      <c r="S206" s="22"/>
      <c r="T206" s="22"/>
      <c r="U206" s="22"/>
      <c r="V206" s="22"/>
      <c r="W206" s="22"/>
      <c r="X206" s="22">
        <v>204</v>
      </c>
      <c r="Y206" s="22">
        <v>11029.677561305343</v>
      </c>
      <c r="Z206" s="22">
        <v>256.77665454545456</v>
      </c>
      <c r="AA206" s="22"/>
      <c r="AB206" s="22"/>
      <c r="AC206" s="22"/>
    </row>
    <row r="207" spans="1:29" x14ac:dyDescent="0.25">
      <c r="A207" s="22">
        <v>205</v>
      </c>
      <c r="B207" s="22">
        <v>488.0432461904764</v>
      </c>
      <c r="C207" s="715">
        <v>80985.815518513205</v>
      </c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>
        <v>205</v>
      </c>
      <c r="P207" s="22">
        <v>57706.297629189139</v>
      </c>
      <c r="Q207" s="22">
        <v>515.92026315790577</v>
      </c>
      <c r="R207" s="22"/>
      <c r="S207" s="22"/>
      <c r="T207" s="22"/>
      <c r="U207" s="22"/>
      <c r="V207" s="22"/>
      <c r="W207" s="22"/>
      <c r="X207" s="22">
        <v>205</v>
      </c>
      <c r="Y207" s="22">
        <v>11073.416884526458</v>
      </c>
      <c r="Z207" s="22">
        <v>258.03536363636363</v>
      </c>
      <c r="AA207" s="22"/>
      <c r="AB207" s="22"/>
      <c r="AC207" s="22"/>
    </row>
    <row r="208" spans="1:29" x14ac:dyDescent="0.25">
      <c r="A208" s="22">
        <v>206</v>
      </c>
      <c r="B208" s="22">
        <v>490.42394495238125</v>
      </c>
      <c r="C208" s="715">
        <v>81347.949273305945</v>
      </c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>
        <v>206</v>
      </c>
      <c r="P208" s="22">
        <v>57958.410721120468</v>
      </c>
      <c r="Q208" s="22">
        <v>518.43694736843213</v>
      </c>
      <c r="R208" s="22"/>
      <c r="S208" s="22"/>
      <c r="T208" s="22"/>
      <c r="U208" s="22"/>
      <c r="V208" s="22"/>
      <c r="W208" s="22"/>
      <c r="X208" s="22">
        <v>206</v>
      </c>
      <c r="Y208" s="22">
        <v>11116.87621396079</v>
      </c>
      <c r="Z208" s="22">
        <v>259.29407272727269</v>
      </c>
      <c r="AA208" s="22"/>
      <c r="AB208" s="22"/>
      <c r="AC208" s="22"/>
    </row>
    <row r="209" spans="1:29" x14ac:dyDescent="0.25">
      <c r="A209" s="22">
        <v>207</v>
      </c>
      <c r="B209" s="22">
        <v>492.80464371428587</v>
      </c>
      <c r="C209" s="715">
        <v>81708.727425549383</v>
      </c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>
        <v>207</v>
      </c>
      <c r="P209" s="22">
        <v>58209.440431062823</v>
      </c>
      <c r="Q209" s="22">
        <v>520.95363157895861</v>
      </c>
      <c r="R209" s="22"/>
      <c r="S209" s="22"/>
      <c r="T209" s="22"/>
      <c r="U209" s="22"/>
      <c r="V209" s="22"/>
      <c r="W209" s="22"/>
      <c r="X209" s="22">
        <v>207</v>
      </c>
      <c r="Y209" s="22">
        <v>11160.05638451294</v>
      </c>
      <c r="Z209" s="22">
        <v>260.55278181818181</v>
      </c>
      <c r="AA209" s="22"/>
      <c r="AB209" s="22"/>
      <c r="AC209" s="22"/>
    </row>
    <row r="210" spans="1:29" x14ac:dyDescent="0.25">
      <c r="A210" s="22">
        <v>208</v>
      </c>
      <c r="B210" s="22">
        <v>495.18534247619078</v>
      </c>
      <c r="C210" s="715">
        <v>82068.154033105791</v>
      </c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>
        <v>208</v>
      </c>
      <c r="P210" s="22">
        <v>58459.389720291925</v>
      </c>
      <c r="Q210" s="22">
        <v>523.47031578948486</v>
      </c>
      <c r="R210" s="22"/>
      <c r="S210" s="22"/>
      <c r="T210" s="22"/>
      <c r="U210" s="22"/>
      <c r="V210" s="22"/>
      <c r="W210" s="22"/>
      <c r="X210" s="22">
        <v>208</v>
      </c>
      <c r="Y210" s="22">
        <v>11202.958249287134</v>
      </c>
      <c r="Z210" s="22">
        <v>261.81149090909088</v>
      </c>
      <c r="AA210" s="22"/>
      <c r="AB210" s="22"/>
      <c r="AC210" s="22"/>
    </row>
    <row r="211" spans="1:29" x14ac:dyDescent="0.25">
      <c r="A211" s="22">
        <v>209</v>
      </c>
      <c r="B211" s="22">
        <v>497.56604123809552</v>
      </c>
      <c r="C211" s="715">
        <v>82426.23317844588</v>
      </c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>
        <v>209</v>
      </c>
      <c r="P211" s="22">
        <v>58708.261585006781</v>
      </c>
      <c r="Q211" s="22">
        <v>525.98700000001134</v>
      </c>
      <c r="R211" s="22"/>
      <c r="S211" s="22"/>
      <c r="T211" s="22"/>
      <c r="U211" s="22"/>
      <c r="V211" s="22"/>
      <c r="W211" s="22"/>
      <c r="X211" s="22">
        <v>209</v>
      </c>
      <c r="Y211" s="22">
        <v>11245.582679024028</v>
      </c>
      <c r="Z211" s="22">
        <v>263.0702</v>
      </c>
      <c r="AA211" s="22"/>
      <c r="AB211" s="22"/>
      <c r="AC211" s="22"/>
    </row>
    <row r="212" spans="1:29" x14ac:dyDescent="0.25">
      <c r="A212" s="22">
        <v>210</v>
      </c>
      <c r="B212" s="22">
        <v>499.9467400000002</v>
      </c>
      <c r="C212" s="715">
        <v>82782.968966666929</v>
      </c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>
        <v>210</v>
      </c>
      <c r="P212" s="22">
        <v>58956.059054670164</v>
      </c>
      <c r="Q212" s="22">
        <v>528.5036842105377</v>
      </c>
      <c r="R212" s="22"/>
      <c r="S212" s="22"/>
      <c r="T212" s="22"/>
      <c r="U212" s="22"/>
      <c r="V212" s="22"/>
      <c r="W212" s="22"/>
      <c r="X212" s="22">
        <v>210</v>
      </c>
      <c r="Y212" s="22">
        <v>11287.930561548706</v>
      </c>
      <c r="Z212" s="22">
        <v>264.32890909090906</v>
      </c>
      <c r="AA212" s="22"/>
      <c r="AB212" s="22"/>
      <c r="AC212" s="22"/>
    </row>
    <row r="213" spans="1:29" x14ac:dyDescent="0.25">
      <c r="A213" s="22">
        <v>211</v>
      </c>
      <c r="B213" s="22">
        <v>502.327438761905</v>
      </c>
      <c r="C213" s="715">
        <v>83138.365523586486</v>
      </c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>
        <v>211</v>
      </c>
      <c r="P213" s="22">
        <v>59202.785190402297</v>
      </c>
      <c r="Q213" s="22">
        <v>531.02036842106406</v>
      </c>
      <c r="R213" s="22"/>
      <c r="S213" s="22"/>
      <c r="T213" s="22"/>
      <c r="U213" s="22"/>
      <c r="V213" s="22"/>
      <c r="W213" s="22"/>
      <c r="X213" s="22">
        <v>211</v>
      </c>
      <c r="Y213" s="22">
        <v>11330.002801229612</v>
      </c>
      <c r="Z213" s="22">
        <v>265.58761818181819</v>
      </c>
      <c r="AA213" s="22"/>
      <c r="AB213" s="22"/>
      <c r="AC213" s="22"/>
    </row>
    <row r="214" spans="1:29" x14ac:dyDescent="0.25">
      <c r="A214" s="22">
        <v>212</v>
      </c>
      <c r="B214" s="22">
        <v>504.70813752380974</v>
      </c>
      <c r="C214" s="715">
        <v>83492.42699390967</v>
      </c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>
        <v>212</v>
      </c>
      <c r="P214" s="22">
        <v>59448.44308342578</v>
      </c>
      <c r="Q214" s="22">
        <v>533.53705263159031</v>
      </c>
      <c r="R214" s="22"/>
      <c r="S214" s="22"/>
      <c r="T214" s="22"/>
      <c r="U214" s="22"/>
      <c r="V214" s="22"/>
      <c r="W214" s="22"/>
      <c r="X214" s="22">
        <v>212</v>
      </c>
      <c r="Y214" s="22">
        <v>11371.800318448388</v>
      </c>
      <c r="Z214" s="22">
        <v>266.84632727272725</v>
      </c>
      <c r="AA214" s="22"/>
      <c r="AB214" s="22"/>
      <c r="AC214" s="22"/>
    </row>
    <row r="215" spans="1:29" x14ac:dyDescent="0.25">
      <c r="A215" s="22">
        <v>213</v>
      </c>
      <c r="B215" s="22">
        <v>507.08883628571448</v>
      </c>
      <c r="C215" s="715">
        <v>83845.157539467211</v>
      </c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>
        <v>213</v>
      </c>
      <c r="P215" s="22">
        <v>59693.035853560243</v>
      </c>
      <c r="Q215" s="22">
        <v>536.0537368421169</v>
      </c>
      <c r="R215" s="22"/>
      <c r="S215" s="22"/>
      <c r="T215" s="22"/>
      <c r="U215" s="22"/>
      <c r="V215" s="22"/>
      <c r="W215" s="22"/>
      <c r="X215" s="22">
        <v>213</v>
      </c>
      <c r="Y215" s="22">
        <v>11413.3240490802</v>
      </c>
      <c r="Z215" s="22">
        <v>268.10503636363632</v>
      </c>
      <c r="AA215" s="22"/>
      <c r="AB215" s="22"/>
      <c r="AC215" s="22"/>
    </row>
    <row r="216" spans="1:29" x14ac:dyDescent="0.25">
      <c r="A216" s="22">
        <v>214</v>
      </c>
      <c r="B216" s="22">
        <v>509.46953504761933</v>
      </c>
      <c r="C216" s="715">
        <v>84196.561337522755</v>
      </c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>
        <v>214</v>
      </c>
      <c r="P216" s="22">
        <v>59936.566647766151</v>
      </c>
      <c r="Q216" s="22">
        <v>538.57042105264316</v>
      </c>
      <c r="R216" s="22"/>
      <c r="S216" s="22"/>
      <c r="T216" s="22"/>
      <c r="U216" s="22"/>
      <c r="V216" s="22"/>
      <c r="W216" s="22"/>
      <c r="X216" s="22">
        <v>214</v>
      </c>
      <c r="Y216" s="22">
        <v>11454.574943984628</v>
      </c>
      <c r="Z216" s="22">
        <v>269.36374545454544</v>
      </c>
      <c r="AA216" s="22"/>
      <c r="AB216" s="22"/>
      <c r="AC216" s="22"/>
    </row>
    <row r="217" spans="1:29" x14ac:dyDescent="0.25">
      <c r="A217" s="22">
        <v>215</v>
      </c>
      <c r="B217" s="22">
        <v>511.85023380952407</v>
      </c>
      <c r="C217" s="715">
        <v>84546.642579147359</v>
      </c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>
        <v>215</v>
      </c>
      <c r="P217" s="22">
        <v>60179.038638735372</v>
      </c>
      <c r="Q217" s="22">
        <v>541.08710526316952</v>
      </c>
      <c r="R217" s="22"/>
      <c r="S217" s="22"/>
      <c r="T217" s="22"/>
      <c r="U217" s="22"/>
      <c r="V217" s="22"/>
      <c r="W217" s="22"/>
      <c r="X217" s="22">
        <v>215</v>
      </c>
      <c r="Y217" s="22">
        <v>11495.553968506756</v>
      </c>
      <c r="Z217" s="22">
        <v>270.6224545454545</v>
      </c>
      <c r="AA217" s="22"/>
      <c r="AB217" s="22"/>
      <c r="AC217" s="22"/>
    </row>
    <row r="218" spans="1:29" x14ac:dyDescent="0.25">
      <c r="A218" s="22">
        <v>216</v>
      </c>
      <c r="B218" s="22">
        <v>514.23093257142887</v>
      </c>
      <c r="C218" s="715">
        <v>84895.405467658449</v>
      </c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>
        <v>216</v>
      </c>
      <c r="P218" s="22">
        <v>60420.455023527829</v>
      </c>
      <c r="Q218" s="22">
        <v>543.603789473696</v>
      </c>
      <c r="R218" s="22"/>
      <c r="S218" s="22"/>
      <c r="T218" s="22"/>
      <c r="U218" s="22"/>
      <c r="V218" s="22"/>
      <c r="W218" s="22"/>
      <c r="X218" s="22">
        <v>216</v>
      </c>
      <c r="Y218" s="22">
        <v>11536.262101988357</v>
      </c>
      <c r="Z218" s="22">
        <v>271.88116363636362</v>
      </c>
      <c r="AA218" s="22"/>
      <c r="AB218" s="22"/>
      <c r="AC218" s="22"/>
    </row>
    <row r="219" spans="1:29" x14ac:dyDescent="0.25">
      <c r="A219" s="22">
        <v>217</v>
      </c>
      <c r="B219" s="22">
        <v>516.61163133333366</v>
      </c>
      <c r="C219" s="715">
        <v>85242.854217122382</v>
      </c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>
        <v>217</v>
      </c>
      <c r="P219" s="22">
        <v>60660.819022252777</v>
      </c>
      <c r="Q219" s="22">
        <v>546.12047368422225</v>
      </c>
      <c r="R219" s="22"/>
      <c r="S219" s="22"/>
      <c r="T219" s="22"/>
      <c r="U219" s="22"/>
      <c r="V219" s="22"/>
      <c r="W219" s="22"/>
      <c r="X219" s="22">
        <v>217</v>
      </c>
      <c r="Y219" s="22">
        <v>11576.700337289058</v>
      </c>
      <c r="Z219" s="22">
        <v>273.13987272727269</v>
      </c>
      <c r="AA219" s="22"/>
      <c r="AB219" s="22"/>
      <c r="AC219" s="22"/>
    </row>
    <row r="220" spans="1:29" x14ac:dyDescent="0.25">
      <c r="A220" s="22">
        <v>218</v>
      </c>
      <c r="B220" s="22">
        <v>518.99233009523834</v>
      </c>
      <c r="C220" s="715">
        <v>85588.993050917823</v>
      </c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>
        <v>218</v>
      </c>
      <c r="P220" s="22">
        <v>60900.133876793458</v>
      </c>
      <c r="Q220" s="22">
        <v>548.63715789474873</v>
      </c>
      <c r="R220" s="22"/>
      <c r="S220" s="22"/>
      <c r="T220" s="22"/>
      <c r="U220" s="22"/>
      <c r="V220" s="22"/>
      <c r="W220" s="22"/>
      <c r="X220" s="22">
        <v>218</v>
      </c>
      <c r="Y220" s="22">
        <v>11616.869680317193</v>
      </c>
      <c r="Z220" s="22">
        <v>274.39858181818181</v>
      </c>
      <c r="AA220" s="22"/>
      <c r="AB220" s="22"/>
      <c r="AC220" s="22"/>
    </row>
    <row r="221" spans="1:29" x14ac:dyDescent="0.25">
      <c r="A221" s="22">
        <v>219</v>
      </c>
      <c r="B221" s="22">
        <v>521.37302885714314</v>
      </c>
      <c r="C221" s="715">
        <v>85933.826200358119</v>
      </c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>
        <v>219</v>
      </c>
      <c r="P221" s="22">
        <v>61138.402849573868</v>
      </c>
      <c r="Q221" s="22">
        <v>551.15384210527509</v>
      </c>
      <c r="R221" s="22"/>
      <c r="S221" s="22"/>
      <c r="T221" s="22"/>
      <c r="U221" s="22"/>
      <c r="V221" s="22"/>
      <c r="W221" s="22"/>
      <c r="X221" s="22">
        <v>219</v>
      </c>
      <c r="Y221" s="22">
        <v>11656.771149570264</v>
      </c>
      <c r="Z221" s="22">
        <v>275.65729090909088</v>
      </c>
      <c r="AA221" s="22"/>
      <c r="AB221" s="22"/>
      <c r="AC221" s="22"/>
    </row>
    <row r="222" spans="1:29" x14ac:dyDescent="0.25">
      <c r="A222" s="22">
        <v>220</v>
      </c>
      <c r="B222" s="22">
        <v>523.75372761904782</v>
      </c>
      <c r="C222" s="715">
        <v>86277.357903371652</v>
      </c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>
        <v>220</v>
      </c>
      <c r="P222" s="22">
        <v>61375.629222366435</v>
      </c>
      <c r="Q222" s="22">
        <v>553.67052631580145</v>
      </c>
      <c r="R222" s="22"/>
      <c r="S222" s="22"/>
      <c r="T222" s="22"/>
      <c r="U222" s="22"/>
      <c r="V222" s="22"/>
      <c r="W222" s="22"/>
      <c r="X222" s="22">
        <v>220</v>
      </c>
      <c r="Y222" s="22">
        <v>11696.405775684862</v>
      </c>
      <c r="Z222" s="22">
        <v>276.916</v>
      </c>
      <c r="AA222" s="22"/>
      <c r="AB222" s="22"/>
      <c r="AC222" s="22"/>
    </row>
    <row r="223" spans="1:29" x14ac:dyDescent="0.25">
      <c r="A223" s="22">
        <v>221</v>
      </c>
      <c r="B223" s="22">
        <v>526.13442638095273</v>
      </c>
      <c r="C223" s="715">
        <v>86619.592403237446</v>
      </c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>
        <v>221</v>
      </c>
      <c r="P223" s="22">
        <v>61611.816295139542</v>
      </c>
      <c r="Q223" s="22">
        <v>556.1872105263277</v>
      </c>
      <c r="R223" s="22"/>
      <c r="S223" s="22"/>
      <c r="T223" s="22"/>
      <c r="U223" s="22"/>
      <c r="V223" s="22"/>
      <c r="W223" s="22"/>
      <c r="X223" s="22">
        <v>221</v>
      </c>
      <c r="Y223" s="22">
        <v>11735.77460099579</v>
      </c>
      <c r="Z223" s="22">
        <v>278.17470909090906</v>
      </c>
      <c r="AA223" s="22"/>
      <c r="AB223" s="22"/>
      <c r="AC223" s="22"/>
    </row>
    <row r="224" spans="1:29" x14ac:dyDescent="0.25">
      <c r="A224" s="22">
        <v>222</v>
      </c>
      <c r="B224" s="22">
        <v>528.51512514285741</v>
      </c>
      <c r="C224" s="715">
        <v>86960.533947374701</v>
      </c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>
        <v>222</v>
      </c>
      <c r="P224" s="22">
        <v>61846.967384943724</v>
      </c>
      <c r="Q224" s="22">
        <v>558.70389473685418</v>
      </c>
      <c r="R224" s="22"/>
      <c r="S224" s="22"/>
      <c r="T224" s="22"/>
      <c r="U224" s="22"/>
      <c r="V224" s="22"/>
      <c r="W224" s="22"/>
      <c r="X224" s="22">
        <v>222</v>
      </c>
      <c r="Y224" s="22">
        <v>11774.878679104357</v>
      </c>
      <c r="Z224" s="22">
        <v>279.43341818181813</v>
      </c>
      <c r="AA224" s="22"/>
      <c r="AB224" s="22"/>
      <c r="AC224" s="22"/>
    </row>
    <row r="225" spans="1:29" x14ac:dyDescent="0.25">
      <c r="A225" s="22">
        <v>223</v>
      </c>
      <c r="B225" s="22">
        <v>530.8958239047621</v>
      </c>
      <c r="C225" s="715">
        <v>87300.186786184815</v>
      </c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>
        <v>223</v>
      </c>
      <c r="P225" s="22">
        <v>62081.085824835114</v>
      </c>
      <c r="Q225" s="22">
        <v>561.22057894738055</v>
      </c>
      <c r="R225" s="22"/>
      <c r="S225" s="22"/>
      <c r="T225" s="22"/>
      <c r="U225" s="22"/>
      <c r="V225" s="22"/>
      <c r="W225" s="22"/>
      <c r="X225" s="22">
        <v>223</v>
      </c>
      <c r="Y225" s="22">
        <v>11813.719074455574</v>
      </c>
      <c r="Z225" s="22">
        <v>280.69212727272725</v>
      </c>
      <c r="AA225" s="22"/>
      <c r="AB225" s="22"/>
      <c r="AC225" s="22"/>
    </row>
    <row r="226" spans="1:29" x14ac:dyDescent="0.25">
      <c r="A226" s="22">
        <v>224</v>
      </c>
      <c r="B226" s="22">
        <v>533.27652266666689</v>
      </c>
      <c r="C226" s="715">
        <v>87638.555171943692</v>
      </c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>
        <v>224</v>
      </c>
      <c r="P226" s="22">
        <v>62314.174962835801</v>
      </c>
      <c r="Q226" s="22">
        <v>563.73726315790691</v>
      </c>
      <c r="R226" s="22"/>
      <c r="S226" s="22"/>
      <c r="T226" s="22"/>
      <c r="U226" s="22"/>
      <c r="V226" s="22"/>
      <c r="W226" s="22"/>
      <c r="X226" s="22">
        <v>224</v>
      </c>
      <c r="Y226" s="22">
        <v>11852.296861924126</v>
      </c>
      <c r="Z226" s="22">
        <v>281.95083636363631</v>
      </c>
      <c r="AA226" s="22"/>
      <c r="AB226" s="22"/>
      <c r="AC226" s="22"/>
    </row>
    <row r="227" spans="1:29" x14ac:dyDescent="0.25">
      <c r="A227" s="22">
        <v>225</v>
      </c>
      <c r="B227" s="22">
        <v>535.65722142857169</v>
      </c>
      <c r="C227" s="715">
        <v>87975.643357743204</v>
      </c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>
        <v>225</v>
      </c>
      <c r="P227" s="22">
        <v>62546.238160929119</v>
      </c>
      <c r="Q227" s="22">
        <v>566.25394736843327</v>
      </c>
      <c r="R227" s="22"/>
      <c r="S227" s="22"/>
      <c r="T227" s="22"/>
      <c r="U227" s="22"/>
      <c r="V227" s="22"/>
      <c r="W227" s="22"/>
      <c r="X227" s="22">
        <v>225</v>
      </c>
      <c r="Y227" s="22">
        <v>11890.613126409051</v>
      </c>
      <c r="Z227" s="22">
        <v>283.20954545454543</v>
      </c>
      <c r="AA227" s="22"/>
      <c r="AB227" s="22"/>
      <c r="AC227" s="22"/>
    </row>
    <row r="228" spans="1:29" x14ac:dyDescent="0.25">
      <c r="A228" s="22">
        <v>226</v>
      </c>
      <c r="B228" s="22">
        <v>538.03792019047648</v>
      </c>
      <c r="C228" s="715">
        <v>88311.455596480082</v>
      </c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>
        <v>226</v>
      </c>
      <c r="P228" s="22">
        <v>62777.278794089572</v>
      </c>
      <c r="Q228" s="22">
        <v>568.77063157895964</v>
      </c>
      <c r="R228" s="22"/>
      <c r="S228" s="22"/>
      <c r="T228" s="22"/>
      <c r="U228" s="22"/>
      <c r="V228" s="22"/>
      <c r="W228" s="22"/>
      <c r="X228" s="22">
        <v>226</v>
      </c>
      <c r="Y228" s="22">
        <v>11928.668962436856</v>
      </c>
      <c r="Z228" s="22">
        <v>284.4682545454545</v>
      </c>
      <c r="AA228" s="22"/>
      <c r="AB228" s="22"/>
      <c r="AC228" s="22"/>
    </row>
    <row r="229" spans="1:29" x14ac:dyDescent="0.25">
      <c r="A229" s="22">
        <v>227</v>
      </c>
      <c r="B229" s="22">
        <v>540.41861895238128</v>
      </c>
      <c r="C229" s="715">
        <v>88645.996139890645</v>
      </c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>
        <v>227</v>
      </c>
      <c r="P229" s="22">
        <v>63007.300249346044</v>
      </c>
      <c r="Q229" s="22">
        <v>571.287315789486</v>
      </c>
      <c r="R229" s="22"/>
      <c r="S229" s="22"/>
      <c r="T229" s="22"/>
      <c r="U229" s="22"/>
      <c r="V229" s="22"/>
      <c r="W229" s="22"/>
      <c r="X229" s="22">
        <v>227</v>
      </c>
      <c r="Y229" s="22">
        <v>11966.465473772994</v>
      </c>
      <c r="Z229" s="22">
        <v>285.72696363636356</v>
      </c>
      <c r="AA229" s="22"/>
      <c r="AB229" s="22"/>
      <c r="AC229" s="22"/>
    </row>
    <row r="230" spans="1:29" x14ac:dyDescent="0.25">
      <c r="A230" s="22">
        <v>228</v>
      </c>
      <c r="B230" s="22">
        <v>542.79931771428596</v>
      </c>
      <c r="C230" s="715">
        <v>88979.269237629967</v>
      </c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>
        <v>228</v>
      </c>
      <c r="P230" s="22">
        <v>63236.30592487735</v>
      </c>
      <c r="Q230" s="22">
        <v>573.80400000001237</v>
      </c>
      <c r="R230" s="22"/>
      <c r="S230" s="22"/>
      <c r="T230" s="22"/>
      <c r="U230" s="22"/>
      <c r="V230" s="22"/>
      <c r="W230" s="22"/>
      <c r="X230" s="22">
        <v>228</v>
      </c>
      <c r="Y230" s="22">
        <v>12004.003773041519</v>
      </c>
      <c r="Z230" s="22">
        <v>286.98567272727269</v>
      </c>
      <c r="AA230" s="22"/>
      <c r="AB230" s="22"/>
      <c r="AC230" s="22"/>
    </row>
    <row r="231" spans="1:29" x14ac:dyDescent="0.25">
      <c r="A231" s="22">
        <v>229</v>
      </c>
      <c r="B231" s="22">
        <v>545.18001647619076</v>
      </c>
      <c r="C231" s="715">
        <v>89311.279136394078</v>
      </c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>
        <v>229</v>
      </c>
      <c r="P231" s="22">
        <v>63464.299229139251</v>
      </c>
      <c r="Q231" s="22">
        <v>576.32068421053884</v>
      </c>
      <c r="R231" s="22"/>
      <c r="S231" s="22"/>
      <c r="T231" s="22"/>
      <c r="U231" s="22"/>
      <c r="V231" s="22"/>
      <c r="W231" s="22"/>
      <c r="X231" s="22">
        <v>229</v>
      </c>
      <c r="Y231" s="22">
        <v>12041.284981352825</v>
      </c>
      <c r="Z231" s="22">
        <v>288.24438181818181</v>
      </c>
      <c r="AA231" s="22"/>
      <c r="AB231" s="22"/>
      <c r="AC231" s="22"/>
    </row>
    <row r="232" spans="1:29" x14ac:dyDescent="0.25">
      <c r="A232" s="22">
        <v>230</v>
      </c>
      <c r="B232" s="22">
        <v>547.56071523809555</v>
      </c>
      <c r="C232" s="715">
        <v>89642.03007908375</v>
      </c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>
        <v>230</v>
      </c>
      <c r="P232" s="22">
        <v>63691.283580022005</v>
      </c>
      <c r="Q232" s="22">
        <v>578.83736842106509</v>
      </c>
      <c r="R232" s="22"/>
      <c r="S232" s="22"/>
      <c r="T232" s="22"/>
      <c r="U232" s="22"/>
      <c r="V232" s="22"/>
      <c r="W232" s="22"/>
      <c r="X232" s="22">
        <v>230</v>
      </c>
      <c r="Y232" s="22">
        <v>12078.310227939292</v>
      </c>
      <c r="Z232" s="22">
        <v>289.50309090909087</v>
      </c>
      <c r="AA232" s="22"/>
      <c r="AB232" s="22"/>
      <c r="AC232" s="22"/>
    </row>
    <row r="233" spans="1:29" x14ac:dyDescent="0.25">
      <c r="A233" s="22">
        <v>231</v>
      </c>
      <c r="B233" s="22">
        <v>549.94141400000024</v>
      </c>
      <c r="C233" s="715">
        <v>89971.526304008323</v>
      </c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>
        <v>231</v>
      </c>
      <c r="P233" s="22">
        <v>63917.262404037479</v>
      </c>
      <c r="Q233" s="22">
        <v>581.35405263159146</v>
      </c>
      <c r="R233" s="22"/>
      <c r="S233" s="22"/>
      <c r="T233" s="22"/>
      <c r="U233" s="22"/>
      <c r="V233" s="22"/>
      <c r="W233" s="22"/>
      <c r="X233" s="22">
        <v>231</v>
      </c>
      <c r="Y233" s="22">
        <v>12115.080649798674</v>
      </c>
      <c r="Z233" s="22">
        <v>290.76179999999999</v>
      </c>
      <c r="AA233" s="22"/>
      <c r="AB233" s="22"/>
      <c r="AC233" s="22"/>
    </row>
    <row r="234" spans="1:29" x14ac:dyDescent="0.25">
      <c r="A234" s="22">
        <v>232</v>
      </c>
      <c r="B234" s="22">
        <v>552.32211276190515</v>
      </c>
      <c r="C234" s="715">
        <v>90299.772044128666</v>
      </c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>
        <v>232</v>
      </c>
      <c r="P234" s="22">
        <v>64142.239135534859</v>
      </c>
      <c r="Q234" s="22">
        <v>583.87073684211782</v>
      </c>
      <c r="R234" s="22"/>
      <c r="S234" s="22"/>
      <c r="T234" s="22"/>
      <c r="U234" s="22"/>
      <c r="V234" s="22"/>
      <c r="W234" s="22"/>
      <c r="X234" s="22">
        <v>232</v>
      </c>
      <c r="Y234" s="22">
        <v>12151.597391345165</v>
      </c>
      <c r="Z234" s="22">
        <v>292.02050909090906</v>
      </c>
      <c r="AA234" s="22"/>
      <c r="AB234" s="22"/>
      <c r="AC234" s="22"/>
    </row>
    <row r="235" spans="1:29" x14ac:dyDescent="0.25">
      <c r="A235" s="22">
        <v>233</v>
      </c>
      <c r="B235" s="22">
        <v>554.70281152380971</v>
      </c>
      <c r="C235" s="715">
        <v>90626.771526337499</v>
      </c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>
        <v>233</v>
      </c>
      <c r="P235" s="22">
        <v>64366.217215944576</v>
      </c>
      <c r="Q235" s="22">
        <v>586.3874210526443</v>
      </c>
      <c r="R235" s="22"/>
      <c r="S235" s="22"/>
      <c r="T235" s="22"/>
      <c r="U235" s="22"/>
      <c r="V235" s="22"/>
      <c r="W235" s="22"/>
      <c r="X235" s="22">
        <v>233</v>
      </c>
      <c r="Y235" s="22">
        <v>12187.861604067932</v>
      </c>
      <c r="Z235" s="22">
        <v>293.27921818181818</v>
      </c>
      <c r="AA235" s="22"/>
      <c r="AB235" s="22"/>
      <c r="AC235" s="22"/>
    </row>
    <row r="236" spans="1:29" x14ac:dyDescent="0.25">
      <c r="A236" s="22">
        <v>234</v>
      </c>
      <c r="B236" s="22">
        <v>557.08351028571462</v>
      </c>
      <c r="C236" s="715">
        <v>90952.528970776213</v>
      </c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>
        <v>234</v>
      </c>
      <c r="P236" s="22">
        <v>64589.200093048799</v>
      </c>
      <c r="Q236" s="22">
        <v>588.90410526317055</v>
      </c>
      <c r="R236" s="22"/>
      <c r="S236" s="22"/>
      <c r="T236" s="22"/>
      <c r="U236" s="22"/>
      <c r="V236" s="22"/>
      <c r="W236" s="22"/>
      <c r="X236" s="22">
        <v>234</v>
      </c>
      <c r="Y236" s="22">
        <v>12223.874446197044</v>
      </c>
      <c r="Z236" s="22">
        <v>294.53792727272725</v>
      </c>
      <c r="AA236" s="22"/>
      <c r="AB236" s="22"/>
      <c r="AC236" s="22"/>
    </row>
    <row r="237" spans="1:29" x14ac:dyDescent="0.25">
      <c r="A237" s="22">
        <v>235</v>
      </c>
      <c r="B237" s="22">
        <v>559.46420904761931</v>
      </c>
      <c r="C237" s="715">
        <v>91277.048590186605</v>
      </c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>
        <v>235</v>
      </c>
      <c r="P237" s="22">
        <v>64811.19122027851</v>
      </c>
      <c r="Q237" s="22">
        <v>591.42078947369703</v>
      </c>
      <c r="R237" s="22"/>
      <c r="S237" s="22"/>
      <c r="T237" s="22"/>
      <c r="U237" s="22"/>
      <c r="V237" s="22"/>
      <c r="W237" s="22"/>
      <c r="X237" s="22">
        <v>235</v>
      </c>
      <c r="Y237" s="22">
        <v>12259.637082376621</v>
      </c>
      <c r="Z237" s="22">
        <v>295.79663636363637</v>
      </c>
      <c r="AA237" s="22"/>
      <c r="AB237" s="22"/>
      <c r="AC237" s="22"/>
    </row>
    <row r="238" spans="1:29" x14ac:dyDescent="0.25">
      <c r="A238" s="22">
        <v>236</v>
      </c>
      <c r="B238" s="22">
        <v>561.8449078095241</v>
      </c>
      <c r="C238" s="715">
        <v>91600.334589296661</v>
      </c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>
        <v>236</v>
      </c>
      <c r="P238" s="22">
        <v>65032.194056035798</v>
      </c>
      <c r="Q238" s="22">
        <v>593.93747368422339</v>
      </c>
      <c r="R238" s="22"/>
      <c r="S238" s="22"/>
      <c r="T238" s="22"/>
      <c r="U238" s="22"/>
      <c r="V238" s="22"/>
      <c r="W238" s="22"/>
      <c r="X238" s="22">
        <v>236</v>
      </c>
      <c r="Y238" s="22">
        <v>12295.15068334512</v>
      </c>
      <c r="Z238" s="22">
        <v>297.05534545454543</v>
      </c>
      <c r="AA238" s="22"/>
      <c r="AB238" s="22"/>
      <c r="AC238" s="22"/>
    </row>
    <row r="239" spans="1:29" x14ac:dyDescent="0.25">
      <c r="A239" s="22">
        <v>237</v>
      </c>
      <c r="B239" s="22">
        <v>564.2256065714289</v>
      </c>
      <c r="C239" s="715">
        <v>91922.391164238958</v>
      </c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>
        <v>237</v>
      </c>
      <c r="P239" s="22">
        <v>65252.212063040912</v>
      </c>
      <c r="Q239" s="22">
        <v>596.45415789474976</v>
      </c>
      <c r="R239" s="22"/>
      <c r="S239" s="22"/>
      <c r="T239" s="22"/>
      <c r="U239" s="22"/>
      <c r="V239" s="22"/>
      <c r="W239" s="22"/>
      <c r="X239" s="22">
        <v>237</v>
      </c>
      <c r="Y239" s="22">
        <v>12330.416425622545</v>
      </c>
      <c r="Z239" s="22">
        <v>298.31405454545455</v>
      </c>
      <c r="AA239" s="22"/>
      <c r="AB239" s="22"/>
      <c r="AC239" s="22"/>
    </row>
    <row r="240" spans="1:29" x14ac:dyDescent="0.25">
      <c r="A240" s="22">
        <v>238</v>
      </c>
      <c r="B240" s="22">
        <v>566.60630533333358</v>
      </c>
      <c r="C240" s="715">
        <v>92243.222502000775</v>
      </c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>
        <v>238</v>
      </c>
      <c r="P240" s="22">
        <v>65471.248707703016</v>
      </c>
      <c r="Q240" s="22">
        <v>598.97084210527612</v>
      </c>
      <c r="R240" s="22"/>
      <c r="S240" s="22"/>
      <c r="T240" s="22"/>
      <c r="U240" s="22"/>
      <c r="V240" s="22"/>
      <c r="W240" s="22"/>
      <c r="X240" s="22">
        <v>238</v>
      </c>
      <c r="Y240" s="22">
        <v>12365.435491204575</v>
      </c>
      <c r="Z240" s="22">
        <v>299.57276363636362</v>
      </c>
      <c r="AA240" s="22"/>
      <c r="AB240" s="22"/>
      <c r="AC240" s="22"/>
    </row>
    <row r="241" spans="1:29" x14ac:dyDescent="0.25">
      <c r="A241" s="22">
        <v>239</v>
      </c>
      <c r="B241" s="22">
        <v>568.98700409523838</v>
      </c>
      <c r="C241" s="715">
        <v>92562.832779904726</v>
      </c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>
        <v>239</v>
      </c>
      <c r="P241" s="22">
        <v>65689.307459514559</v>
      </c>
      <c r="Q241" s="22">
        <v>601.48752631580248</v>
      </c>
      <c r="R241" s="22"/>
      <c r="S241" s="22"/>
      <c r="T241" s="22"/>
      <c r="U241" s="22"/>
      <c r="V241" s="22"/>
      <c r="W241" s="22"/>
      <c r="X241" s="22">
        <v>239</v>
      </c>
      <c r="Y241" s="22">
        <v>12400.209067263411</v>
      </c>
      <c r="Z241" s="22">
        <v>300.83147272727268</v>
      </c>
      <c r="AA241" s="22"/>
      <c r="AB241" s="22"/>
      <c r="AC241" s="22"/>
    </row>
    <row r="242" spans="1:29" x14ac:dyDescent="0.25">
      <c r="A242" s="22">
        <v>240</v>
      </c>
      <c r="B242" s="22">
        <v>571.36770285714317</v>
      </c>
      <c r="C242" s="715">
        <v>92881.226165118525</v>
      </c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>
        <v>240</v>
      </c>
      <c r="P242" s="22">
        <v>65906.391790467576</v>
      </c>
      <c r="Q242" s="22">
        <v>604.00421052632885</v>
      </c>
      <c r="R242" s="22"/>
      <c r="S242" s="22"/>
      <c r="T242" s="22"/>
      <c r="U242" s="22"/>
      <c r="V242" s="22"/>
      <c r="W242" s="22"/>
      <c r="X242" s="22">
        <v>240</v>
      </c>
      <c r="Y242" s="22">
        <v>12434.73834585521</v>
      </c>
      <c r="Z242" s="22">
        <v>302.0901818181818</v>
      </c>
      <c r="AA242" s="22"/>
      <c r="AB242" s="22"/>
      <c r="AC242" s="22"/>
    </row>
    <row r="243" spans="1:29" x14ac:dyDescent="0.25">
      <c r="A243" s="22">
        <v>241</v>
      </c>
      <c r="B243" s="22">
        <v>573.74840161904785</v>
      </c>
      <c r="C243" s="715">
        <v>93198.406814193557</v>
      </c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>
        <v>241</v>
      </c>
      <c r="P243" s="22">
        <v>66122.50517449202</v>
      </c>
      <c r="Q243" s="22">
        <v>606.52089473685521</v>
      </c>
      <c r="R243" s="22"/>
      <c r="S243" s="22"/>
      <c r="T243" s="22"/>
      <c r="U243" s="22"/>
      <c r="V243" s="22"/>
      <c r="W243" s="22"/>
      <c r="X243" s="22">
        <v>241</v>
      </c>
      <c r="Y243" s="22">
        <v>12469.024523634052</v>
      </c>
      <c r="Z243" s="22">
        <v>303.34889090909087</v>
      </c>
      <c r="AA243" s="22"/>
      <c r="AB243" s="22"/>
      <c r="AC243" s="22"/>
    </row>
    <row r="244" spans="1:29" x14ac:dyDescent="0.25">
      <c r="A244" s="22">
        <v>242</v>
      </c>
      <c r="B244" s="22">
        <v>576.12910038095265</v>
      </c>
      <c r="C244" s="715">
        <v>93514.378872630623</v>
      </c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>
        <v>242</v>
      </c>
      <c r="P244" s="22">
        <v>66337.651086915284</v>
      </c>
      <c r="Q244" s="22">
        <v>609.03757894738146</v>
      </c>
      <c r="R244" s="22"/>
      <c r="S244" s="22"/>
      <c r="T244" s="22"/>
      <c r="U244" s="22"/>
      <c r="V244" s="22"/>
      <c r="W244" s="22"/>
      <c r="X244" s="22">
        <v>242</v>
      </c>
      <c r="Y244" s="22">
        <v>12503.068801572264</v>
      </c>
      <c r="Z244" s="22">
        <v>304.60759999999999</v>
      </c>
      <c r="AA244" s="22"/>
      <c r="AB244" s="22"/>
      <c r="AC244" s="22"/>
    </row>
    <row r="245" spans="1:29" x14ac:dyDescent="0.25">
      <c r="A245" s="22">
        <v>243</v>
      </c>
      <c r="B245" s="22">
        <v>578.50979914285745</v>
      </c>
      <c r="C245" s="715">
        <v>93829.146474472087</v>
      </c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>
        <v>243</v>
      </c>
      <c r="P245" s="22">
        <v>66551.833003941865</v>
      </c>
      <c r="Q245" s="22">
        <v>611.55426315790794</v>
      </c>
      <c r="R245" s="22"/>
      <c r="S245" s="22"/>
      <c r="T245" s="22"/>
      <c r="U245" s="22"/>
      <c r="V245" s="22"/>
      <c r="W245" s="22"/>
      <c r="X245" s="22">
        <v>243</v>
      </c>
      <c r="Y245" s="22">
        <v>12536.872384686985</v>
      </c>
      <c r="Z245" s="22">
        <v>305.86630909090906</v>
      </c>
      <c r="AA245" s="22"/>
      <c r="AB245" s="22"/>
      <c r="AC245" s="22"/>
    </row>
    <row r="246" spans="1:29" x14ac:dyDescent="0.25">
      <c r="A246" s="22">
        <v>244</v>
      </c>
      <c r="B246" s="22">
        <v>580.89049790476224</v>
      </c>
      <c r="C246" s="715">
        <v>94142.713741919491</v>
      </c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>
        <v>244</v>
      </c>
      <c r="P246" s="22">
        <v>66765.05440215327</v>
      </c>
      <c r="Q246" s="22">
        <v>614.0709473684343</v>
      </c>
      <c r="R246" s="22"/>
      <c r="S246" s="22"/>
      <c r="T246" s="22"/>
      <c r="U246" s="22"/>
      <c r="V246" s="22"/>
      <c r="W246" s="22"/>
      <c r="X246" s="22">
        <v>244</v>
      </c>
      <c r="Y246" s="22">
        <v>12570.436481772937</v>
      </c>
      <c r="Z246" s="22">
        <v>307.12501818181812</v>
      </c>
      <c r="AA246" s="22"/>
      <c r="AB246" s="22"/>
      <c r="AC246" s="22"/>
    </row>
    <row r="247" spans="1:29" x14ac:dyDescent="0.25">
      <c r="A247" s="22">
        <v>245</v>
      </c>
      <c r="B247" s="22">
        <v>583.27119666666704</v>
      </c>
      <c r="C247" s="715">
        <v>94455.084784975581</v>
      </c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>
        <v>245</v>
      </c>
      <c r="P247" s="22">
        <v>66977.318758026508</v>
      </c>
      <c r="Q247" s="22">
        <v>616.58763157896067</v>
      </c>
      <c r="R247" s="22"/>
      <c r="S247" s="22"/>
      <c r="T247" s="22"/>
      <c r="U247" s="22"/>
      <c r="V247" s="22"/>
      <c r="W247" s="22"/>
      <c r="X247" s="22">
        <v>245</v>
      </c>
      <c r="Y247" s="22">
        <v>12603.762305141194</v>
      </c>
      <c r="Z247" s="22">
        <v>308.38372727272724</v>
      </c>
      <c r="AA247" s="22"/>
      <c r="AB247" s="22"/>
      <c r="AC247" s="22"/>
    </row>
    <row r="248" spans="1:29" x14ac:dyDescent="0.25">
      <c r="A248" s="22">
        <v>246</v>
      </c>
      <c r="B248" s="22">
        <v>585.65189542857172</v>
      </c>
      <c r="C248" s="715">
        <v>94766.263701110307</v>
      </c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>
        <v>246</v>
      </c>
      <c r="P248" s="22">
        <v>67188.629547471806</v>
      </c>
      <c r="Q248" s="22">
        <v>619.10431578948703</v>
      </c>
      <c r="R248" s="22"/>
      <c r="S248" s="22"/>
      <c r="T248" s="22"/>
      <c r="U248" s="22"/>
      <c r="V248" s="22"/>
      <c r="W248" s="22"/>
      <c r="X248" s="22">
        <v>246</v>
      </c>
      <c r="Y248" s="22">
        <v>12636.85107036386</v>
      </c>
      <c r="Z248" s="22">
        <v>309.64243636363636</v>
      </c>
      <c r="AA248" s="22"/>
      <c r="AB248" s="22"/>
      <c r="AC248" s="22"/>
    </row>
    <row r="249" spans="1:29" x14ac:dyDescent="0.25">
      <c r="A249" s="22">
        <v>247</v>
      </c>
      <c r="B249" s="22">
        <v>588.03259419047652</v>
      </c>
      <c r="C249" s="715">
        <v>95076.254574949038</v>
      </c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>
        <v>247</v>
      </c>
      <c r="P249" s="22">
        <v>67398.99024538786</v>
      </c>
      <c r="Q249" s="22">
        <v>621.6210000000134</v>
      </c>
      <c r="R249" s="22"/>
      <c r="S249" s="22"/>
      <c r="T249" s="22"/>
      <c r="U249" s="22"/>
      <c r="V249" s="22"/>
      <c r="W249" s="22"/>
      <c r="X249" s="22">
        <v>247</v>
      </c>
      <c r="Y249" s="22">
        <v>12669.703996024613</v>
      </c>
      <c r="Z249" s="22">
        <v>310.90114545454543</v>
      </c>
      <c r="AA249" s="22"/>
      <c r="AB249" s="22"/>
      <c r="AC249" s="22"/>
    </row>
    <row r="250" spans="1:29" x14ac:dyDescent="0.25">
      <c r="A250" s="22">
        <v>248</v>
      </c>
      <c r="B250" s="22">
        <v>590.4132929523812</v>
      </c>
      <c r="C250" s="715">
        <v>95385.061477982963</v>
      </c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>
        <v>248</v>
      </c>
      <c r="P250" s="22">
        <v>67608.404325234646</v>
      </c>
      <c r="Q250" s="22">
        <v>624.13768421053976</v>
      </c>
      <c r="R250" s="22"/>
      <c r="S250" s="22"/>
      <c r="T250" s="22"/>
      <c r="U250" s="22"/>
      <c r="V250" s="22"/>
      <c r="W250" s="22"/>
      <c r="X250" s="22">
        <v>248</v>
      </c>
      <c r="Y250" s="22">
        <v>12702.322303474934</v>
      </c>
      <c r="Z250" s="22">
        <v>312.15985454545449</v>
      </c>
      <c r="AA250" s="22"/>
      <c r="AB250" s="22"/>
      <c r="AC250" s="22"/>
    </row>
    <row r="251" spans="1:29" x14ac:dyDescent="0.25">
      <c r="A251" s="22">
        <v>249</v>
      </c>
      <c r="B251" s="22">
        <v>592.79399171428599</v>
      </c>
      <c r="C251" s="715">
        <v>95692.688468300636</v>
      </c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>
        <v>249</v>
      </c>
      <c r="P251" s="22">
        <v>67816.875258623113</v>
      </c>
      <c r="Q251" s="22">
        <v>626.65436842106612</v>
      </c>
      <c r="R251" s="22"/>
      <c r="S251" s="22"/>
      <c r="T251" s="22"/>
      <c r="U251" s="22"/>
      <c r="V251" s="22"/>
      <c r="W251" s="22"/>
      <c r="X251" s="22">
        <v>249</v>
      </c>
      <c r="Y251" s="22">
        <v>12734.707216595958</v>
      </c>
      <c r="Z251" s="22">
        <v>313.41856363636361</v>
      </c>
      <c r="AA251" s="22"/>
      <c r="AB251" s="22"/>
      <c r="AC251" s="22"/>
    </row>
    <row r="252" spans="1:29" x14ac:dyDescent="0.25">
      <c r="A252" s="22">
        <v>250</v>
      </c>
      <c r="B252" s="22">
        <v>595.17469047619068</v>
      </c>
      <c r="C252" s="715">
        <v>95999.139590339561</v>
      </c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>
        <v>250</v>
      </c>
      <c r="P252" s="22">
        <v>68024.406514921357</v>
      </c>
      <c r="Q252" s="22">
        <v>629.17105263159249</v>
      </c>
      <c r="R252" s="22"/>
      <c r="S252" s="22"/>
      <c r="T252" s="22"/>
      <c r="U252" s="22"/>
      <c r="V252" s="22"/>
      <c r="W252" s="22"/>
      <c r="X252" s="22">
        <v>250</v>
      </c>
      <c r="Y252" s="22">
        <v>12766.859961565799</v>
      </c>
      <c r="Z252" s="22">
        <v>314.67727272727268</v>
      </c>
      <c r="AA252" s="22"/>
      <c r="AB252" s="22"/>
      <c r="AC252" s="22"/>
    </row>
    <row r="253" spans="1:29" x14ac:dyDescent="0.25">
      <c r="A253" s="22">
        <v>251</v>
      </c>
      <c r="B253" s="22">
        <v>597.55538923809547</v>
      </c>
      <c r="C253" s="715">
        <v>96304.418874657189</v>
      </c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>
        <v>251</v>
      </c>
      <c r="P253" s="22">
        <v>68231.001560876248</v>
      </c>
      <c r="Q253" s="22">
        <v>631.68773684211885</v>
      </c>
      <c r="R253" s="22"/>
      <c r="S253" s="22"/>
      <c r="T253" s="22"/>
      <c r="U253" s="22"/>
      <c r="V253" s="22"/>
      <c r="W253" s="22"/>
      <c r="X253" s="22">
        <v>251</v>
      </c>
      <c r="Y253" s="22">
        <v>12798.781766632301</v>
      </c>
      <c r="Z253" s="22">
        <v>315.9359818181818</v>
      </c>
      <c r="AA253" s="22"/>
      <c r="AB253" s="22"/>
      <c r="AC253" s="22"/>
    </row>
    <row r="254" spans="1:29" x14ac:dyDescent="0.25">
      <c r="A254" s="22">
        <v>252</v>
      </c>
      <c r="B254" s="22">
        <v>599.93608800000027</v>
      </c>
      <c r="C254" s="715">
        <v>96608.530337721153</v>
      </c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>
        <v>252</v>
      </c>
      <c r="P254" s="22">
        <v>68436.663860250643</v>
      </c>
      <c r="Q254" s="22">
        <v>634.20442105264522</v>
      </c>
      <c r="R254" s="22"/>
      <c r="S254" s="22"/>
      <c r="T254" s="22"/>
      <c r="U254" s="22"/>
      <c r="V254" s="22"/>
      <c r="W254" s="22"/>
      <c r="X254" s="22">
        <v>252</v>
      </c>
      <c r="Y254" s="22">
        <v>12830.473861891136</v>
      </c>
      <c r="Z254" s="22">
        <v>317.19469090909087</v>
      </c>
      <c r="AA254" s="22"/>
      <c r="AB254" s="22"/>
      <c r="AC254" s="22"/>
    </row>
    <row r="255" spans="1:29" x14ac:dyDescent="0.25">
      <c r="A255" s="22">
        <v>253</v>
      </c>
      <c r="B255" s="22">
        <v>602.31678676190506</v>
      </c>
      <c r="C255" s="715">
        <v>96911.477981716584</v>
      </c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>
        <v>253</v>
      </c>
      <c r="P255" s="22">
        <v>68641.396873475358</v>
      </c>
      <c r="Q255" s="22">
        <v>636.72110526317158</v>
      </c>
      <c r="R255" s="22"/>
      <c r="S255" s="22"/>
      <c r="T255" s="22"/>
      <c r="U255" s="22"/>
      <c r="V255" s="22"/>
      <c r="W255" s="22"/>
      <c r="X255" s="22">
        <v>253</v>
      </c>
      <c r="Y255" s="22">
        <v>12861.937479069</v>
      </c>
      <c r="Z255" s="22">
        <v>318.45339999999993</v>
      </c>
      <c r="AA255" s="22"/>
      <c r="AB255" s="22"/>
      <c r="AC255" s="22"/>
    </row>
    <row r="256" spans="1:29" x14ac:dyDescent="0.25">
      <c r="A256" s="22">
        <v>254</v>
      </c>
      <c r="B256" s="22">
        <v>604.69748552380975</v>
      </c>
      <c r="C256" s="715">
        <v>97213.265794371808</v>
      </c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>
        <v>254</v>
      </c>
      <c r="P256" s="22">
        <v>68845.204057315234</v>
      </c>
      <c r="Q256" s="22">
        <v>639.23778947369794</v>
      </c>
      <c r="R256" s="22"/>
      <c r="S256" s="22"/>
      <c r="T256" s="22"/>
      <c r="U256" s="22"/>
      <c r="V256" s="22"/>
      <c r="W256" s="22"/>
      <c r="X256" s="22">
        <v>254</v>
      </c>
      <c r="Y256" s="22">
        <v>12893.173851312027</v>
      </c>
      <c r="Z256" s="22">
        <v>319.71210909090911</v>
      </c>
      <c r="AA256" s="22"/>
      <c r="AB256" s="22"/>
      <c r="AC256" s="22"/>
    </row>
    <row r="257" spans="1:29" x14ac:dyDescent="0.25">
      <c r="A257" s="22">
        <v>255</v>
      </c>
      <c r="B257" s="22">
        <v>607.07818428571466</v>
      </c>
      <c r="C257" s="715">
        <v>97513.897748799514</v>
      </c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>
        <v>255</v>
      </c>
      <c r="P257" s="22">
        <v>69048.088864549529</v>
      </c>
      <c r="Q257" s="22">
        <v>641.75447368422431</v>
      </c>
      <c r="R257" s="22"/>
      <c r="S257" s="22"/>
      <c r="T257" s="22"/>
      <c r="U257" s="22"/>
      <c r="V257" s="22"/>
      <c r="W257" s="22"/>
      <c r="X257" s="22">
        <v>255</v>
      </c>
      <c r="Y257" s="22">
        <v>12924.184212979169</v>
      </c>
      <c r="Z257" s="22">
        <v>320.97081818181817</v>
      </c>
      <c r="AA257" s="22"/>
      <c r="AB257" s="22"/>
      <c r="AC257" s="22"/>
    </row>
    <row r="258" spans="1:29" x14ac:dyDescent="0.25">
      <c r="A258" s="22">
        <v>256</v>
      </c>
      <c r="B258" s="22">
        <v>609.45888304761934</v>
      </c>
      <c r="C258" s="715">
        <v>97813.377803354684</v>
      </c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>
        <v>256</v>
      </c>
      <c r="P258" s="22">
        <v>69250.054743665081</v>
      </c>
      <c r="Q258" s="22">
        <v>644.27115789475067</v>
      </c>
      <c r="R258" s="22"/>
      <c r="S258" s="22"/>
      <c r="T258" s="22"/>
      <c r="U258" s="22"/>
      <c r="V258" s="22"/>
      <c r="W258" s="22"/>
      <c r="X258" s="22">
        <v>256</v>
      </c>
      <c r="Y258" s="22">
        <v>12954.96979944046</v>
      </c>
      <c r="Z258" s="22">
        <v>322.22952727272724</v>
      </c>
      <c r="AA258" s="22"/>
      <c r="AB258" s="22"/>
      <c r="AC258" s="22"/>
    </row>
    <row r="259" spans="1:29" x14ac:dyDescent="0.25">
      <c r="A259" s="22">
        <v>257</v>
      </c>
      <c r="B259" s="22">
        <v>611.83958180952413</v>
      </c>
      <c r="C259" s="715">
        <v>98111.709901507318</v>
      </c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>
        <v>257</v>
      </c>
      <c r="P259" s="22">
        <v>69451.105138562969</v>
      </c>
      <c r="Q259" s="22">
        <v>646.78784210527704</v>
      </c>
      <c r="R259" s="22"/>
      <c r="S259" s="22"/>
      <c r="T259" s="22"/>
      <c r="U259" s="22"/>
      <c r="V259" s="22"/>
      <c r="W259" s="22"/>
      <c r="X259" s="22">
        <v>257</v>
      </c>
      <c r="Y259" s="22">
        <v>12985.531846880209</v>
      </c>
      <c r="Z259" s="22">
        <v>323.48823636363636</v>
      </c>
      <c r="AA259" s="22"/>
      <c r="AB259" s="22"/>
      <c r="AC259" s="22"/>
    </row>
    <row r="260" spans="1:29" x14ac:dyDescent="0.25">
      <c r="A260" s="22">
        <v>258</v>
      </c>
      <c r="B260" s="22">
        <v>614.22028057142893</v>
      </c>
      <c r="C260" s="715">
        <v>98408.897971729879</v>
      </c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>
        <v>258</v>
      </c>
      <c r="P260" s="22">
        <v>69651.243488277367</v>
      </c>
      <c r="Q260" s="22">
        <v>649.3045263158034</v>
      </c>
      <c r="R260" s="22"/>
      <c r="S260" s="22"/>
      <c r="T260" s="22"/>
      <c r="U260" s="22"/>
      <c r="V260" s="22"/>
      <c r="W260" s="22"/>
      <c r="X260" s="22">
        <v>258</v>
      </c>
      <c r="Y260" s="22">
        <v>13015.871592104813</v>
      </c>
      <c r="Z260" s="22">
        <v>324.74694545454543</v>
      </c>
      <c r="AA260" s="22"/>
      <c r="AB260" s="22"/>
      <c r="AC260" s="22"/>
    </row>
    <row r="261" spans="1:29" x14ac:dyDescent="0.25">
      <c r="A261" s="22">
        <v>259</v>
      </c>
      <c r="B261" s="22">
        <v>616.60097933333361</v>
      </c>
      <c r="C261" s="715">
        <v>98704.94592739889</v>
      </c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>
        <v>259</v>
      </c>
      <c r="P261" s="22">
        <v>69850.473226706643</v>
      </c>
      <c r="Q261" s="22">
        <v>651.82121052632976</v>
      </c>
      <c r="R261" s="22"/>
      <c r="S261" s="22"/>
      <c r="T261" s="22"/>
      <c r="U261" s="22"/>
      <c r="V261" s="22"/>
      <c r="W261" s="22"/>
      <c r="X261" s="22">
        <v>259</v>
      </c>
      <c r="Y261" s="22">
        <v>13045.990272355335</v>
      </c>
      <c r="Z261" s="22">
        <v>326.00565454545449</v>
      </c>
      <c r="AA261" s="22"/>
      <c r="AB261" s="22"/>
      <c r="AC261" s="22"/>
    </row>
    <row r="262" spans="1:29" x14ac:dyDescent="0.25">
      <c r="A262" s="22">
        <v>260</v>
      </c>
      <c r="B262" s="22">
        <v>618.98167809523852</v>
      </c>
      <c r="C262" s="715">
        <v>98999.857666709708</v>
      </c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>
        <v>260</v>
      </c>
      <c r="P262" s="22">
        <v>70048.797782356254</v>
      </c>
      <c r="Q262" s="22">
        <v>654.33789473685613</v>
      </c>
      <c r="R262" s="22"/>
      <c r="S262" s="22"/>
      <c r="T262" s="22"/>
      <c r="U262" s="22"/>
      <c r="V262" s="22"/>
      <c r="W262" s="22"/>
      <c r="X262" s="22">
        <v>260</v>
      </c>
      <c r="Y262" s="22">
        <v>13075.889125124522</v>
      </c>
      <c r="Z262" s="22">
        <v>327.26436363636361</v>
      </c>
      <c r="AA262" s="22"/>
      <c r="AB262" s="22"/>
      <c r="AC262" s="22"/>
    </row>
    <row r="263" spans="1:29" x14ac:dyDescent="0.25">
      <c r="A263" s="22">
        <v>261</v>
      </c>
      <c r="B263" s="22">
        <v>621.3623768571432</v>
      </c>
      <c r="C263" s="715">
        <v>99293.637072604397</v>
      </c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>
        <v>261</v>
      </c>
      <c r="P263" s="22">
        <v>70246.220578092645</v>
      </c>
      <c r="Q263" s="22">
        <v>656.85457894738249</v>
      </c>
      <c r="R263" s="22"/>
      <c r="S263" s="22"/>
      <c r="T263" s="22"/>
      <c r="U263" s="22"/>
      <c r="V263" s="22"/>
      <c r="W263" s="22"/>
      <c r="X263" s="22">
        <v>261</v>
      </c>
      <c r="Y263" s="22">
        <v>13105.569387978419</v>
      </c>
      <c r="Z263" s="22">
        <v>328.52307272727268</v>
      </c>
      <c r="AA263" s="22"/>
      <c r="AB263" s="22"/>
      <c r="AC263" s="22"/>
    </row>
    <row r="264" spans="1:29" x14ac:dyDescent="0.25">
      <c r="A264" s="22">
        <v>262</v>
      </c>
      <c r="B264" s="22">
        <v>623.74307561904789</v>
      </c>
      <c r="C264" s="715">
        <v>99586.28801271171</v>
      </c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>
        <v>262</v>
      </c>
      <c r="P264" s="22">
        <v>70442.745030908394</v>
      </c>
      <c r="Q264" s="22">
        <v>659.37126315790886</v>
      </c>
      <c r="R264" s="22"/>
      <c r="S264" s="22"/>
      <c r="T264" s="22"/>
      <c r="U264" s="22"/>
      <c r="V264" s="22"/>
      <c r="W264" s="22"/>
      <c r="X264" s="22">
        <v>262</v>
      </c>
      <c r="Y264" s="22">
        <v>13135.032298382303</v>
      </c>
      <c r="Z264" s="22">
        <v>329.7817818181818</v>
      </c>
      <c r="AA264" s="22"/>
      <c r="AB264" s="22"/>
      <c r="AC264" s="22"/>
    </row>
    <row r="265" spans="1:29" x14ac:dyDescent="0.25">
      <c r="A265" s="22">
        <v>263</v>
      </c>
      <c r="B265" s="22">
        <v>626.1237743809528</v>
      </c>
      <c r="C265" s="715">
        <v>99877.814339298871</v>
      </c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>
        <v>263</v>
      </c>
      <c r="P265" s="22">
        <v>70638.374551697707</v>
      </c>
      <c r="Q265" s="22">
        <v>661.88794736843522</v>
      </c>
      <c r="R265" s="22"/>
      <c r="S265" s="22"/>
      <c r="T265" s="22"/>
      <c r="U265" s="22"/>
      <c r="V265" s="22"/>
      <c r="W265" s="22"/>
      <c r="X265" s="22">
        <v>263</v>
      </c>
      <c r="Y265" s="22">
        <v>13164.279093530939</v>
      </c>
      <c r="Z265" s="22">
        <v>331.04049090909086</v>
      </c>
      <c r="AA265" s="22"/>
      <c r="AB265" s="22"/>
      <c r="AC265" s="22"/>
    </row>
    <row r="266" spans="1:29" x14ac:dyDescent="0.25">
      <c r="A266" s="22">
        <v>264</v>
      </c>
      <c r="B266" s="22">
        <v>628.50447314285748</v>
      </c>
      <c r="C266" s="715">
        <v>100168.21988923453</v>
      </c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>
        <v>264</v>
      </c>
      <c r="P266" s="22">
        <v>70833.112545042357</v>
      </c>
      <c r="Q266" s="22">
        <v>664.4046315789617</v>
      </c>
      <c r="R266" s="22"/>
      <c r="S266" s="22"/>
      <c r="T266" s="22"/>
      <c r="U266" s="22"/>
      <c r="V266" s="22"/>
      <c r="W266" s="22"/>
      <c r="X266" s="22">
        <v>264</v>
      </c>
      <c r="Y266" s="22">
        <v>13193.311010183057</v>
      </c>
      <c r="Z266" s="22">
        <v>332.29919999999998</v>
      </c>
      <c r="AA266" s="22"/>
      <c r="AB266" s="22"/>
      <c r="AC266" s="22"/>
    </row>
    <row r="267" spans="1:29" x14ac:dyDescent="0.25">
      <c r="A267" s="22">
        <v>265</v>
      </c>
      <c r="B267" s="22">
        <v>630.88517190476216</v>
      </c>
      <c r="C267" s="715">
        <v>100457.50848396259</v>
      </c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>
        <v>265</v>
      </c>
      <c r="P267" s="22">
        <v>71026.962409006999</v>
      </c>
      <c r="Q267" s="22">
        <v>666.92131578948806</v>
      </c>
      <c r="R267" s="22"/>
      <c r="S267" s="22"/>
      <c r="T267" s="22"/>
      <c r="U267" s="22"/>
      <c r="V267" s="22"/>
      <c r="W267" s="22"/>
      <c r="X267" s="22">
        <v>265</v>
      </c>
      <c r="Y267" s="22">
        <v>13222.129284500019</v>
      </c>
      <c r="Z267" s="22">
        <v>333.55790909090905</v>
      </c>
      <c r="AA267" s="22"/>
      <c r="AB267" s="22"/>
      <c r="AC267" s="22"/>
    </row>
    <row r="268" spans="1:29" x14ac:dyDescent="0.25">
      <c r="A268" s="22">
        <v>266</v>
      </c>
      <c r="B268" s="22">
        <v>633.26587066666707</v>
      </c>
      <c r="C268" s="715">
        <v>100745.68392948614</v>
      </c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>
        <v>266</v>
      </c>
      <c r="P268" s="22">
        <v>71219.927534944669</v>
      </c>
      <c r="Q268" s="22">
        <v>669.43800000001431</v>
      </c>
      <c r="R268" s="22"/>
      <c r="S268" s="22"/>
      <c r="T268" s="22"/>
      <c r="U268" s="22"/>
      <c r="V268" s="22"/>
      <c r="W268" s="22"/>
      <c r="X268" s="22">
        <v>266</v>
      </c>
      <c r="Y268" s="22">
        <v>13250.735151888472</v>
      </c>
      <c r="Z268" s="22">
        <v>334.81661818181817</v>
      </c>
      <c r="AA268" s="22"/>
      <c r="AB268" s="22"/>
      <c r="AC268" s="22"/>
    </row>
    <row r="269" spans="1:29" x14ac:dyDescent="0.25">
      <c r="A269" s="22">
        <v>267</v>
      </c>
      <c r="B269" s="22">
        <v>635.64656942857164</v>
      </c>
      <c r="C269" s="715">
        <v>101032.75001636107</v>
      </c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>
        <v>267</v>
      </c>
      <c r="P269" s="22">
        <v>71412.011307310779</v>
      </c>
      <c r="Q269" s="22">
        <v>671.95468421054079</v>
      </c>
      <c r="R269" s="22"/>
      <c r="S269" s="22"/>
      <c r="T269" s="22"/>
      <c r="U269" s="22"/>
      <c r="V269" s="22"/>
      <c r="W269" s="22"/>
      <c r="X269" s="22">
        <v>267</v>
      </c>
      <c r="Y269" s="22">
        <v>13279.129846847098</v>
      </c>
      <c r="Z269" s="22">
        <v>336.07532727272724</v>
      </c>
      <c r="AA269" s="22"/>
      <c r="AB269" s="22"/>
      <c r="AC269" s="22"/>
    </row>
    <row r="270" spans="1:29" x14ac:dyDescent="0.25">
      <c r="A270" s="22">
        <v>268</v>
      </c>
      <c r="B270" s="22">
        <v>638.02726819047655</v>
      </c>
      <c r="C270" s="715">
        <v>101318.71051969912</v>
      </c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>
        <v>268</v>
      </c>
      <c r="P270" s="22">
        <v>71603.217103486502</v>
      </c>
      <c r="Q270" s="22">
        <v>674.47136842106715</v>
      </c>
      <c r="R270" s="22"/>
      <c r="S270" s="22"/>
      <c r="T270" s="22"/>
      <c r="U270" s="22"/>
      <c r="V270" s="22"/>
      <c r="W270" s="22"/>
      <c r="X270" s="22">
        <v>268</v>
      </c>
      <c r="Y270" s="22">
        <v>13307.314602817154</v>
      </c>
      <c r="Z270" s="22">
        <v>337.33403636363636</v>
      </c>
      <c r="AA270" s="22"/>
      <c r="AB270" s="22"/>
      <c r="AC270" s="22"/>
    </row>
    <row r="271" spans="1:29" x14ac:dyDescent="0.25">
      <c r="A271" s="22">
        <v>269</v>
      </c>
      <c r="B271" s="22">
        <v>640.40796695238123</v>
      </c>
      <c r="C271" s="715">
        <v>101603.56919917965</v>
      </c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>
        <v>269</v>
      </c>
      <c r="P271" s="22">
        <v>71793.548293610409</v>
      </c>
      <c r="Q271" s="22">
        <v>676.98805263159352</v>
      </c>
      <c r="R271" s="22"/>
      <c r="S271" s="22"/>
      <c r="T271" s="22"/>
      <c r="U271" s="22"/>
      <c r="V271" s="22"/>
      <c r="W271" s="22"/>
      <c r="X271" s="22">
        <v>269</v>
      </c>
      <c r="Y271" s="22">
        <v>13335.290652036967</v>
      </c>
      <c r="Z271" s="22">
        <v>338.59274545454537</v>
      </c>
      <c r="AA271" s="22"/>
      <c r="AB271" s="22"/>
      <c r="AC271" s="22"/>
    </row>
    <row r="272" spans="1:29" x14ac:dyDescent="0.25">
      <c r="A272" s="22">
        <v>270</v>
      </c>
      <c r="B272" s="22">
        <v>642.78866571428603</v>
      </c>
      <c r="C272" s="715">
        <v>101887.32979907011</v>
      </c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>
        <v>270</v>
      </c>
      <c r="P272" s="22">
        <v>71983.008240418363</v>
      </c>
      <c r="Q272" s="22">
        <v>679.50473684211988</v>
      </c>
      <c r="R272" s="22"/>
      <c r="S272" s="22"/>
      <c r="T272" s="22"/>
      <c r="U272" s="22"/>
      <c r="V272" s="22"/>
      <c r="W272" s="22"/>
      <c r="X272" s="22">
        <v>270</v>
      </c>
      <c r="Y272" s="22">
        <v>13363.059225400124</v>
      </c>
      <c r="Z272" s="22">
        <v>339.85145454545454</v>
      </c>
      <c r="AA272" s="22"/>
      <c r="AB272" s="22"/>
      <c r="AC272" s="22"/>
    </row>
    <row r="273" spans="1:29" x14ac:dyDescent="0.25">
      <c r="A273" s="22">
        <v>271</v>
      </c>
      <c r="B273" s="22">
        <v>645.16936447619082</v>
      </c>
      <c r="C273" s="715">
        <v>102169.99604825396</v>
      </c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>
        <v>271</v>
      </c>
      <c r="P273" s="22">
        <v>72171.600299091631</v>
      </c>
      <c r="Q273" s="22">
        <v>682.02142105264625</v>
      </c>
      <c r="R273" s="22"/>
      <c r="S273" s="22"/>
      <c r="T273" s="22"/>
      <c r="U273" s="22"/>
      <c r="V273" s="22"/>
      <c r="W273" s="22"/>
      <c r="X273" s="22">
        <v>271</v>
      </c>
      <c r="Y273" s="22">
        <v>13390.621552317356</v>
      </c>
      <c r="Z273" s="22">
        <v>341.11016363636355</v>
      </c>
      <c r="AA273" s="22"/>
      <c r="AB273" s="22"/>
      <c r="AC273" s="22"/>
    </row>
    <row r="274" spans="1:29" x14ac:dyDescent="0.25">
      <c r="A274" s="22">
        <v>272</v>
      </c>
      <c r="B274" s="22">
        <v>647.55006323809562</v>
      </c>
      <c r="C274" s="715">
        <v>102451.57166026684</v>
      </c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>
        <v>272</v>
      </c>
      <c r="P274" s="22">
        <v>72359.327817112309</v>
      </c>
      <c r="Q274" s="22">
        <v>684.53810526317261</v>
      </c>
      <c r="R274" s="22"/>
      <c r="S274" s="22"/>
      <c r="T274" s="22"/>
      <c r="U274" s="22"/>
      <c r="V274" s="22"/>
      <c r="W274" s="22"/>
      <c r="X274" s="22">
        <v>272</v>
      </c>
      <c r="Y274" s="22">
        <v>13417.978860582089</v>
      </c>
      <c r="Z274" s="22">
        <v>342.36887272727273</v>
      </c>
      <c r="AA274" s="22"/>
      <c r="AB274" s="22"/>
      <c r="AC274" s="22"/>
    </row>
    <row r="275" spans="1:29" x14ac:dyDescent="0.25">
      <c r="A275" s="22">
        <v>273</v>
      </c>
      <c r="B275" s="22">
        <v>649.9307620000003</v>
      </c>
      <c r="C275" s="715">
        <v>102732.06033333934</v>
      </c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>
        <v>273</v>
      </c>
      <c r="P275" s="22">
        <v>72546.194134126505</v>
      </c>
      <c r="Q275" s="22">
        <v>687.05478947369897</v>
      </c>
      <c r="R275" s="22"/>
      <c r="S275" s="22"/>
      <c r="T275" s="22"/>
      <c r="U275" s="22"/>
      <c r="V275" s="22"/>
      <c r="W275" s="22"/>
      <c r="X275" s="22">
        <v>273</v>
      </c>
      <c r="Y275" s="22">
        <v>13445.132376239477</v>
      </c>
      <c r="Z275" s="22">
        <v>343.62758181818174</v>
      </c>
      <c r="AA275" s="22"/>
      <c r="AB275" s="22"/>
      <c r="AC275" s="22"/>
    </row>
    <row r="276" spans="1:29" x14ac:dyDescent="0.25">
      <c r="A276" s="22">
        <v>274</v>
      </c>
      <c r="B276" s="22">
        <v>652.3114607619051</v>
      </c>
      <c r="C276" s="715">
        <v>103011.46575044713</v>
      </c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>
        <v>274</v>
      </c>
      <c r="P276" s="22">
        <v>72732.202581814287</v>
      </c>
      <c r="Q276" s="22">
        <v>689.57147368422534</v>
      </c>
      <c r="R276" s="22"/>
      <c r="S276" s="22"/>
      <c r="T276" s="22"/>
      <c r="U276" s="22"/>
      <c r="V276" s="22"/>
      <c r="W276" s="22"/>
      <c r="X276" s="22">
        <v>274</v>
      </c>
      <c r="Y276" s="22">
        <v>13472.08332345899</v>
      </c>
      <c r="Z276" s="22">
        <v>344.88629090909086</v>
      </c>
      <c r="AA276" s="22"/>
      <c r="AB276" s="22"/>
      <c r="AC276" s="22"/>
    </row>
    <row r="277" spans="1:29" x14ac:dyDescent="0.25">
      <c r="A277" s="22">
        <v>275</v>
      </c>
      <c r="B277" s="22">
        <v>654.69215952380978</v>
      </c>
      <c r="C277" s="715">
        <v>103289.7915793671</v>
      </c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>
        <v>275</v>
      </c>
      <c r="P277" s="22">
        <v>72917.356483766882</v>
      </c>
      <c r="Q277" s="22">
        <v>692.0881578947517</v>
      </c>
      <c r="R277" s="22"/>
      <c r="S277" s="22"/>
      <c r="T277" s="22"/>
      <c r="U277" s="22"/>
      <c r="V277" s="22"/>
      <c r="W277" s="22"/>
      <c r="X277" s="22">
        <v>275</v>
      </c>
      <c r="Y277" s="22">
        <v>13498.832924410366</v>
      </c>
      <c r="Z277" s="22">
        <v>346.14499999999992</v>
      </c>
      <c r="AA277" s="22"/>
      <c r="AB277" s="22"/>
      <c r="AC277" s="22"/>
    </row>
    <row r="278" spans="1:29" x14ac:dyDescent="0.25">
      <c r="A278" s="22">
        <v>276</v>
      </c>
      <c r="B278" s="22">
        <v>657.07285828571457</v>
      </c>
      <c r="C278" s="715">
        <v>103567.04147274001</v>
      </c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>
        <v>276</v>
      </c>
      <c r="P278" s="22">
        <v>73101.659155370173</v>
      </c>
      <c r="Q278" s="22">
        <v>694.60484210527807</v>
      </c>
      <c r="R278" s="22"/>
      <c r="S278" s="22"/>
      <c r="T278" s="22"/>
      <c r="U278" s="22"/>
      <c r="V278" s="22"/>
      <c r="W278" s="22"/>
      <c r="X278" s="22">
        <v>276</v>
      </c>
      <c r="Y278" s="22">
        <v>13525.382399142913</v>
      </c>
      <c r="Z278" s="22">
        <v>347.40370909090905</v>
      </c>
      <c r="AA278" s="22"/>
      <c r="AB278" s="22"/>
      <c r="AC278" s="22"/>
    </row>
    <row r="279" spans="1:29" x14ac:dyDescent="0.25">
      <c r="A279" s="22">
        <v>277</v>
      </c>
      <c r="B279" s="22">
        <v>659.45355704761948</v>
      </c>
      <c r="C279" s="715">
        <v>103843.21906813854</v>
      </c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>
        <v>277</v>
      </c>
      <c r="P279" s="22">
        <v>73285.113903694859</v>
      </c>
      <c r="Q279" s="22">
        <v>697.12152631580443</v>
      </c>
      <c r="R279" s="22"/>
      <c r="S279" s="22"/>
      <c r="T279" s="22"/>
      <c r="U279" s="22"/>
      <c r="V279" s="22"/>
      <c r="W279" s="22"/>
      <c r="X279" s="22">
        <v>277</v>
      </c>
      <c r="Y279" s="22">
        <v>13551.732965468131</v>
      </c>
      <c r="Z279" s="22">
        <v>348.66241818181811</v>
      </c>
      <c r="AA279" s="22"/>
      <c r="AB279" s="22"/>
      <c r="AC279" s="22"/>
    </row>
    <row r="280" spans="1:29" x14ac:dyDescent="0.25">
      <c r="A280" s="22">
        <v>278</v>
      </c>
      <c r="B280" s="22">
        <v>661.83425580952428</v>
      </c>
      <c r="C280" s="715">
        <v>104118.32798814123</v>
      </c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>
        <v>278</v>
      </c>
      <c r="P280" s="22">
        <v>73467.724027392513</v>
      </c>
      <c r="Q280" s="22">
        <v>699.63821052633091</v>
      </c>
      <c r="R280" s="22"/>
      <c r="S280" s="22"/>
      <c r="T280" s="22"/>
      <c r="U280" s="22"/>
      <c r="V280" s="22"/>
      <c r="W280" s="22"/>
      <c r="X280" s="22">
        <v>278</v>
      </c>
      <c r="Y280" s="22">
        <v>13577.885838845483</v>
      </c>
      <c r="Z280" s="22">
        <v>349.92112727272723</v>
      </c>
      <c r="AA280" s="22"/>
      <c r="AB280" s="22"/>
      <c r="AC280" s="22"/>
    </row>
    <row r="281" spans="1:29" x14ac:dyDescent="0.25">
      <c r="A281" s="22">
        <v>279</v>
      </c>
      <c r="B281" s="22">
        <v>664.21495457142885</v>
      </c>
      <c r="C281" s="715">
        <v>104392.37184041091</v>
      </c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>
        <v>279</v>
      </c>
      <c r="P281" s="22">
        <v>73649.49281659782</v>
      </c>
      <c r="Q281" s="22">
        <v>702.15489473685716</v>
      </c>
      <c r="R281" s="22"/>
      <c r="S281" s="22"/>
      <c r="T281" s="22"/>
      <c r="U281" s="22"/>
      <c r="V281" s="22"/>
      <c r="W281" s="22"/>
      <c r="X281" s="22">
        <v>279</v>
      </c>
      <c r="Y281" s="22">
        <v>13603.842232271414</v>
      </c>
      <c r="Z281" s="22">
        <v>351.1798363636363</v>
      </c>
      <c r="AA281" s="22"/>
      <c r="AB281" s="22"/>
      <c r="AC281" s="22"/>
    </row>
    <row r="282" spans="1:29" x14ac:dyDescent="0.25">
      <c r="A282" s="22">
        <v>280</v>
      </c>
      <c r="B282" s="22">
        <v>666.59565333333364</v>
      </c>
      <c r="C282" s="715">
        <v>104665.35421777883</v>
      </c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>
        <v>280</v>
      </c>
      <c r="P282" s="22">
        <v>73830.423552836219</v>
      </c>
      <c r="Q282" s="22">
        <v>704.67157894738364</v>
      </c>
      <c r="R282" s="22"/>
      <c r="S282" s="22"/>
      <c r="T282" s="22"/>
      <c r="U282" s="22"/>
      <c r="V282" s="22"/>
      <c r="W282" s="22"/>
      <c r="X282" s="22">
        <v>280</v>
      </c>
      <c r="Y282" s="22">
        <v>13629.603356171359</v>
      </c>
      <c r="Z282" s="22">
        <v>352.43854545454542</v>
      </c>
      <c r="AA282" s="22"/>
      <c r="AB282" s="22"/>
      <c r="AC282" s="22"/>
    </row>
    <row r="283" spans="1:29" x14ac:dyDescent="0.25">
      <c r="A283" s="22">
        <v>281</v>
      </c>
      <c r="B283" s="22">
        <v>668.97635209523844</v>
      </c>
      <c r="C283" s="715">
        <v>104937.27869833243</v>
      </c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>
        <v>281</v>
      </c>
      <c r="P283" s="22">
        <v>74010.51950893733</v>
      </c>
      <c r="Q283" s="22">
        <v>707.18826315790989</v>
      </c>
      <c r="R283" s="22"/>
      <c r="S283" s="22"/>
      <c r="T283" s="22"/>
      <c r="U283" s="22"/>
      <c r="V283" s="22"/>
      <c r="W283" s="22"/>
      <c r="X283" s="22">
        <v>281</v>
      </c>
      <c r="Y283" s="22">
        <v>13655.170418294882</v>
      </c>
      <c r="Z283" s="22">
        <v>353.69725454545454</v>
      </c>
      <c r="AA283" s="22"/>
      <c r="AB283" s="22"/>
      <c r="AC283" s="22"/>
    </row>
    <row r="284" spans="1:29" x14ac:dyDescent="0.25">
      <c r="A284" s="22">
        <v>282</v>
      </c>
      <c r="B284" s="22">
        <v>671.35705085714312</v>
      </c>
      <c r="C284" s="715">
        <v>105208.14884550795</v>
      </c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>
        <v>282</v>
      </c>
      <c r="P284" s="22">
        <v>74189.783948953453</v>
      </c>
      <c r="Q284" s="22">
        <v>709.70494736843625</v>
      </c>
      <c r="R284" s="22"/>
      <c r="S284" s="22"/>
      <c r="T284" s="22"/>
      <c r="U284" s="22"/>
      <c r="V284" s="22"/>
      <c r="W284" s="22"/>
      <c r="X284" s="22">
        <v>282</v>
      </c>
      <c r="Y284" s="22">
        <v>13680.544623613678</v>
      </c>
      <c r="Z284" s="22">
        <v>354.95596363636361</v>
      </c>
      <c r="AA284" s="22"/>
      <c r="AB284" s="22"/>
      <c r="AC284" s="22"/>
    </row>
    <row r="285" spans="1:29" x14ac:dyDescent="0.25">
      <c r="A285" s="22">
        <v>283</v>
      </c>
      <c r="B285" s="22">
        <v>673.73774961904792</v>
      </c>
      <c r="C285" s="715">
        <v>105477.96820818672</v>
      </c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>
        <v>283</v>
      </c>
      <c r="P285" s="22">
        <v>74368.220128083281</v>
      </c>
      <c r="Q285" s="22">
        <v>712.22163157896273</v>
      </c>
      <c r="R285" s="22"/>
      <c r="S285" s="22"/>
      <c r="T285" s="22"/>
      <c r="U285" s="22"/>
      <c r="V285" s="22"/>
      <c r="W285" s="22"/>
      <c r="X285" s="22">
        <v>283</v>
      </c>
      <c r="Y285" s="22">
        <v>13705.727174222602</v>
      </c>
      <c r="Z285" s="22">
        <v>356.21467272727267</v>
      </c>
      <c r="AA285" s="22"/>
      <c r="AB285" s="22"/>
      <c r="AC285" s="22"/>
    </row>
    <row r="286" spans="1:29" x14ac:dyDescent="0.25">
      <c r="A286" s="22">
        <v>284</v>
      </c>
      <c r="B286" s="22">
        <v>676.11844838095271</v>
      </c>
      <c r="C286" s="715">
        <v>105746.7403207954</v>
      </c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>
        <v>284</v>
      </c>
      <c r="P286" s="22">
        <v>74545.831292600284</v>
      </c>
      <c r="Q286" s="22">
        <v>714.73831578948898</v>
      </c>
      <c r="R286" s="22"/>
      <c r="S286" s="22"/>
      <c r="T286" s="22"/>
      <c r="U286" s="22"/>
      <c r="V286" s="22"/>
      <c r="W286" s="22"/>
      <c r="X286" s="22">
        <v>284</v>
      </c>
      <c r="Y286" s="22">
        <v>13730.719269243462</v>
      </c>
      <c r="Z286" s="22">
        <v>357.47338181818179</v>
      </c>
      <c r="AA286" s="22"/>
      <c r="AB286" s="22"/>
      <c r="AC286" s="22"/>
    </row>
    <row r="287" spans="1:29" x14ac:dyDescent="0.25">
      <c r="A287" s="22">
        <v>285</v>
      </c>
      <c r="B287" s="22">
        <v>678.49914714285751</v>
      </c>
      <c r="C287" s="715">
        <v>106014.46870340939</v>
      </c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>
        <v>285</v>
      </c>
      <c r="P287" s="22">
        <v>74722.620679786167</v>
      </c>
      <c r="Q287" s="22">
        <v>717.25500000001557</v>
      </c>
      <c r="R287" s="22"/>
      <c r="S287" s="22"/>
      <c r="T287" s="22"/>
      <c r="U287" s="22"/>
      <c r="V287" s="22"/>
      <c r="W287" s="22"/>
      <c r="X287" s="22">
        <v>285</v>
      </c>
      <c r="Y287" s="22">
        <v>13755.522104731666</v>
      </c>
      <c r="Z287" s="22">
        <v>358.73209090909086</v>
      </c>
      <c r="AA287" s="22"/>
      <c r="AB287" s="22"/>
      <c r="AC287" s="22"/>
    </row>
    <row r="288" spans="1:29" x14ac:dyDescent="0.25">
      <c r="A288" s="22">
        <v>286</v>
      </c>
      <c r="B288" s="22">
        <v>680.87984590476231</v>
      </c>
      <c r="C288" s="715">
        <v>106281.15686185958</v>
      </c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>
        <v>286</v>
      </c>
      <c r="P288" s="22">
        <v>74898.591517868408</v>
      </c>
      <c r="Q288" s="22">
        <v>719.77168421054182</v>
      </c>
      <c r="R288" s="22"/>
      <c r="S288" s="22"/>
      <c r="T288" s="22"/>
      <c r="U288" s="22"/>
      <c r="V288" s="22"/>
      <c r="W288" s="22"/>
      <c r="X288" s="22">
        <v>286</v>
      </c>
      <c r="Y288" s="22">
        <v>13780.13687358555</v>
      </c>
      <c r="Z288" s="22">
        <v>359.99079999999998</v>
      </c>
      <c r="AA288" s="22"/>
      <c r="AB288" s="22"/>
      <c r="AC288" s="22"/>
    </row>
    <row r="289" spans="1:29" x14ac:dyDescent="0.25">
      <c r="A289" s="22">
        <v>287</v>
      </c>
      <c r="B289" s="22">
        <v>683.26054466666699</v>
      </c>
      <c r="C289" s="715">
        <v>106546.80828784221</v>
      </c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>
        <v>287</v>
      </c>
      <c r="P289" s="22">
        <v>75073.74702596241</v>
      </c>
      <c r="Q289" s="22">
        <v>722.2883684210683</v>
      </c>
      <c r="R289" s="22"/>
      <c r="S289" s="22"/>
      <c r="T289" s="22"/>
      <c r="U289" s="22"/>
      <c r="V289" s="22"/>
      <c r="W289" s="22"/>
      <c r="X289" s="22">
        <v>287</v>
      </c>
      <c r="Y289" s="22">
        <v>13804.56476545847</v>
      </c>
      <c r="Z289" s="22">
        <v>361.24950909090904</v>
      </c>
      <c r="AA289" s="22"/>
      <c r="AB289" s="22"/>
      <c r="AC289" s="22"/>
    </row>
    <row r="290" spans="1:29" x14ac:dyDescent="0.25">
      <c r="A290" s="22">
        <v>288</v>
      </c>
      <c r="B290" s="22">
        <v>685.64124342857178</v>
      </c>
      <c r="C290" s="715">
        <v>106811.42645903122</v>
      </c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>
        <v>288</v>
      </c>
      <c r="P290" s="22">
        <v>75248.090414017905</v>
      </c>
      <c r="Q290" s="22">
        <v>724.80505263159455</v>
      </c>
      <c r="R290" s="22"/>
      <c r="S290" s="22"/>
      <c r="T290" s="22"/>
      <c r="U290" s="22"/>
      <c r="V290" s="22"/>
      <c r="W290" s="22"/>
      <c r="X290" s="22">
        <v>288</v>
      </c>
      <c r="Y290" s="22">
        <v>13828.806966673455</v>
      </c>
      <c r="Z290" s="22">
        <v>362.50821818181817</v>
      </c>
      <c r="AA290" s="22"/>
      <c r="AB290" s="22"/>
      <c r="AC290" s="22"/>
    </row>
    <row r="291" spans="1:29" x14ac:dyDescent="0.25">
      <c r="A291" s="22">
        <v>289</v>
      </c>
      <c r="B291" s="22">
        <v>688.02194219047647</v>
      </c>
      <c r="C291" s="715">
        <v>107075.01483919319</v>
      </c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>
        <v>289</v>
      </c>
      <c r="P291" s="22">
        <v>75421.624882768956</v>
      </c>
      <c r="Q291" s="22">
        <v>727.3217368421208</v>
      </c>
      <c r="R291" s="22"/>
      <c r="S291" s="22"/>
      <c r="T291" s="22"/>
      <c r="U291" s="22"/>
      <c r="V291" s="22"/>
      <c r="W291" s="22"/>
      <c r="X291" s="22">
        <v>289</v>
      </c>
      <c r="Y291" s="22">
        <v>13852.864660140493</v>
      </c>
      <c r="Z291" s="22">
        <v>363.76692727272723</v>
      </c>
      <c r="AA291" s="22"/>
      <c r="AB291" s="22"/>
      <c r="AC291" s="22"/>
    </row>
    <row r="292" spans="1:29" x14ac:dyDescent="0.25">
      <c r="A292" s="22">
        <v>290</v>
      </c>
      <c r="B292" s="22">
        <v>690.40264095238115</v>
      </c>
      <c r="C292" s="715">
        <v>107337.57687830478</v>
      </c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>
        <v>290</v>
      </c>
      <c r="P292" s="22">
        <v>75594.353623688163</v>
      </c>
      <c r="Q292" s="22">
        <v>729.83842105264728</v>
      </c>
      <c r="R292" s="22"/>
      <c r="S292" s="22"/>
      <c r="T292" s="22"/>
      <c r="U292" s="22"/>
      <c r="V292" s="22"/>
      <c r="W292" s="22"/>
      <c r="X292" s="22">
        <v>290</v>
      </c>
      <c r="Y292" s="22">
        <v>13876.739025276303</v>
      </c>
      <c r="Z292" s="22">
        <v>365.02563636363635</v>
      </c>
      <c r="AA292" s="22"/>
      <c r="AB292" s="22"/>
      <c r="AC292" s="22"/>
    </row>
    <row r="293" spans="1:29" x14ac:dyDescent="0.25">
      <c r="A293" s="22">
        <v>291</v>
      </c>
      <c r="B293" s="22">
        <v>692.78333971428606</v>
      </c>
      <c r="C293" s="715">
        <v>107599.11601267204</v>
      </c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>
        <v>291</v>
      </c>
      <c r="P293" s="22">
        <v>75766.27981894456</v>
      </c>
      <c r="Q293" s="22">
        <v>732.35510526317353</v>
      </c>
      <c r="R293" s="22"/>
      <c r="S293" s="22"/>
      <c r="T293" s="22"/>
      <c r="U293" s="22"/>
      <c r="V293" s="22"/>
      <c r="W293" s="22"/>
      <c r="X293" s="22">
        <v>291</v>
      </c>
      <c r="Y293" s="22">
        <v>13900.431237926598</v>
      </c>
      <c r="Z293" s="22">
        <v>366.28434545454542</v>
      </c>
      <c r="AA293" s="22"/>
      <c r="AB293" s="22"/>
      <c r="AC293" s="22"/>
    </row>
    <row r="294" spans="1:29" x14ac:dyDescent="0.25">
      <c r="A294" s="22">
        <v>292</v>
      </c>
      <c r="B294" s="22">
        <v>695.16403847619074</v>
      </c>
      <c r="C294" s="715">
        <v>107859.63566505168</v>
      </c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>
        <v>292</v>
      </c>
      <c r="P294" s="22">
        <v>75937.406641364811</v>
      </c>
      <c r="Q294" s="22">
        <v>734.87178947370001</v>
      </c>
      <c r="R294" s="22"/>
      <c r="S294" s="22"/>
      <c r="T294" s="22"/>
      <c r="U294" s="22"/>
      <c r="V294" s="22"/>
      <c r="W294" s="22"/>
      <c r="X294" s="22">
        <v>292</v>
      </c>
      <c r="Y294" s="22">
        <v>13923.942470290789</v>
      </c>
      <c r="Z294" s="22">
        <v>367.54305454545448</v>
      </c>
      <c r="AA294" s="22"/>
      <c r="AB294" s="22"/>
      <c r="AC294" s="22"/>
    </row>
    <row r="295" spans="1:29" x14ac:dyDescent="0.25">
      <c r="A295" s="22">
        <v>293</v>
      </c>
      <c r="B295" s="22">
        <v>697.54473723809565</v>
      </c>
      <c r="C295" s="715">
        <v>108119.13924477427</v>
      </c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>
        <v>293</v>
      </c>
      <c r="P295" s="22">
        <v>76107.737254397885</v>
      </c>
      <c r="Q295" s="22">
        <v>737.38847368422637</v>
      </c>
      <c r="R295" s="22"/>
      <c r="S295" s="22"/>
      <c r="T295" s="22"/>
      <c r="U295" s="22"/>
      <c r="V295" s="22"/>
      <c r="W295" s="22"/>
      <c r="X295" s="22">
        <v>293</v>
      </c>
      <c r="Y295" s="22">
        <v>13947.273890849054</v>
      </c>
      <c r="Z295" s="22">
        <v>368.8017636363636</v>
      </c>
      <c r="AA295" s="22"/>
      <c r="AB295" s="22"/>
      <c r="AC295" s="22"/>
    </row>
    <row r="296" spans="1:29" x14ac:dyDescent="0.25">
      <c r="A296" s="22">
        <v>294</v>
      </c>
      <c r="B296" s="22">
        <v>699.92543600000033</v>
      </c>
      <c r="C296" s="715">
        <v>108377.63014786868</v>
      </c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>
        <v>294</v>
      </c>
      <c r="P296" s="22">
        <v>76277.274812083167</v>
      </c>
      <c r="Q296" s="22">
        <v>739.90515789475285</v>
      </c>
      <c r="R296" s="22"/>
      <c r="S296" s="22"/>
      <c r="T296" s="22"/>
      <c r="U296" s="22"/>
      <c r="V296" s="22"/>
      <c r="W296" s="22"/>
      <c r="X296" s="22">
        <v>294</v>
      </c>
      <c r="Y296" s="22">
        <v>13970.42666429171</v>
      </c>
      <c r="Z296" s="22">
        <v>370.06047272727267</v>
      </c>
      <c r="AA296" s="22"/>
      <c r="AB296" s="22"/>
      <c r="AC296" s="22"/>
    </row>
    <row r="297" spans="1:29" x14ac:dyDescent="0.25">
      <c r="A297" s="22">
        <v>295</v>
      </c>
      <c r="B297" s="22">
        <v>702.30613476190513</v>
      </c>
      <c r="C297" s="715">
        <v>108635.11175718813</v>
      </c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>
        <v>295</v>
      </c>
      <c r="P297" s="22">
        <v>76446.022459021522</v>
      </c>
      <c r="Q297" s="22">
        <v>742.4218421052791</v>
      </c>
      <c r="R297" s="22"/>
      <c r="S297" s="22"/>
      <c r="T297" s="22"/>
      <c r="U297" s="22"/>
      <c r="V297" s="22"/>
      <c r="W297" s="22"/>
      <c r="X297" s="22">
        <v>295</v>
      </c>
      <c r="Y297" s="22">
        <v>13993.401951450898</v>
      </c>
      <c r="Z297" s="22">
        <v>371.31918181818179</v>
      </c>
      <c r="AA297" s="22"/>
      <c r="AB297" s="22"/>
      <c r="AC297" s="22"/>
    </row>
    <row r="298" spans="1:29" x14ac:dyDescent="0.25">
      <c r="A298" s="22">
        <v>296</v>
      </c>
      <c r="B298" s="22">
        <v>704.68683352380981</v>
      </c>
      <c r="C298" s="715">
        <v>108891.58744253732</v>
      </c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>
        <v>296</v>
      </c>
      <c r="P298" s="22">
        <v>76613.98333034922</v>
      </c>
      <c r="Q298" s="22">
        <v>744.93852631580546</v>
      </c>
      <c r="R298" s="22"/>
      <c r="S298" s="22"/>
      <c r="T298" s="22"/>
      <c r="U298" s="22"/>
      <c r="V298" s="22"/>
      <c r="W298" s="22"/>
      <c r="X298" s="22">
        <v>296</v>
      </c>
      <c r="Y298" s="22">
        <v>14016.2009092345</v>
      </c>
      <c r="Z298" s="22">
        <v>372.57789090909085</v>
      </c>
      <c r="AA298" s="22"/>
      <c r="AB298" s="22"/>
      <c r="AC298" s="22"/>
    </row>
    <row r="299" spans="1:29" x14ac:dyDescent="0.25">
      <c r="A299" s="22">
        <v>297</v>
      </c>
      <c r="B299" s="22">
        <v>707.06753228571461</v>
      </c>
      <c r="C299" s="715">
        <v>109147.06056080062</v>
      </c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>
        <v>297</v>
      </c>
      <c r="P299" s="22">
        <v>76781.160551715133</v>
      </c>
      <c r="Q299" s="22">
        <v>747.45521052633183</v>
      </c>
      <c r="R299" s="22"/>
      <c r="S299" s="22"/>
      <c r="T299" s="22"/>
      <c r="U299" s="22"/>
      <c r="V299" s="22"/>
      <c r="W299" s="22"/>
      <c r="X299" s="22">
        <v>297</v>
      </c>
      <c r="Y299" s="22">
        <v>14038.824690562218</v>
      </c>
      <c r="Z299" s="22">
        <v>373.83659999999986</v>
      </c>
      <c r="AA299" s="22"/>
      <c r="AB299" s="22"/>
      <c r="AC299" s="22"/>
    </row>
    <row r="300" spans="1:29" x14ac:dyDescent="0.25">
      <c r="A300" s="22">
        <v>298</v>
      </c>
      <c r="B300" s="22">
        <v>709.4482310476194</v>
      </c>
      <c r="C300" s="715">
        <v>109401.53445607125</v>
      </c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>
        <v>298</v>
      </c>
      <c r="P300" s="22">
        <v>76947.557239260175</v>
      </c>
      <c r="Q300" s="22">
        <v>749.97189473685842</v>
      </c>
      <c r="R300" s="22"/>
      <c r="S300" s="22"/>
      <c r="T300" s="22"/>
      <c r="U300" s="22"/>
      <c r="V300" s="22"/>
      <c r="W300" s="22"/>
      <c r="X300" s="22">
        <v>298</v>
      </c>
      <c r="Y300" s="22">
        <v>14061.274444303825</v>
      </c>
      <c r="Z300" s="22">
        <v>375.09530909090904</v>
      </c>
      <c r="AA300" s="22"/>
      <c r="AB300" s="22"/>
      <c r="AC300" s="22"/>
    </row>
    <row r="301" spans="1:29" x14ac:dyDescent="0.25">
      <c r="A301" s="22">
        <v>299</v>
      </c>
      <c r="B301" s="22">
        <v>711.8289298095242</v>
      </c>
      <c r="C301" s="715">
        <v>109655.01245978106</v>
      </c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>
        <v>299</v>
      </c>
      <c r="P301" s="22">
        <v>77113.176499599751</v>
      </c>
      <c r="Q301" s="22">
        <v>752.48857894738467</v>
      </c>
      <c r="R301" s="22"/>
      <c r="S301" s="22"/>
      <c r="T301" s="22"/>
      <c r="U301" s="22"/>
      <c r="V301" s="22"/>
      <c r="W301" s="22"/>
      <c r="X301" s="22">
        <v>299</v>
      </c>
      <c r="Y301" s="22">
        <v>14083.551315219471</v>
      </c>
      <c r="Z301" s="22">
        <v>376.35401818181816</v>
      </c>
      <c r="AA301" s="22"/>
      <c r="AB301" s="22"/>
      <c r="AC301" s="22"/>
    </row>
    <row r="302" spans="1:29" x14ac:dyDescent="0.25">
      <c r="A302" s="22">
        <v>300</v>
      </c>
      <c r="B302" s="22">
        <v>714.20962857142899</v>
      </c>
      <c r="C302" s="715">
        <v>109907.49789083107</v>
      </c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>
        <v>300</v>
      </c>
      <c r="P302" s="22">
        <v>77278.021429808461</v>
      </c>
      <c r="Q302" s="22">
        <v>755.00526315791103</v>
      </c>
      <c r="R302" s="22"/>
      <c r="S302" s="22"/>
      <c r="T302" s="22"/>
      <c r="U302" s="22"/>
      <c r="V302" s="22"/>
      <c r="W302" s="22"/>
      <c r="X302" s="22">
        <v>300</v>
      </c>
      <c r="Y302" s="22">
        <v>14105.656443902095</v>
      </c>
      <c r="Z302" s="22">
        <v>377.61272727272723</v>
      </c>
      <c r="AA302" s="22"/>
      <c r="AB302" s="22"/>
      <c r="AC302" s="22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B641C-6E4E-4FE6-A37B-9A4CBA5B2CB2}">
  <sheetPr>
    <tabColor rgb="FF7030A0"/>
  </sheetPr>
  <dimension ref="A1:AV47"/>
  <sheetViews>
    <sheetView showGridLines="0" zoomScaleNormal="100" workbookViewId="0">
      <pane xSplit="1" ySplit="13" topLeftCell="C14" activePane="bottomRight" state="frozen"/>
      <selection pane="topRight" activeCell="B1" sqref="B1"/>
      <selection pane="bottomLeft" activeCell="A14" sqref="A14"/>
      <selection pane="bottomRight" activeCell="I27" sqref="I27"/>
    </sheetView>
  </sheetViews>
  <sheetFormatPr defaultRowHeight="15" x14ac:dyDescent="0.25"/>
  <cols>
    <col min="1" max="1" width="32.5703125" customWidth="1"/>
    <col min="2" max="2" width="9.7109375" hidden="1" customWidth="1"/>
    <col min="3" max="4" width="9.7109375" customWidth="1"/>
    <col min="5" max="5" width="13.7109375" hidden="1" customWidth="1"/>
    <col min="6" max="7" width="13.28515625" customWidth="1"/>
    <col min="8" max="8" width="9.7109375" hidden="1" customWidth="1"/>
    <col min="9" max="10" width="9.7109375" customWidth="1"/>
    <col min="11" max="11" width="9.7109375" hidden="1" customWidth="1"/>
    <col min="12" max="12" width="9.7109375" customWidth="1"/>
    <col min="13" max="13" width="11.28515625" customWidth="1"/>
    <col min="14" max="14" width="10.85546875" hidden="1" customWidth="1"/>
    <col min="15" max="15" width="9.7109375" customWidth="1"/>
    <col min="16" max="16" width="13" customWidth="1"/>
    <col min="17" max="17" width="9.7109375" hidden="1" customWidth="1"/>
    <col min="18" max="18" width="9.7109375" customWidth="1"/>
    <col min="19" max="19" width="14.85546875" customWidth="1"/>
    <col min="20" max="20" width="9.7109375" customWidth="1"/>
    <col min="21" max="22" width="9.140625" customWidth="1"/>
  </cols>
  <sheetData>
    <row r="1" spans="1:21" x14ac:dyDescent="0.25">
      <c r="Q1" s="61"/>
      <c r="R1" s="61"/>
      <c r="S1" s="155"/>
      <c r="T1" s="190"/>
      <c r="U1" s="155"/>
    </row>
    <row r="2" spans="1:21" ht="15.75" thickBot="1" x14ac:dyDescent="0.3">
      <c r="A2" s="43" t="s">
        <v>18</v>
      </c>
      <c r="C2" s="683" t="s">
        <v>263</v>
      </c>
      <c r="D2" s="683"/>
      <c r="Q2" s="61"/>
      <c r="R2" s="61"/>
      <c r="S2" s="94"/>
      <c r="T2" s="191"/>
      <c r="U2" s="62"/>
    </row>
    <row r="3" spans="1:21" ht="15.75" thickBot="1" x14ac:dyDescent="0.3">
      <c r="B3" s="260">
        <v>1.0900000000000001</v>
      </c>
      <c r="C3" s="261">
        <v>0.91600000000000004</v>
      </c>
      <c r="D3" s="716">
        <v>0.83</v>
      </c>
      <c r="Q3" s="61"/>
      <c r="R3" s="151"/>
      <c r="S3" s="152">
        <v>146.36897038638389</v>
      </c>
      <c r="T3" s="151"/>
      <c r="U3" s="61"/>
    </row>
    <row r="4" spans="1:21" ht="39" hidden="1" customHeight="1" x14ac:dyDescent="0.25">
      <c r="A4" s="96" t="s">
        <v>50</v>
      </c>
      <c r="B4" s="96" t="s">
        <v>23</v>
      </c>
      <c r="C4" s="97" t="s">
        <v>24</v>
      </c>
      <c r="D4" s="97"/>
      <c r="E4" s="97" t="s">
        <v>42</v>
      </c>
      <c r="F4" s="97" t="s">
        <v>44</v>
      </c>
      <c r="G4" s="97"/>
      <c r="H4" s="97" t="s">
        <v>16</v>
      </c>
      <c r="I4" s="97" t="s">
        <v>49</v>
      </c>
      <c r="J4" s="97"/>
      <c r="K4" s="97" t="s">
        <v>47</v>
      </c>
      <c r="L4" s="97" t="s">
        <v>31</v>
      </c>
      <c r="M4" s="97"/>
      <c r="N4" s="97" t="s">
        <v>71</v>
      </c>
      <c r="O4" s="97" t="s">
        <v>41</v>
      </c>
      <c r="P4" s="113"/>
    </row>
    <row r="5" spans="1:21" hidden="1" x14ac:dyDescent="0.25">
      <c r="A5" s="45"/>
      <c r="B5" s="45" t="s">
        <v>5</v>
      </c>
      <c r="C5" s="64" t="s">
        <v>43</v>
      </c>
      <c r="D5" s="64"/>
      <c r="E5" s="63" t="s">
        <v>83</v>
      </c>
      <c r="F5" s="78">
        <v>564192338</v>
      </c>
      <c r="G5" s="78"/>
      <c r="H5" s="78">
        <v>8131195.1399999997</v>
      </c>
      <c r="I5" s="78">
        <v>244</v>
      </c>
      <c r="J5" s="78"/>
      <c r="K5" s="79">
        <f t="shared" ref="K5:K10" si="0">H5/F5</f>
        <v>1.4412097776485578E-2</v>
      </c>
      <c r="L5" s="78" t="e">
        <f>VLOOKUP(E5,#REF!,5,0)</f>
        <v>#REF!</v>
      </c>
      <c r="M5" s="78"/>
      <c r="N5" s="98" t="e">
        <f t="shared" ref="N5:N10" si="1">L5/F5*1000000</f>
        <v>#REF!</v>
      </c>
      <c r="O5" s="99" t="e">
        <f>L5/H5*I5</f>
        <v>#REF!</v>
      </c>
      <c r="P5" s="114"/>
      <c r="Q5" s="44"/>
    </row>
    <row r="6" spans="1:21" hidden="1" x14ac:dyDescent="0.25">
      <c r="A6" s="45"/>
      <c r="B6" s="45" t="s">
        <v>5</v>
      </c>
      <c r="C6" s="64" t="s">
        <v>117</v>
      </c>
      <c r="D6" s="64"/>
      <c r="E6" s="63" t="s">
        <v>84</v>
      </c>
      <c r="F6" s="78">
        <v>477357860</v>
      </c>
      <c r="G6" s="78"/>
      <c r="H6" s="78">
        <v>5527129.2599999998</v>
      </c>
      <c r="I6" s="78">
        <v>244</v>
      </c>
      <c r="J6" s="78"/>
      <c r="K6" s="79">
        <f t="shared" si="0"/>
        <v>1.1578586471792881E-2</v>
      </c>
      <c r="L6" s="78" t="e">
        <f>VLOOKUP(E6,#REF!,5,0)</f>
        <v>#REF!</v>
      </c>
      <c r="M6" s="78"/>
      <c r="N6" s="98" t="e">
        <f t="shared" si="1"/>
        <v>#REF!</v>
      </c>
      <c r="O6" s="99" t="e">
        <f t="shared" ref="O6:O10" si="2">L6/H6*I6</f>
        <v>#REF!</v>
      </c>
      <c r="P6" s="114"/>
      <c r="Q6" s="44"/>
    </row>
    <row r="7" spans="1:21" hidden="1" x14ac:dyDescent="0.25">
      <c r="A7" s="45"/>
      <c r="B7" s="45" t="s">
        <v>5</v>
      </c>
      <c r="C7" s="64" t="s">
        <v>118</v>
      </c>
      <c r="D7" s="64"/>
      <c r="E7" s="63" t="s">
        <v>85</v>
      </c>
      <c r="F7" s="78">
        <v>77565572</v>
      </c>
      <c r="G7" s="78"/>
      <c r="H7" s="78">
        <v>1839413.1</v>
      </c>
      <c r="I7" s="78">
        <v>244</v>
      </c>
      <c r="J7" s="78"/>
      <c r="K7" s="79">
        <f t="shared" si="0"/>
        <v>2.3714298142480019E-2</v>
      </c>
      <c r="L7" s="78" t="e">
        <f>VLOOKUP(E7,#REF!,5,0)</f>
        <v>#REF!</v>
      </c>
      <c r="M7" s="78"/>
      <c r="N7" s="98" t="e">
        <f t="shared" si="1"/>
        <v>#REF!</v>
      </c>
      <c r="O7" s="99" t="e">
        <f t="shared" si="2"/>
        <v>#REF!</v>
      </c>
      <c r="P7" s="114"/>
    </row>
    <row r="8" spans="1:21" hidden="1" x14ac:dyDescent="0.25">
      <c r="A8" s="45"/>
      <c r="B8" s="45" t="s">
        <v>5</v>
      </c>
      <c r="C8" s="64" t="s">
        <v>118</v>
      </c>
      <c r="D8" s="64"/>
      <c r="E8" s="63" t="s">
        <v>110</v>
      </c>
      <c r="F8" s="78">
        <v>1043970</v>
      </c>
      <c r="G8" s="78"/>
      <c r="H8" s="78">
        <v>78970.100000000006</v>
      </c>
      <c r="I8" s="78">
        <v>244</v>
      </c>
      <c r="J8" s="78"/>
      <c r="K8" s="79">
        <f t="shared" si="0"/>
        <v>7.5644031916625956E-2</v>
      </c>
      <c r="L8" s="78">
        <v>36525</v>
      </c>
      <c r="M8" s="78"/>
      <c r="N8" s="100">
        <f t="shared" si="1"/>
        <v>34986.637547055951</v>
      </c>
      <c r="O8" s="101">
        <f t="shared" si="2"/>
        <v>112.85410554121115</v>
      </c>
      <c r="P8" s="115"/>
      <c r="Q8" s="44"/>
    </row>
    <row r="9" spans="1:21" hidden="1" x14ac:dyDescent="0.25">
      <c r="A9" s="45"/>
      <c r="B9" s="45" t="s">
        <v>5</v>
      </c>
      <c r="C9" s="64" t="s">
        <v>118</v>
      </c>
      <c r="D9" s="64"/>
      <c r="E9" s="48" t="s">
        <v>111</v>
      </c>
      <c r="F9" s="78">
        <v>198397628</v>
      </c>
      <c r="G9" s="78"/>
      <c r="H9" s="78">
        <v>5248652.0363499997</v>
      </c>
      <c r="I9" s="78">
        <v>244</v>
      </c>
      <c r="J9" s="78"/>
      <c r="K9" s="79">
        <f t="shared" si="0"/>
        <v>2.645521566593528E-2</v>
      </c>
      <c r="L9" s="78">
        <v>33993</v>
      </c>
      <c r="M9" s="78"/>
      <c r="N9" s="98">
        <f t="shared" si="1"/>
        <v>171.33773393702066</v>
      </c>
      <c r="O9" s="99">
        <f t="shared" si="2"/>
        <v>1.5802708852781922</v>
      </c>
      <c r="P9" s="114"/>
      <c r="Q9" s="77"/>
      <c r="R9" s="66"/>
      <c r="S9" s="66"/>
    </row>
    <row r="10" spans="1:21" hidden="1" x14ac:dyDescent="0.25">
      <c r="A10" s="45"/>
      <c r="B10" s="45" t="s">
        <v>5</v>
      </c>
      <c r="C10" s="64" t="s">
        <v>119</v>
      </c>
      <c r="D10" s="64"/>
      <c r="E10" s="48" t="s">
        <v>86</v>
      </c>
      <c r="F10" s="78">
        <v>73396348</v>
      </c>
      <c r="G10" s="78"/>
      <c r="H10" s="78">
        <v>3016307.5036840001</v>
      </c>
      <c r="I10" s="78">
        <v>244</v>
      </c>
      <c r="J10" s="78"/>
      <c r="K10" s="79">
        <f t="shared" si="0"/>
        <v>4.1096152409163464E-2</v>
      </c>
      <c r="L10" s="78" t="e">
        <f>VLOOKUP(E10,#REF!,5,0)</f>
        <v>#REF!</v>
      </c>
      <c r="M10" s="78"/>
      <c r="N10" s="98" t="e">
        <f t="shared" si="1"/>
        <v>#REF!</v>
      </c>
      <c r="O10" s="99" t="e">
        <f t="shared" si="2"/>
        <v>#REF!</v>
      </c>
      <c r="P10" s="114"/>
    </row>
    <row r="11" spans="1:21" ht="15.75" thickBot="1" x14ac:dyDescent="0.3">
      <c r="T11" s="358"/>
    </row>
    <row r="12" spans="1:21" ht="26.25" customHeight="1" thickBot="1" x14ac:dyDescent="0.3">
      <c r="A12" s="538" t="s">
        <v>144</v>
      </c>
      <c r="B12" s="690" t="s">
        <v>31</v>
      </c>
      <c r="C12" s="691"/>
      <c r="D12" s="692"/>
      <c r="E12" s="690" t="s">
        <v>268</v>
      </c>
      <c r="F12" s="691"/>
      <c r="G12" s="692"/>
      <c r="H12" s="690" t="s">
        <v>525</v>
      </c>
      <c r="I12" s="691"/>
      <c r="J12" s="692"/>
      <c r="K12" s="690" t="s">
        <v>269</v>
      </c>
      <c r="L12" s="691"/>
      <c r="M12" s="692"/>
      <c r="N12" s="693" t="s">
        <v>553</v>
      </c>
      <c r="O12" s="694"/>
      <c r="P12" s="695"/>
      <c r="Q12" s="690" t="s">
        <v>527</v>
      </c>
      <c r="R12" s="691"/>
      <c r="S12" s="692"/>
      <c r="T12" s="358"/>
    </row>
    <row r="13" spans="1:21" x14ac:dyDescent="0.25">
      <c r="A13" s="537"/>
      <c r="B13" s="539">
        <v>2018</v>
      </c>
      <c r="C13" s="539">
        <v>2019</v>
      </c>
      <c r="D13" s="539">
        <v>2020</v>
      </c>
      <c r="E13" s="539">
        <v>2018</v>
      </c>
      <c r="F13" s="539">
        <v>2019</v>
      </c>
      <c r="G13" s="539">
        <v>2020</v>
      </c>
      <c r="H13" s="539">
        <v>2018</v>
      </c>
      <c r="I13" s="539">
        <v>2019</v>
      </c>
      <c r="J13" s="539">
        <v>2020</v>
      </c>
      <c r="K13" s="539">
        <v>2018</v>
      </c>
      <c r="L13" s="539">
        <v>2019</v>
      </c>
      <c r="M13" s="539">
        <v>2020</v>
      </c>
      <c r="N13" s="539">
        <v>2018</v>
      </c>
      <c r="O13" s="539">
        <v>2019</v>
      </c>
      <c r="P13" s="539">
        <v>2020</v>
      </c>
      <c r="Q13" s="539">
        <v>2018</v>
      </c>
      <c r="R13" s="539">
        <v>2019</v>
      </c>
      <c r="S13" s="539">
        <v>2020</v>
      </c>
      <c r="T13" s="358"/>
    </row>
    <row r="14" spans="1:21" hidden="1" x14ac:dyDescent="0.25">
      <c r="A14" s="265" t="s">
        <v>295</v>
      </c>
      <c r="B14" s="269">
        <f>IFERROR(VLOOKUP('Digital Breakdown'!$A14,'Output summary'!$A$5:$E$60,3,0),0)/B$3</f>
        <v>26825.410739449537</v>
      </c>
      <c r="C14" s="269">
        <f>IFERROR(VLOOKUP('Digital Breakdown'!$A14,'Output summary'!$A$5:$E$60,4,0),0)/C$3</f>
        <v>30880.669527947597</v>
      </c>
      <c r="D14" s="269">
        <f>IFERROR(VLOOKUP('Digital Breakdown'!$A14,'Output summary'!$A$5:$E$60,5,0),0)/D$3</f>
        <v>757.73569349397621</v>
      </c>
      <c r="E14" s="269">
        <v>465193715</v>
      </c>
      <c r="F14" s="269">
        <v>338622568</v>
      </c>
      <c r="G14" s="225">
        <v>0</v>
      </c>
      <c r="H14" s="269">
        <v>6117784.6299999999</v>
      </c>
      <c r="I14" s="269">
        <v>6248400.6000000006</v>
      </c>
      <c r="J14" s="225">
        <v>0</v>
      </c>
      <c r="K14" s="269">
        <f t="shared" ref="K14:K19" si="3">IFERROR(H14/E14*1000000,0)</f>
        <v>13151.047472771639</v>
      </c>
      <c r="L14" s="269">
        <f t="shared" ref="L14:L19" si="4">IFERROR(I14/F14*1000000,0)</f>
        <v>18452.404507191619</v>
      </c>
      <c r="M14" s="269">
        <f t="shared" ref="M14:M19" si="5">IFERROR(J14/G14*1000000,0)</f>
        <v>0</v>
      </c>
      <c r="N14" s="270">
        <f t="shared" ref="N14:N19" si="6">IFERROR(B14/E14*1000000,0)</f>
        <v>57.665032597118248</v>
      </c>
      <c r="O14" s="270">
        <f t="shared" ref="O14:O19" si="7">IFERROR(C14/F14*1000000,0)</f>
        <v>91.194954046735589</v>
      </c>
      <c r="P14" s="270">
        <f t="shared" ref="P14:P19" si="8">IFERROR(D14/G14*1000000,0)</f>
        <v>0</v>
      </c>
      <c r="Q14" s="282">
        <f>IFERROR(B14/H14*'Marketing Summary'!H$13,0)</f>
        <v>1.0243123750301675</v>
      </c>
      <c r="R14" s="282">
        <f>IFERROR(C14/I14*'Marketing Summary'!I$13,0)</f>
        <v>1.760946689568303</v>
      </c>
      <c r="S14" s="282">
        <f>IFERROR(D14/J14*'Marketing Summary'!J$13,0)</f>
        <v>0</v>
      </c>
      <c r="T14" s="358"/>
    </row>
    <row r="15" spans="1:21" hidden="1" x14ac:dyDescent="0.25">
      <c r="A15" s="265" t="s">
        <v>296</v>
      </c>
      <c r="B15" s="269">
        <f>IFERROR(VLOOKUP('Digital Breakdown'!$A15,'Output summary'!$A$5:$E$60,3,0),0)/B$3</f>
        <v>0</v>
      </c>
      <c r="C15" s="269">
        <f>IFERROR(VLOOKUP('Digital Breakdown'!$A15,'Output summary'!$A$5:$E$60,4,0),0)/C$3</f>
        <v>0</v>
      </c>
      <c r="D15" s="269">
        <f>IFERROR(VLOOKUP('Digital Breakdown'!$A15,'Output summary'!$A$5:$E$60,5,0),0)/D$3</f>
        <v>1631.2599077108437</v>
      </c>
      <c r="E15" s="225">
        <v>0</v>
      </c>
      <c r="F15" s="225">
        <v>0</v>
      </c>
      <c r="G15" s="269">
        <v>25052669</v>
      </c>
      <c r="H15" s="225">
        <v>0</v>
      </c>
      <c r="I15" s="225">
        <v>0</v>
      </c>
      <c r="J15" s="269">
        <v>302456.01537169999</v>
      </c>
      <c r="K15" s="269">
        <f t="shared" si="3"/>
        <v>0</v>
      </c>
      <c r="L15" s="269">
        <f t="shared" si="4"/>
        <v>0</v>
      </c>
      <c r="M15" s="269">
        <f t="shared" si="5"/>
        <v>12072.806109867974</v>
      </c>
      <c r="N15" s="270">
        <f t="shared" si="6"/>
        <v>0</v>
      </c>
      <c r="O15" s="270">
        <f t="shared" si="7"/>
        <v>0</v>
      </c>
      <c r="P15" s="270">
        <f t="shared" si="8"/>
        <v>65.113218384470073</v>
      </c>
      <c r="Q15" s="282">
        <f>IFERROR(B15/H15*'Marketing Summary'!H$13,0)</f>
        <v>0</v>
      </c>
      <c r="R15" s="282">
        <f>IFERROR(C15/I15*'Marketing Summary'!I$13,0)</f>
        <v>0</v>
      </c>
      <c r="S15" s="282">
        <f>IFERROR(D15/J15*'Marketing Summary'!J$13,0)</f>
        <v>2.8143729218151514</v>
      </c>
      <c r="T15" s="358"/>
    </row>
    <row r="16" spans="1:21" hidden="1" x14ac:dyDescent="0.25">
      <c r="A16" s="265" t="s">
        <v>297</v>
      </c>
      <c r="B16" s="269">
        <f>IFERROR(VLOOKUP('Digital Breakdown'!$A16,'Output summary'!$A$5:$E$60,3,0),0)/B$3</f>
        <v>13393.687871192658</v>
      </c>
      <c r="C16" s="269">
        <f>IFERROR(VLOOKUP('Digital Breakdown'!$A16,'Output summary'!$A$5:$E$60,4,0),0)/C$3</f>
        <v>2259.9981482532748</v>
      </c>
      <c r="D16" s="269">
        <f>IFERROR(VLOOKUP('Digital Breakdown'!$A16,'Output summary'!$A$5:$E$60,5,0),0)/D$3</f>
        <v>5.4292583132530137</v>
      </c>
      <c r="E16" s="269">
        <v>172067207</v>
      </c>
      <c r="F16" s="225">
        <v>0</v>
      </c>
      <c r="G16" s="225">
        <v>0</v>
      </c>
      <c r="H16" s="269">
        <v>4647672.8074450009</v>
      </c>
      <c r="I16" s="225">
        <v>0</v>
      </c>
      <c r="J16" s="225">
        <v>0</v>
      </c>
      <c r="K16" s="269">
        <f t="shared" si="3"/>
        <v>27010.79937587992</v>
      </c>
      <c r="L16" s="269">
        <f t="shared" si="4"/>
        <v>0</v>
      </c>
      <c r="M16" s="269">
        <f t="shared" si="5"/>
        <v>0</v>
      </c>
      <c r="N16" s="270">
        <f t="shared" si="6"/>
        <v>77.839863299417999</v>
      </c>
      <c r="O16" s="270">
        <f t="shared" si="7"/>
        <v>0</v>
      </c>
      <c r="P16" s="270">
        <f t="shared" si="8"/>
        <v>0</v>
      </c>
      <c r="Q16" s="282">
        <f>IFERROR(B16/H16*'Marketing Summary'!H$13,0)</f>
        <v>0.6732011521828809</v>
      </c>
      <c r="R16" s="282">
        <f>IFERROR(C16/I16*'Marketing Summary'!I$13,0)</f>
        <v>0</v>
      </c>
      <c r="S16" s="282">
        <f>IFERROR(D16/J16*'Marketing Summary'!J$13,0)</f>
        <v>0</v>
      </c>
      <c r="T16" s="358"/>
    </row>
    <row r="17" spans="1:48" hidden="1" x14ac:dyDescent="0.25">
      <c r="A17" s="265" t="s">
        <v>298</v>
      </c>
      <c r="B17" s="269">
        <f>IFERROR(VLOOKUP('Digital Breakdown'!$A17,'Output summary'!$A$5:$E$60,3,0),0)/B$3</f>
        <v>0</v>
      </c>
      <c r="C17" s="269">
        <f>IFERROR(VLOOKUP('Digital Breakdown'!$A17,'Output summary'!$A$5:$E$60,4,0),0)/C$3</f>
        <v>2280.3749561135369</v>
      </c>
      <c r="D17" s="269">
        <f>IFERROR(VLOOKUP('Digital Breakdown'!$A17,'Output summary'!$A$5:$E$60,5,0),0)/D$3</f>
        <v>105.19381951807233</v>
      </c>
      <c r="E17" s="225">
        <v>0</v>
      </c>
      <c r="F17" s="269">
        <v>46355478</v>
      </c>
      <c r="G17" s="225">
        <v>0</v>
      </c>
      <c r="H17" s="225">
        <v>0</v>
      </c>
      <c r="I17" s="269">
        <v>822412.53036400001</v>
      </c>
      <c r="J17" s="225">
        <v>0</v>
      </c>
      <c r="K17" s="269">
        <f t="shared" si="3"/>
        <v>0</v>
      </c>
      <c r="L17" s="269">
        <f t="shared" si="4"/>
        <v>17741.431344187629</v>
      </c>
      <c r="M17" s="269">
        <f t="shared" si="5"/>
        <v>0</v>
      </c>
      <c r="N17" s="270">
        <f t="shared" si="6"/>
        <v>0</v>
      </c>
      <c r="O17" s="270">
        <f t="shared" si="7"/>
        <v>49.193214146417326</v>
      </c>
      <c r="P17" s="270">
        <f t="shared" si="8"/>
        <v>0</v>
      </c>
      <c r="Q17" s="282">
        <f>IFERROR(B17/H17*'Marketing Summary'!H$13,0)</f>
        <v>0</v>
      </c>
      <c r="R17" s="282">
        <f>IFERROR(C17/I17*'Marketing Summary'!I$13,0)</f>
        <v>0.98797262278720177</v>
      </c>
      <c r="S17" s="282">
        <f>IFERROR(D17/J17*'Marketing Summary'!J$13,0)</f>
        <v>0</v>
      </c>
      <c r="T17" s="358"/>
    </row>
    <row r="18" spans="1:48" hidden="1" x14ac:dyDescent="0.25">
      <c r="A18" s="265" t="s">
        <v>299</v>
      </c>
      <c r="B18" s="269">
        <f>IFERROR(VLOOKUP('Digital Breakdown'!$A18,'Output summary'!$A$5:$E$60,3,0),0)/B$3</f>
        <v>17718.863947339451</v>
      </c>
      <c r="C18" s="269">
        <f>IFERROR(VLOOKUP('Digital Breakdown'!$A18,'Output summary'!$A$5:$E$60,4,0),0)/C$3</f>
        <v>20103.226177074237</v>
      </c>
      <c r="D18" s="269">
        <f>IFERROR(VLOOKUP('Digital Breakdown'!$A18,'Output summary'!$A$5:$E$60,5,0),0)/D$3</f>
        <v>121.6718469879518</v>
      </c>
      <c r="E18" s="269">
        <v>367971928</v>
      </c>
      <c r="F18" s="269">
        <v>272659015</v>
      </c>
      <c r="G18" s="225">
        <v>0</v>
      </c>
      <c r="H18" s="269">
        <v>6006005.7200000007</v>
      </c>
      <c r="I18" s="269">
        <v>2884141.6900000009</v>
      </c>
      <c r="J18" s="225">
        <v>0</v>
      </c>
      <c r="K18" s="269">
        <f t="shared" si="3"/>
        <v>16321.912795478247</v>
      </c>
      <c r="L18" s="269">
        <f t="shared" si="4"/>
        <v>10577.833599230162</v>
      </c>
      <c r="M18" s="269">
        <f t="shared" si="5"/>
        <v>0</v>
      </c>
      <c r="N18" s="270">
        <f t="shared" si="6"/>
        <v>48.152760031573528</v>
      </c>
      <c r="O18" s="270">
        <f t="shared" si="7"/>
        <v>73.730282408136176</v>
      </c>
      <c r="P18" s="270">
        <f t="shared" si="8"/>
        <v>0</v>
      </c>
      <c r="Q18" s="282">
        <f>IFERROR(B18/H18*'Marketing Summary'!H$13,0)</f>
        <v>0.68917633344117213</v>
      </c>
      <c r="R18" s="282">
        <f>IFERROR(C18/I18*'Marketing Summary'!I$13,0)</f>
        <v>2.4835764476694973</v>
      </c>
      <c r="S18" s="282">
        <f>IFERROR(D18/J18*'Marketing Summary'!J$13,0)</f>
        <v>0</v>
      </c>
      <c r="T18" s="358"/>
    </row>
    <row r="19" spans="1:48" hidden="1" x14ac:dyDescent="0.25">
      <c r="A19" s="263" t="s">
        <v>315</v>
      </c>
      <c r="B19" s="269">
        <f>IFERROR(VLOOKUP('Digital Breakdown'!$A19,'Output summary'!$A$5:$E$60,3,0),0)/B$3</f>
        <v>0</v>
      </c>
      <c r="C19" s="269">
        <f>IFERROR(VLOOKUP('Digital Breakdown'!$A19,'Output summary'!$A$5:$E$60,4,0),0)/C$3</f>
        <v>0</v>
      </c>
      <c r="D19" s="269">
        <f>IFERROR(VLOOKUP('Digital Breakdown'!$A19,'Output summary'!$A$5:$E$60,5,0),0)/D$3</f>
        <v>1461.6626674698803</v>
      </c>
      <c r="E19" s="269">
        <v>0</v>
      </c>
      <c r="F19" s="269">
        <v>0</v>
      </c>
      <c r="G19" s="269">
        <v>30129918</v>
      </c>
      <c r="H19" s="269">
        <v>0</v>
      </c>
      <c r="I19" s="269">
        <v>0</v>
      </c>
      <c r="J19" s="269">
        <v>197544.17462829998</v>
      </c>
      <c r="K19" s="269">
        <f t="shared" si="3"/>
        <v>0</v>
      </c>
      <c r="L19" s="269">
        <f t="shared" si="4"/>
        <v>0</v>
      </c>
      <c r="M19" s="269">
        <f t="shared" si="5"/>
        <v>6556.4126204492159</v>
      </c>
      <c r="N19" s="270">
        <f t="shared" si="6"/>
        <v>0</v>
      </c>
      <c r="O19" s="270">
        <f t="shared" si="7"/>
        <v>0</v>
      </c>
      <c r="P19" s="270">
        <f t="shared" si="8"/>
        <v>48.512002836180315</v>
      </c>
      <c r="Q19" s="282">
        <f>IFERROR(B19/H19*'Marketing Summary'!H$13,0)</f>
        <v>0</v>
      </c>
      <c r="R19" s="282">
        <f>IFERROR(C19/I19*'Marketing Summary'!I$13,0)</f>
        <v>0</v>
      </c>
      <c r="S19" s="282">
        <f>IFERROR(D19/J19*'Marketing Summary'!J$13,0)</f>
        <v>3.8610340794371392</v>
      </c>
      <c r="T19" s="358"/>
    </row>
    <row r="20" spans="1:48" hidden="1" x14ac:dyDescent="0.25">
      <c r="A20" s="271" t="s">
        <v>247</v>
      </c>
      <c r="B20" s="269">
        <f>IFERROR(VLOOKUP('Digital Breakdown'!$A20,'Output summary'!$A$5:$E$60,3,0),0)/B$3</f>
        <v>23379.247487889905</v>
      </c>
      <c r="C20" s="269">
        <f>IFERROR(VLOOKUP('Digital Breakdown'!$A20,'Output summary'!$A$5:$E$60,4,0),0)/C$3</f>
        <v>22974.199761790391</v>
      </c>
      <c r="D20" s="269">
        <f>IFERROR(VLOOKUP('Digital Breakdown'!$A20,'Output summary'!$A$5:$E$60,5,0),0)/D$3</f>
        <v>283.21826457831327</v>
      </c>
      <c r="E20" s="269">
        <v>244255282</v>
      </c>
      <c r="F20" s="269">
        <v>192290478</v>
      </c>
      <c r="G20" s="269">
        <v>2109255</v>
      </c>
      <c r="H20" s="269">
        <v>3241912.4190590004</v>
      </c>
      <c r="I20" s="269">
        <v>5363730.0949059995</v>
      </c>
      <c r="J20" s="269">
        <v>105547.29925700001</v>
      </c>
      <c r="K20" s="269">
        <f>IFERROR(H20/E20*1000000,0)</f>
        <v>13272.639971237144</v>
      </c>
      <c r="L20" s="269">
        <f>IFERROR(I20/F20*1000000,0)</f>
        <v>27893.893398642442</v>
      </c>
      <c r="M20" s="269">
        <f>IFERROR(J20/G20*1000000,0)</f>
        <v>50040.084891110841</v>
      </c>
      <c r="N20" s="270">
        <f>IFERROR(B20/E20*1000000,0)</f>
        <v>95.716445910430309</v>
      </c>
      <c r="O20" s="270">
        <f>IFERROR(C20/F20*1000000,0)</f>
        <v>119.47653363153215</v>
      </c>
      <c r="P20" s="270">
        <f>IFERROR(D20/G20*1000000,0)</f>
        <v>134.27407524377719</v>
      </c>
      <c r="Q20" s="282">
        <f>IFERROR(B20/H20*'Marketing Summary'!H$13,0)</f>
        <v>1.6846491742966443</v>
      </c>
      <c r="R20" s="282">
        <f>IFERROR(C20/I20*'Marketing Summary'!I$13,0)</f>
        <v>1.5261662429231848</v>
      </c>
      <c r="S20" s="282">
        <f>IFERROR(D20/J20*'Marketing Summary'!J$13,0)</f>
        <v>1.4002153675479754</v>
      </c>
      <c r="T20" s="358"/>
    </row>
    <row r="21" spans="1:48" hidden="1" x14ac:dyDescent="0.25">
      <c r="A21" s="271" t="s">
        <v>335</v>
      </c>
      <c r="B21" s="269">
        <f>IFERROR(VLOOKUP('Digital Breakdown'!$A21,'Output summary'!$A$5:$E$60,3,0),0)/B$3</f>
        <v>1068.0966188990826</v>
      </c>
      <c r="C21" s="269">
        <f>IFERROR(VLOOKUP('Digital Breakdown'!$A21,'Output summary'!$A$5:$E$60,4,0),0)/C$3</f>
        <v>23.637123580786028</v>
      </c>
      <c r="D21" s="269">
        <f>IFERROR(VLOOKUP('Digital Breakdown'!$A21,'Output summary'!$A$5:$E$60,5,0),0)/D$3</f>
        <v>4.3759036144578321E-4</v>
      </c>
      <c r="E21" s="269">
        <v>2956946</v>
      </c>
      <c r="F21" s="269"/>
      <c r="G21" s="269"/>
      <c r="H21" s="269">
        <v>200000</v>
      </c>
      <c r="I21" s="269">
        <v>0</v>
      </c>
      <c r="J21" s="269">
        <v>0</v>
      </c>
      <c r="K21" s="269">
        <f>IFERROR(H21/E21*1000000,0)</f>
        <v>67637.35286339352</v>
      </c>
      <c r="L21" s="269">
        <v>0</v>
      </c>
      <c r="M21" s="269">
        <v>0</v>
      </c>
      <c r="N21" s="270">
        <f>IFERROR(B21/E21*1000000,0)</f>
        <v>361.21613952337401</v>
      </c>
      <c r="O21" s="270">
        <v>0</v>
      </c>
      <c r="P21" s="270">
        <v>0</v>
      </c>
      <c r="Q21" s="282">
        <f>IFERROR(B21/H21*'Marketing Summary'!H$13,0)</f>
        <v>1.2475580642706814</v>
      </c>
      <c r="R21" s="282">
        <f>IFERROR(C21/I21*'Marketing Summary'!I$13,0)</f>
        <v>0</v>
      </c>
      <c r="S21" s="282">
        <f>IFERROR(D21/J21*'Marketing Summary'!J$13,0)</f>
        <v>0</v>
      </c>
      <c r="T21" s="358"/>
    </row>
    <row r="22" spans="1:48" hidden="1" x14ac:dyDescent="0.25">
      <c r="A22" t="s">
        <v>414</v>
      </c>
      <c r="B22" s="269">
        <f>IFERROR(VLOOKUP('Digital Breakdown'!$A22,'Output summary'!$A$5:$E$60,3,0),0)/B$3</f>
        <v>3754.1697827522939</v>
      </c>
      <c r="C22" s="269">
        <f>IFERROR(VLOOKUP('Digital Breakdown'!$A22,'Output summary'!$A$5:$E$60,4,0),0)/C$3</f>
        <v>1537.9089222707423</v>
      </c>
      <c r="D22" s="269">
        <f>IFERROR(VLOOKUP('Digital Breakdown'!$A22,'Output summary'!$A$5:$E$60,5,0),0)/D$3</f>
        <v>32.139785542168674</v>
      </c>
      <c r="E22" s="269">
        <v>36495511</v>
      </c>
      <c r="F22" s="269">
        <v>11245373</v>
      </c>
      <c r="G22" s="56"/>
      <c r="H22" s="269">
        <v>2770723.9478069991</v>
      </c>
      <c r="I22" s="269">
        <v>1189477.28</v>
      </c>
      <c r="J22" s="56"/>
      <c r="K22" s="56"/>
      <c r="L22" s="56"/>
      <c r="M22" s="56"/>
      <c r="N22" s="270">
        <f>IFERROR(B22/E22*1000000,0)</f>
        <v>102.8666178356098</v>
      </c>
      <c r="O22" s="270">
        <v>0</v>
      </c>
      <c r="P22" s="270">
        <v>0</v>
      </c>
      <c r="Q22" s="282">
        <f>IFERROR(B22/H22*'Marketing Summary'!H$13,0)</f>
        <v>0.31651979411690934</v>
      </c>
      <c r="R22" s="282">
        <f>IFERROR(C22/I22*'Marketing Summary'!I$13,0)</f>
        <v>0.46068368444923519</v>
      </c>
      <c r="S22" s="282">
        <f>IFERROR(D22/J22*'Marketing Summary'!J$13,0)</f>
        <v>0</v>
      </c>
      <c r="T22" s="358"/>
    </row>
    <row r="23" spans="1:48" s="358" customFormat="1" hidden="1" x14ac:dyDescent="0.25">
      <c r="A23" s="283" t="s">
        <v>185</v>
      </c>
      <c r="B23" s="235">
        <f>SUM(B14:B22)</f>
        <v>86139.476447522917</v>
      </c>
      <c r="C23" s="235">
        <f t="shared" ref="C23:J23" si="9">SUM(C14:C22)</f>
        <v>80060.014617030552</v>
      </c>
      <c r="D23" s="235">
        <f t="shared" si="9"/>
        <v>4398.3116812048202</v>
      </c>
      <c r="E23" s="235">
        <f t="shared" si="9"/>
        <v>1288940589</v>
      </c>
      <c r="F23" s="235">
        <f t="shared" si="9"/>
        <v>861172912</v>
      </c>
      <c r="G23" s="235">
        <f t="shared" si="9"/>
        <v>57291842</v>
      </c>
      <c r="H23" s="235">
        <f t="shared" si="9"/>
        <v>22984099.524310999</v>
      </c>
      <c r="I23" s="235">
        <f t="shared" si="9"/>
        <v>16508162.19527</v>
      </c>
      <c r="J23" s="235">
        <f t="shared" si="9"/>
        <v>605547.48925699992</v>
      </c>
      <c r="K23" s="235">
        <f>H23/E23*1000000</f>
        <v>17831.77573928584</v>
      </c>
      <c r="L23" s="235">
        <f t="shared" ref="L23:M23" si="10">I23/F23*1000000</f>
        <v>19169.393237104046</v>
      </c>
      <c r="M23" s="235">
        <f t="shared" si="10"/>
        <v>10569.523829535798</v>
      </c>
      <c r="N23" s="235">
        <f>B23/E23*1000000</f>
        <v>66.829671734018859</v>
      </c>
      <c r="O23" s="235">
        <f t="shared" ref="O23:P23" si="11">C23/F23*1000000</f>
        <v>92.966248126753143</v>
      </c>
      <c r="P23" s="235">
        <f t="shared" si="11"/>
        <v>76.770296217824878</v>
      </c>
      <c r="Q23" s="234">
        <f>IFERROR(B23/H23*'Marketing Summary'!H$13,0)</f>
        <v>0.87549759515050996</v>
      </c>
      <c r="R23" s="234">
        <f>IFERROR(C23/I23*'Marketing Summary'!I$13,0)</f>
        <v>1.72800623009985</v>
      </c>
      <c r="S23" s="234">
        <f>IFERROR(D23/J23*'Marketing Summary'!J$13,0)</f>
        <v>3.7901683581918131</v>
      </c>
    </row>
    <row r="24" spans="1:48" s="358" customFormat="1" ht="15.75" thickBot="1" x14ac:dyDescent="0.3">
      <c r="A24" s="359"/>
      <c r="B24" s="360"/>
      <c r="C24" s="360"/>
      <c r="D24" s="360"/>
      <c r="E24" s="360"/>
      <c r="F24" s="360"/>
      <c r="G24" s="360"/>
      <c r="H24" s="360"/>
      <c r="I24" s="360"/>
      <c r="J24" s="360"/>
      <c r="K24" s="360"/>
      <c r="L24" s="360"/>
      <c r="M24" s="360"/>
      <c r="N24" s="360"/>
      <c r="O24" s="360"/>
      <c r="P24" s="360"/>
      <c r="Q24" s="361"/>
      <c r="R24" s="361"/>
      <c r="S24" s="361"/>
    </row>
    <row r="25" spans="1:48" s="358" customFormat="1" x14ac:dyDescent="0.25">
      <c r="A25" s="363" t="s">
        <v>458</v>
      </c>
      <c r="B25" s="364">
        <f>B37</f>
        <v>36742.787245689135</v>
      </c>
      <c r="C25" s="364">
        <f>C37</f>
        <v>26745.711676392868</v>
      </c>
      <c r="D25" s="364">
        <f>D38</f>
        <v>1631.2599077108437</v>
      </c>
      <c r="E25" s="364">
        <f>E37</f>
        <v>465193715</v>
      </c>
      <c r="F25" s="364">
        <f>F37</f>
        <v>338622568</v>
      </c>
      <c r="G25" s="364">
        <f>G38</f>
        <v>25052669</v>
      </c>
      <c r="H25" s="364">
        <f>H37</f>
        <v>6117784.6299999999</v>
      </c>
      <c r="I25" s="364">
        <f>I37</f>
        <v>6248400.6000000006</v>
      </c>
      <c r="J25" s="364">
        <f>J38</f>
        <v>302456.01537169999</v>
      </c>
      <c r="K25" s="346">
        <f t="shared" ref="K25" si="12">IFERROR(H25/E25*1000000,0)</f>
        <v>13151.047472771639</v>
      </c>
      <c r="L25" s="346">
        <f t="shared" ref="L25" si="13">IFERROR(I25/F25*1000000,0)</f>
        <v>18452.404507191619</v>
      </c>
      <c r="M25" s="346">
        <f t="shared" ref="M25" si="14">IFERROR(J25/G25*1000000,0)</f>
        <v>12072.806109867974</v>
      </c>
      <c r="N25" s="365">
        <f>IFERROR(B25/E25*10000000,0)</f>
        <v>789.83842775453525</v>
      </c>
      <c r="O25" s="365">
        <f t="shared" ref="O25:P25" si="15">IFERROR(C25/F25*10000000,0)</f>
        <v>789.8384279098866</v>
      </c>
      <c r="P25" s="365">
        <f t="shared" si="15"/>
        <v>651.13218384470076</v>
      </c>
      <c r="Q25" s="366">
        <f>IFERROR(B25/H25*'Marketing Summary'!H$13,0)</f>
        <v>1.4030015060873691</v>
      </c>
      <c r="R25" s="366">
        <f>IFERROR(C25/I25*'Marketing Summary'!I$13,0)</f>
        <v>1.525153863457136</v>
      </c>
      <c r="S25" s="518">
        <f>IFERROR(D25/J25*'Marketing Summary'!J$13,0)</f>
        <v>2.8143729218151514</v>
      </c>
      <c r="T25" s="46" t="s">
        <v>507</v>
      </c>
    </row>
    <row r="26" spans="1:48" s="358" customFormat="1" x14ac:dyDescent="0.25">
      <c r="A26" s="367" t="s">
        <v>459</v>
      </c>
      <c r="B26" s="362">
        <f>SUM(B39:B40)</f>
        <v>15659.115277759187</v>
      </c>
      <c r="C26" s="362">
        <f t="shared" ref="C26:D26" si="16">SUM(C39:C40)</f>
        <v>2385.5687756316092</v>
      </c>
      <c r="D26" s="362">
        <f t="shared" si="16"/>
        <v>0</v>
      </c>
      <c r="E26" s="362">
        <f>SUM(E39:E40)</f>
        <v>172067207</v>
      </c>
      <c r="F26" s="362">
        <f t="shared" ref="F26:G26" si="17">SUM(F39:F40)</f>
        <v>46355478</v>
      </c>
      <c r="G26" s="362">
        <f t="shared" si="17"/>
        <v>0</v>
      </c>
      <c r="H26" s="362">
        <f>SUM(H39:H40)</f>
        <v>4647672.8074450009</v>
      </c>
      <c r="I26" s="362">
        <f t="shared" ref="I26:J26" si="18">SUM(I39:I40)</f>
        <v>822412.53036400001</v>
      </c>
      <c r="J26" s="362">
        <f t="shared" si="18"/>
        <v>0</v>
      </c>
      <c r="K26" s="269">
        <f t="shared" ref="K26:K30" si="19">IFERROR(H26/E26*1000000,0)</f>
        <v>27010.79937587992</v>
      </c>
      <c r="L26" s="269">
        <f t="shared" ref="L26:L30" si="20">IFERROR(I26/F26*1000000,0)</f>
        <v>17741.431344187629</v>
      </c>
      <c r="M26" s="269">
        <f t="shared" ref="M26:M30" si="21">IFERROR(J26/G26*1000000,0)</f>
        <v>0</v>
      </c>
      <c r="N26" s="270">
        <f t="shared" ref="N26:N30" si="22">IFERROR(B26/E26*10000000,0)</f>
        <v>910.05808432510833</v>
      </c>
      <c r="O26" s="270">
        <f t="shared" ref="O26:O30" si="23">IFERROR(C26/F26*10000000,0)</f>
        <v>514.62499763924541</v>
      </c>
      <c r="P26" s="270">
        <f t="shared" ref="P26:P30" si="24">IFERROR(D26/G26*10000000,0)</f>
        <v>0</v>
      </c>
      <c r="Q26" s="282">
        <f>IFERROR(B26/H26*'Marketing Summary'!H$13,0)</f>
        <v>0.78706735206405365</v>
      </c>
      <c r="R26" s="282">
        <f>IFERROR(C26/I26*'Marketing Summary'!I$13,0)</f>
        <v>1.0335478530762592</v>
      </c>
      <c r="S26" s="368">
        <f>IFERROR(D26/J26*'Marketing Summary'!J$13,0)</f>
        <v>0</v>
      </c>
      <c r="T26" s="46" t="s">
        <v>508</v>
      </c>
    </row>
    <row r="27" spans="1:48" s="358" customFormat="1" x14ac:dyDescent="0.25">
      <c r="A27" s="367" t="s">
        <v>117</v>
      </c>
      <c r="B27" s="362">
        <f>SUM(B41:B42)</f>
        <v>23721.254093357984</v>
      </c>
      <c r="C27" s="362">
        <f t="shared" ref="C27:D27" si="25">SUM(C41:C42)</f>
        <v>17576.921728995574</v>
      </c>
      <c r="D27" s="362">
        <f t="shared" si="25"/>
        <v>1461.6626674698803</v>
      </c>
      <c r="E27" s="362">
        <f>SUM(E41:E42)</f>
        <v>367971928</v>
      </c>
      <c r="F27" s="362">
        <f t="shared" ref="F27:G27" si="26">SUM(F41:F42)</f>
        <v>272659015</v>
      </c>
      <c r="G27" s="362">
        <f t="shared" si="26"/>
        <v>30129918</v>
      </c>
      <c r="H27" s="362">
        <f>SUM(H41:H42)</f>
        <v>6006005.7200000007</v>
      </c>
      <c r="I27" s="362">
        <f t="shared" ref="I27:J27" si="27">SUM(I41:I42)</f>
        <v>2884141.6900000009</v>
      </c>
      <c r="J27" s="362">
        <f t="shared" si="27"/>
        <v>197544.17462829998</v>
      </c>
      <c r="K27" s="269">
        <f t="shared" si="19"/>
        <v>16321.912795478247</v>
      </c>
      <c r="L27" s="269">
        <f t="shared" si="20"/>
        <v>10577.833599230162</v>
      </c>
      <c r="M27" s="269">
        <f t="shared" si="21"/>
        <v>6556.4126204492159</v>
      </c>
      <c r="N27" s="270">
        <f t="shared" si="22"/>
        <v>644.64847148225886</v>
      </c>
      <c r="O27" s="270">
        <f t="shared" si="23"/>
        <v>644.64847160823103</v>
      </c>
      <c r="P27" s="270">
        <f t="shared" si="24"/>
        <v>485.12002836180312</v>
      </c>
      <c r="Q27" s="282">
        <f>IFERROR(B27/H27*'Marketing Summary'!H$13,0)</f>
        <v>0.92263967764940025</v>
      </c>
      <c r="R27" s="282">
        <f>IFERROR(C27/I27*'Marketing Summary'!I$13,0)</f>
        <v>2.1714737945119635</v>
      </c>
      <c r="S27" s="491">
        <f>IFERROR(D27/J27*'Marketing Summary'!J$13,0)</f>
        <v>3.8610340794371392</v>
      </c>
      <c r="T27" s="46" t="s">
        <v>509</v>
      </c>
    </row>
    <row r="28" spans="1:48" s="358" customFormat="1" x14ac:dyDescent="0.25">
      <c r="A28" s="367" t="s">
        <v>460</v>
      </c>
      <c r="B28" s="362">
        <f>SUM(B43)</f>
        <v>28426.675041058941</v>
      </c>
      <c r="C28" s="362">
        <f t="shared" ref="C28:D28" si="28">SUM(C43)</f>
        <v>22378.958959814408</v>
      </c>
      <c r="D28" s="362">
        <f t="shared" si="28"/>
        <v>270.91220394578318</v>
      </c>
      <c r="E28" s="362">
        <f>SUM(E43)</f>
        <v>244255282</v>
      </c>
      <c r="F28" s="362">
        <f t="shared" ref="F28:G28" si="29">SUM(F43)</f>
        <v>192290478</v>
      </c>
      <c r="G28" s="362">
        <f t="shared" si="29"/>
        <v>2109255</v>
      </c>
      <c r="H28" s="362">
        <f>SUM(H43)</f>
        <v>3241912.4190590004</v>
      </c>
      <c r="I28" s="362">
        <f t="shared" ref="I28:J28" si="30">SUM(I43)</f>
        <v>5363730.0949059995</v>
      </c>
      <c r="J28" s="362">
        <f t="shared" si="30"/>
        <v>105547.29925700001</v>
      </c>
      <c r="K28" s="269">
        <f t="shared" si="19"/>
        <v>13272.639971237144</v>
      </c>
      <c r="L28" s="269">
        <f t="shared" si="20"/>
        <v>27893.893398642442</v>
      </c>
      <c r="M28" s="269">
        <f t="shared" si="21"/>
        <v>50040.084891110841</v>
      </c>
      <c r="N28" s="270">
        <f t="shared" si="22"/>
        <v>1163.8100436681218</v>
      </c>
      <c r="O28" s="501">
        <f t="shared" si="23"/>
        <v>1163.8100436681223</v>
      </c>
      <c r="P28" s="501">
        <f t="shared" si="24"/>
        <v>1284.397590361446</v>
      </c>
      <c r="Q28" s="282">
        <f>IFERROR(B28/H28*'Marketing Summary'!H$13,0)</f>
        <v>2.0483539797730757</v>
      </c>
      <c r="R28" s="282">
        <f>IFERROR(C28/I28*'Marketing Summary'!I$13,0)</f>
        <v>1.4866246515813557</v>
      </c>
      <c r="S28" s="368">
        <f>IFERROR(D28/J28*'Marketing Summary'!J$13,0)</f>
        <v>1.3393748873716655</v>
      </c>
      <c r="T28" s="46" t="s">
        <v>510</v>
      </c>
    </row>
    <row r="29" spans="1:48" s="358" customFormat="1" hidden="1" x14ac:dyDescent="0.25">
      <c r="A29" s="367" t="s">
        <v>461</v>
      </c>
      <c r="B29" s="362">
        <f>B44</f>
        <v>1091.7337424798686</v>
      </c>
      <c r="C29" s="362">
        <f t="shared" ref="C29:D30" si="31">C44</f>
        <v>0</v>
      </c>
      <c r="D29" s="362">
        <f t="shared" si="31"/>
        <v>4.3759036144578321E-4</v>
      </c>
      <c r="E29" s="362">
        <f>E44</f>
        <v>2956946</v>
      </c>
      <c r="F29" s="362">
        <f t="shared" ref="F29:G29" si="32">F44</f>
        <v>0</v>
      </c>
      <c r="G29" s="362">
        <f t="shared" si="32"/>
        <v>0</v>
      </c>
      <c r="H29" s="362">
        <f>H44</f>
        <v>200000</v>
      </c>
      <c r="I29" s="362">
        <f t="shared" ref="I29:J29" si="33">I44</f>
        <v>0</v>
      </c>
      <c r="J29" s="362">
        <f t="shared" si="33"/>
        <v>0</v>
      </c>
      <c r="K29" s="269">
        <f t="shared" si="19"/>
        <v>67637.35286339352</v>
      </c>
      <c r="L29" s="269">
        <f t="shared" si="20"/>
        <v>0</v>
      </c>
      <c r="M29" s="269">
        <f t="shared" si="21"/>
        <v>0</v>
      </c>
      <c r="N29" s="270">
        <f t="shared" si="22"/>
        <v>3692.0990186492031</v>
      </c>
      <c r="O29" s="270">
        <f t="shared" si="23"/>
        <v>0</v>
      </c>
      <c r="P29" s="270">
        <f t="shared" si="24"/>
        <v>0</v>
      </c>
      <c r="Q29" s="282">
        <f>IFERROR(B29/H29*'Marketing Summary'!H$13,0)</f>
        <v>1.275166694068393</v>
      </c>
      <c r="R29" s="282">
        <f>IFERROR(C29/I29*'Marketing Summary'!I$13,0)</f>
        <v>0</v>
      </c>
      <c r="S29" s="368">
        <f>IFERROR(D29/J29*'Marketing Summary'!J$13,0)</f>
        <v>0</v>
      </c>
    </row>
    <row r="30" spans="1:48" s="358" customFormat="1" ht="15.75" thickBot="1" x14ac:dyDescent="0.3">
      <c r="A30" s="494" t="s">
        <v>462</v>
      </c>
      <c r="B30" s="495">
        <f>B45</f>
        <v>4636.9981500978829</v>
      </c>
      <c r="C30" s="495">
        <f t="shared" si="31"/>
        <v>1397.3382633820638</v>
      </c>
      <c r="D30" s="495">
        <f t="shared" si="31"/>
        <v>0</v>
      </c>
      <c r="E30" s="495">
        <f>E45</f>
        <v>36495511</v>
      </c>
      <c r="F30" s="495">
        <f t="shared" ref="F30:G30" si="34">F45</f>
        <v>11245373</v>
      </c>
      <c r="G30" s="495">
        <f t="shared" si="34"/>
        <v>0</v>
      </c>
      <c r="H30" s="495">
        <f>H45</f>
        <v>2770723.9478069991</v>
      </c>
      <c r="I30" s="495">
        <f t="shared" ref="I30:J30" si="35">I45</f>
        <v>1189477.28</v>
      </c>
      <c r="J30" s="495">
        <f t="shared" si="35"/>
        <v>0</v>
      </c>
      <c r="K30" s="353">
        <f t="shared" si="19"/>
        <v>75919.582214015274</v>
      </c>
      <c r="L30" s="353">
        <f t="shared" si="20"/>
        <v>105774.81778505702</v>
      </c>
      <c r="M30" s="353">
        <f t="shared" si="21"/>
        <v>0</v>
      </c>
      <c r="N30" s="496">
        <f t="shared" si="22"/>
        <v>1270.5667143824573</v>
      </c>
      <c r="O30" s="610">
        <f t="shared" si="23"/>
        <v>1242.5895196024744</v>
      </c>
      <c r="P30" s="497">
        <f t="shared" si="24"/>
        <v>0</v>
      </c>
      <c r="Q30" s="498">
        <f>IFERROR(B30/H30*'Marketing Summary'!H$13,0)</f>
        <v>0.39095240352008148</v>
      </c>
      <c r="R30" s="498">
        <f>IFERROR(C30/I30*'Marketing Summary'!I$13,0)</f>
        <v>0.41857546326362938</v>
      </c>
      <c r="S30" s="499">
        <f>IFERROR(D30/J30*'Marketing Summary'!J$13,0)</f>
        <v>0</v>
      </c>
      <c r="T30" s="46" t="s">
        <v>511</v>
      </c>
    </row>
    <row r="31" spans="1:48" s="517" customFormat="1" ht="17.25" customHeight="1" thickBot="1" x14ac:dyDescent="0.3">
      <c r="A31" s="540" t="s">
        <v>185</v>
      </c>
      <c r="B31" s="541">
        <f>SUM(B25:B30)</f>
        <v>110278.56355044301</v>
      </c>
      <c r="C31" s="541">
        <f t="shared" ref="C31:J31" si="36">SUM(C25:C30)</f>
        <v>70484.49940421652</v>
      </c>
      <c r="D31" s="541">
        <f t="shared" si="36"/>
        <v>3363.8352167168682</v>
      </c>
      <c r="E31" s="541">
        <f t="shared" si="36"/>
        <v>1288940589</v>
      </c>
      <c r="F31" s="541">
        <f t="shared" si="36"/>
        <v>861172912</v>
      </c>
      <c r="G31" s="541">
        <f t="shared" si="36"/>
        <v>57291842</v>
      </c>
      <c r="H31" s="541">
        <f t="shared" si="36"/>
        <v>22984099.524310999</v>
      </c>
      <c r="I31" s="541">
        <f t="shared" si="36"/>
        <v>16508162.19527</v>
      </c>
      <c r="J31" s="541">
        <f t="shared" si="36"/>
        <v>605547.48925699992</v>
      </c>
      <c r="K31" s="541">
        <f>H31/E31*1000000</f>
        <v>17831.77573928584</v>
      </c>
      <c r="L31" s="541">
        <f t="shared" ref="L31" si="37">I31/F31*1000000</f>
        <v>19169.393237104046</v>
      </c>
      <c r="M31" s="541">
        <f t="shared" ref="M31" si="38">J31/G31*1000000</f>
        <v>10569.523829535798</v>
      </c>
      <c r="N31" s="541">
        <f>B31/E31*10000000</f>
        <v>855.57522582170009</v>
      </c>
      <c r="O31" s="541">
        <f t="shared" ref="O31:P31" si="39">C31/F31*10000000</f>
        <v>818.4709298452309</v>
      </c>
      <c r="P31" s="541">
        <f t="shared" si="39"/>
        <v>587.14035005487654</v>
      </c>
      <c r="Q31" s="542">
        <f>IFERROR(B31/H31*'Marketing Summary'!H$13,0)</f>
        <v>1.1208405387033433</v>
      </c>
      <c r="R31" s="542">
        <f>IFERROR(C31/I31*'Marketing Summary'!I$13,0)</f>
        <v>1.5213294011820753</v>
      </c>
      <c r="S31" s="543">
        <f>IFERROR(D31/J31*'Marketing Summary'!J$13,0)</f>
        <v>2.898726312428848</v>
      </c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 s="516"/>
      <c r="AR31" s="516"/>
      <c r="AS31" s="516"/>
      <c r="AT31" s="516"/>
      <c r="AU31" s="516"/>
      <c r="AV31" s="516"/>
    </row>
    <row r="32" spans="1:48" s="358" customFormat="1" x14ac:dyDescent="0.25">
      <c r="A32" s="359"/>
      <c r="B32" s="360"/>
      <c r="C32" s="360"/>
      <c r="D32" s="360"/>
      <c r="E32" s="369"/>
      <c r="F32" s="369"/>
      <c r="G32" s="369"/>
      <c r="H32" s="369"/>
      <c r="I32" s="369"/>
      <c r="J32" s="369"/>
      <c r="K32" s="370"/>
      <c r="L32" s="370"/>
      <c r="M32" s="370"/>
      <c r="N32" s="371"/>
      <c r="O32" s="371"/>
      <c r="P32" s="371"/>
      <c r="Q32" s="372"/>
      <c r="R32" s="372"/>
      <c r="S32" s="37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</row>
    <row r="33" spans="1:48" hidden="1" x14ac:dyDescent="0.25">
      <c r="F33" s="52"/>
      <c r="G33" s="52"/>
      <c r="H33" s="102"/>
      <c r="I33" s="102"/>
      <c r="J33" s="102"/>
      <c r="T33" s="358"/>
      <c r="U33" s="358"/>
      <c r="V33" s="358"/>
      <c r="W33" s="358"/>
      <c r="X33" s="358"/>
      <c r="Y33" s="358"/>
      <c r="Z33" s="358"/>
      <c r="AA33" s="358"/>
      <c r="AB33" s="358"/>
      <c r="AC33" s="358"/>
      <c r="AD33" s="358"/>
      <c r="AE33" s="358"/>
      <c r="AF33" s="358"/>
      <c r="AG33" s="358"/>
      <c r="AH33" s="358"/>
      <c r="AI33" s="358"/>
      <c r="AJ33" s="358"/>
      <c r="AK33" s="358"/>
      <c r="AL33" s="358"/>
      <c r="AM33" s="358"/>
      <c r="AN33" s="358"/>
      <c r="AO33" s="358"/>
      <c r="AP33" s="358"/>
      <c r="AQ33" s="358"/>
      <c r="AR33" s="358"/>
      <c r="AS33" s="358"/>
      <c r="AT33" s="358"/>
      <c r="AU33" s="358"/>
      <c r="AV33" s="358"/>
    </row>
    <row r="34" spans="1:48" ht="15.75" hidden="1" thickBot="1" x14ac:dyDescent="0.3">
      <c r="A34" s="334" t="s">
        <v>439</v>
      </c>
      <c r="F34" s="52"/>
      <c r="G34" s="52"/>
      <c r="H34" s="102"/>
      <c r="I34" s="102"/>
      <c r="J34" s="102"/>
      <c r="T34" s="358"/>
      <c r="U34" s="358"/>
      <c r="V34" s="358"/>
      <c r="W34" s="358"/>
      <c r="X34" s="358"/>
      <c r="Y34" s="358"/>
      <c r="Z34" s="358"/>
      <c r="AA34" s="358"/>
      <c r="AB34" s="358"/>
      <c r="AC34" s="358"/>
      <c r="AD34" s="358"/>
      <c r="AE34" s="358"/>
      <c r="AF34" s="358"/>
      <c r="AG34" s="358"/>
      <c r="AH34" s="358"/>
      <c r="AI34" s="358"/>
      <c r="AJ34" s="358"/>
      <c r="AK34" s="358"/>
      <c r="AL34" s="358"/>
      <c r="AM34" s="358"/>
      <c r="AN34" s="358"/>
      <c r="AO34" s="358"/>
      <c r="AP34" s="358"/>
      <c r="AQ34" s="358"/>
      <c r="AR34" s="358"/>
      <c r="AS34" s="358"/>
      <c r="AT34" s="358"/>
      <c r="AU34" s="358"/>
      <c r="AV34" s="358"/>
    </row>
    <row r="35" spans="1:48" hidden="1" x14ac:dyDescent="0.25">
      <c r="A35" s="160" t="s">
        <v>144</v>
      </c>
      <c r="B35" s="687" t="s">
        <v>31</v>
      </c>
      <c r="C35" s="688"/>
      <c r="D35" s="689"/>
      <c r="E35" s="687" t="s">
        <v>268</v>
      </c>
      <c r="F35" s="688"/>
      <c r="G35" s="689"/>
      <c r="H35" s="687" t="s">
        <v>139</v>
      </c>
      <c r="I35" s="688"/>
      <c r="J35" s="689"/>
      <c r="K35" s="684" t="s">
        <v>269</v>
      </c>
      <c r="L35" s="685"/>
      <c r="M35" s="686"/>
      <c r="N35" s="684" t="s">
        <v>19</v>
      </c>
      <c r="O35" s="685"/>
      <c r="P35" s="686"/>
      <c r="Q35" s="684" t="s">
        <v>109</v>
      </c>
      <c r="R35" s="685"/>
      <c r="S35" s="686"/>
      <c r="T35" s="358"/>
      <c r="U35" s="358"/>
      <c r="V35" s="358"/>
      <c r="W35" s="358"/>
      <c r="X35" s="358"/>
      <c r="Y35" s="358"/>
      <c r="Z35" s="358"/>
      <c r="AA35" s="358"/>
      <c r="AB35" s="358"/>
      <c r="AC35" s="358"/>
      <c r="AD35" s="358"/>
      <c r="AE35" s="358"/>
      <c r="AF35" s="358"/>
      <c r="AG35" s="358"/>
      <c r="AH35" s="358"/>
      <c r="AI35" s="358"/>
      <c r="AJ35" s="358"/>
      <c r="AK35" s="358"/>
      <c r="AL35" s="358"/>
      <c r="AM35" s="358"/>
      <c r="AN35" s="358"/>
      <c r="AO35" s="358"/>
      <c r="AP35" s="358"/>
      <c r="AQ35" s="358"/>
      <c r="AR35" s="358"/>
      <c r="AS35" s="358"/>
      <c r="AT35" s="358"/>
      <c r="AU35" s="358"/>
      <c r="AV35" s="358"/>
    </row>
    <row r="36" spans="1:48" hidden="1" x14ac:dyDescent="0.25">
      <c r="A36" s="161"/>
      <c r="B36" s="264">
        <v>2018</v>
      </c>
      <c r="C36" s="264">
        <v>2019</v>
      </c>
      <c r="D36" s="264">
        <v>2020</v>
      </c>
      <c r="E36" s="264">
        <v>2018</v>
      </c>
      <c r="F36" s="264">
        <v>2019</v>
      </c>
      <c r="G36" s="264">
        <v>2020</v>
      </c>
      <c r="H36" s="264">
        <v>2018</v>
      </c>
      <c r="I36" s="264">
        <v>2019</v>
      </c>
      <c r="J36" s="264">
        <v>2020</v>
      </c>
      <c r="K36" s="264">
        <v>2018</v>
      </c>
      <c r="L36" s="264">
        <v>2019</v>
      </c>
      <c r="M36" s="264">
        <v>2020</v>
      </c>
      <c r="N36" s="264">
        <v>2018</v>
      </c>
      <c r="O36" s="264">
        <v>2019</v>
      </c>
      <c r="P36" s="264">
        <v>2020</v>
      </c>
      <c r="Q36" s="264">
        <v>2018</v>
      </c>
      <c r="R36" s="264">
        <v>2019</v>
      </c>
      <c r="S36" s="264">
        <v>2020</v>
      </c>
    </row>
    <row r="37" spans="1:48" hidden="1" x14ac:dyDescent="0.25">
      <c r="A37" s="265" t="s">
        <v>295</v>
      </c>
      <c r="B37" s="269">
        <f>'Decomps rolled back'!C48</f>
        <v>36742.787245689135</v>
      </c>
      <c r="C37" s="269">
        <f>'Decomps rolled back'!G48</f>
        <v>26745.711676392868</v>
      </c>
      <c r="D37" s="269"/>
      <c r="E37" s="269">
        <v>465193715</v>
      </c>
      <c r="F37" s="269">
        <v>338622568</v>
      </c>
      <c r="G37" s="225">
        <v>0</v>
      </c>
      <c r="H37" s="269">
        <v>6117784.6299999999</v>
      </c>
      <c r="I37" s="269">
        <v>6248400.6000000006</v>
      </c>
      <c r="J37" s="225">
        <v>0</v>
      </c>
      <c r="K37" s="269">
        <f t="shared" ref="K37:K42" si="40">IFERROR(H37/E37*1000000,0)</f>
        <v>13151.047472771639</v>
      </c>
      <c r="L37" s="269">
        <f t="shared" ref="L37:L42" si="41">IFERROR(I37/F37*1000000,0)</f>
        <v>18452.404507191619</v>
      </c>
      <c r="M37" s="269">
        <f t="shared" ref="M37:M42" si="42">IFERROR(J37/G37*1000000,0)</f>
        <v>0</v>
      </c>
      <c r="N37" s="282">
        <f t="shared" ref="N37:N42" si="43">IFERROR(B37/E37*1000000,0)</f>
        <v>78.983842775453525</v>
      </c>
      <c r="O37" s="282">
        <f t="shared" ref="O37:O42" si="44">IFERROR(C37/F37*1000000,0)</f>
        <v>78.98384279098866</v>
      </c>
      <c r="P37" s="282">
        <f t="shared" ref="P37:P42" si="45">IFERROR(D37/G37*1000000,0)</f>
        <v>0</v>
      </c>
      <c r="Q37" s="282">
        <f>IFERROR(B37/H37*'Marketing Summary'!H$13,0)</f>
        <v>1.4030015060873691</v>
      </c>
      <c r="R37" s="282">
        <f>IFERROR(C37/I37*'Marketing Summary'!I$13,0)</f>
        <v>1.525153863457136</v>
      </c>
      <c r="S37" s="282">
        <f>IFERROR(D37/J37*'Marketing Summary'!J$13,0)</f>
        <v>0</v>
      </c>
    </row>
    <row r="38" spans="1:48" hidden="1" x14ac:dyDescent="0.25">
      <c r="A38" s="265" t="s">
        <v>296</v>
      </c>
      <c r="B38" s="269">
        <f>IFERROR(VLOOKUP('Digital Breakdown'!$A38,'Output summary'!$A$5:$E$30,3,0),0)/B$3</f>
        <v>0</v>
      </c>
      <c r="C38" s="269">
        <f>IFERROR(VLOOKUP('Digital Breakdown'!$A38,'Output summary'!$A$5:$E$30,4,0),0)/C$3</f>
        <v>0</v>
      </c>
      <c r="D38" s="269">
        <f>IFERROR(VLOOKUP('Digital Breakdown'!$A38,'Output summary'!$A$5:$E$30,5,0),0)/D$3</f>
        <v>1631.2599077108437</v>
      </c>
      <c r="E38" s="225">
        <v>0</v>
      </c>
      <c r="F38" s="225">
        <v>0</v>
      </c>
      <c r="G38" s="269">
        <v>25052669</v>
      </c>
      <c r="H38" s="225">
        <v>0</v>
      </c>
      <c r="I38" s="225">
        <v>0</v>
      </c>
      <c r="J38" s="269">
        <v>302456.01537169999</v>
      </c>
      <c r="K38" s="269">
        <f t="shared" si="40"/>
        <v>0</v>
      </c>
      <c r="L38" s="269">
        <f t="shared" si="41"/>
        <v>0</v>
      </c>
      <c r="M38" s="269">
        <f t="shared" si="42"/>
        <v>12072.806109867974</v>
      </c>
      <c r="N38" s="282">
        <f t="shared" si="43"/>
        <v>0</v>
      </c>
      <c r="O38" s="282">
        <f t="shared" si="44"/>
        <v>0</v>
      </c>
      <c r="P38" s="282">
        <f t="shared" si="45"/>
        <v>65.113218384470073</v>
      </c>
      <c r="Q38" s="282">
        <f>IFERROR(B38/H38*'Marketing Summary'!H$13,0)</f>
        <v>0</v>
      </c>
      <c r="R38" s="282">
        <f>IFERROR(C38/I38*'Marketing Summary'!I$13,0)</f>
        <v>0</v>
      </c>
      <c r="S38" s="282">
        <f>IFERROR(D38/J38*'Marketing Summary'!J$13,0)</f>
        <v>2.8143729218151514</v>
      </c>
    </row>
    <row r="39" spans="1:48" hidden="1" x14ac:dyDescent="0.25">
      <c r="A39" s="265" t="s">
        <v>297</v>
      </c>
      <c r="B39" s="269">
        <f>B16+C16+D16</f>
        <v>15659.115277759187</v>
      </c>
      <c r="C39" s="269"/>
      <c r="D39" s="269"/>
      <c r="E39" s="269">
        <v>172067207</v>
      </c>
      <c r="F39" s="225">
        <v>0</v>
      </c>
      <c r="G39" s="225">
        <v>0</v>
      </c>
      <c r="H39" s="269">
        <v>4647672.8074450009</v>
      </c>
      <c r="I39" s="225">
        <v>0</v>
      </c>
      <c r="J39" s="225">
        <v>0</v>
      </c>
      <c r="K39" s="269">
        <f t="shared" si="40"/>
        <v>27010.79937587992</v>
      </c>
      <c r="L39" s="269">
        <f t="shared" si="41"/>
        <v>0</v>
      </c>
      <c r="M39" s="269">
        <f t="shared" si="42"/>
        <v>0</v>
      </c>
      <c r="N39" s="282">
        <f t="shared" si="43"/>
        <v>91.005808432510833</v>
      </c>
      <c r="O39" s="282">
        <f t="shared" si="44"/>
        <v>0</v>
      </c>
      <c r="P39" s="282">
        <f t="shared" si="45"/>
        <v>0</v>
      </c>
      <c r="Q39" s="282">
        <f>IFERROR(B39/H39*'Marketing Summary'!H$13,0)</f>
        <v>0.78706735206405365</v>
      </c>
      <c r="R39" s="282">
        <f>IFERROR(C39/I39*'Marketing Summary'!I$13,0)</f>
        <v>0</v>
      </c>
      <c r="S39" s="282">
        <f>IFERROR(D39/J39*'Marketing Summary'!J$13,0)</f>
        <v>0</v>
      </c>
    </row>
    <row r="40" spans="1:48" hidden="1" x14ac:dyDescent="0.25">
      <c r="A40" s="265" t="s">
        <v>298</v>
      </c>
      <c r="B40" s="269">
        <f>IFERROR(VLOOKUP('Digital Breakdown'!$A40,'Output summary'!$A$5:$E$30,3,0),0)/B$3</f>
        <v>0</v>
      </c>
      <c r="C40" s="269">
        <f>C17+D17</f>
        <v>2385.5687756316092</v>
      </c>
      <c r="D40" s="269"/>
      <c r="E40" s="225">
        <v>0</v>
      </c>
      <c r="F40" s="269">
        <v>46355478</v>
      </c>
      <c r="G40" s="225">
        <v>0</v>
      </c>
      <c r="H40" s="225">
        <v>0</v>
      </c>
      <c r="I40" s="269">
        <v>822412.53036400001</v>
      </c>
      <c r="J40" s="225">
        <v>0</v>
      </c>
      <c r="K40" s="269">
        <f t="shared" si="40"/>
        <v>0</v>
      </c>
      <c r="L40" s="269">
        <f t="shared" si="41"/>
        <v>17741.431344187629</v>
      </c>
      <c r="M40" s="269">
        <f t="shared" si="42"/>
        <v>0</v>
      </c>
      <c r="N40" s="282">
        <f t="shared" si="43"/>
        <v>0</v>
      </c>
      <c r="O40" s="282">
        <f t="shared" si="44"/>
        <v>51.462499763924541</v>
      </c>
      <c r="P40" s="282">
        <f t="shared" si="45"/>
        <v>0</v>
      </c>
      <c r="Q40" s="282">
        <f>IFERROR(B40/H40*'Marketing Summary'!H$13,0)</f>
        <v>0</v>
      </c>
      <c r="R40" s="282">
        <f>IFERROR(C40/I40*'Marketing Summary'!I$13,0)</f>
        <v>1.0335478530762592</v>
      </c>
      <c r="S40" s="282">
        <f>IFERROR(D40/J40*'Marketing Summary'!J$13,0)</f>
        <v>0</v>
      </c>
    </row>
    <row r="41" spans="1:48" hidden="1" x14ac:dyDescent="0.25">
      <c r="A41" s="265" t="s">
        <v>299</v>
      </c>
      <c r="B41" s="269">
        <f>'Decomps rolled back'!K48</f>
        <v>23721.254093357984</v>
      </c>
      <c r="C41" s="269">
        <f>'Decomps rolled back'!O48</f>
        <v>17576.921728995574</v>
      </c>
      <c r="D41" s="269"/>
      <c r="E41" s="269">
        <v>367971928</v>
      </c>
      <c r="F41" s="269">
        <v>272659015</v>
      </c>
      <c r="G41" s="225">
        <v>0</v>
      </c>
      <c r="H41" s="269">
        <v>6006005.7200000007</v>
      </c>
      <c r="I41" s="269">
        <v>2884141.6900000009</v>
      </c>
      <c r="J41" s="225">
        <v>0</v>
      </c>
      <c r="K41" s="269">
        <f t="shared" si="40"/>
        <v>16321.912795478247</v>
      </c>
      <c r="L41" s="269">
        <f t="shared" si="41"/>
        <v>10577.833599230162</v>
      </c>
      <c r="M41" s="269">
        <f t="shared" si="42"/>
        <v>0</v>
      </c>
      <c r="N41" s="282">
        <f t="shared" si="43"/>
        <v>64.464847148225886</v>
      </c>
      <c r="O41" s="282">
        <f t="shared" si="44"/>
        <v>64.464847160823098</v>
      </c>
      <c r="P41" s="282">
        <f t="shared" si="45"/>
        <v>0</v>
      </c>
      <c r="Q41" s="282">
        <f>IFERROR(B41/H41*'Marketing Summary'!H$13,0)</f>
        <v>0.92263967764940025</v>
      </c>
      <c r="R41" s="282">
        <f>IFERROR(C41/I41*'Marketing Summary'!I$13,0)</f>
        <v>2.1714737945119635</v>
      </c>
      <c r="S41" s="282">
        <f>IFERROR(D41/J41*'Marketing Summary'!J$13,0)</f>
        <v>0</v>
      </c>
      <c r="T41" s="22" t="s">
        <v>438</v>
      </c>
    </row>
    <row r="42" spans="1:48" hidden="1" x14ac:dyDescent="0.25">
      <c r="A42" s="263" t="s">
        <v>315</v>
      </c>
      <c r="B42" s="269">
        <f>IFERROR(VLOOKUP('Digital Breakdown'!$A42,'Output summary'!$A$5:$E$30,3,0),0)/B$3</f>
        <v>0</v>
      </c>
      <c r="C42" s="269">
        <f>IFERROR(VLOOKUP('Digital Breakdown'!$A42,'Output summary'!$A$5:$E$30,4,0),0)/C$3</f>
        <v>0</v>
      </c>
      <c r="D42" s="269">
        <f>IFERROR(VLOOKUP('Digital Breakdown'!$A42,'Output summary'!$A$5:$E$30,5,0),0)/D$3</f>
        <v>1461.6626674698803</v>
      </c>
      <c r="E42" s="269">
        <v>0</v>
      </c>
      <c r="F42" s="269">
        <v>0</v>
      </c>
      <c r="G42" s="269">
        <v>30129918</v>
      </c>
      <c r="H42" s="269">
        <v>0</v>
      </c>
      <c r="I42" s="269">
        <v>0</v>
      </c>
      <c r="J42" s="269">
        <v>197544.17462829998</v>
      </c>
      <c r="K42" s="269">
        <f t="shared" si="40"/>
        <v>0</v>
      </c>
      <c r="L42" s="269">
        <f t="shared" si="41"/>
        <v>0</v>
      </c>
      <c r="M42" s="269">
        <f t="shared" si="42"/>
        <v>6556.4126204492159</v>
      </c>
      <c r="N42" s="282">
        <f t="shared" si="43"/>
        <v>0</v>
      </c>
      <c r="O42" s="282">
        <f t="shared" si="44"/>
        <v>0</v>
      </c>
      <c r="P42" s="282">
        <f t="shared" si="45"/>
        <v>48.512002836180315</v>
      </c>
      <c r="Q42" s="282">
        <f>IFERROR(B42/H42*'Marketing Summary'!H$13,0)</f>
        <v>0</v>
      </c>
      <c r="R42" s="282">
        <f>IFERROR(C42/I42*'Marketing Summary'!I$13,0)</f>
        <v>0</v>
      </c>
      <c r="S42" s="282">
        <f>IFERROR(D42/J42*'Marketing Summary'!J$13,0)</f>
        <v>3.8610340794371392</v>
      </c>
      <c r="T42" s="22"/>
    </row>
    <row r="43" spans="1:48" hidden="1" x14ac:dyDescent="0.25">
      <c r="A43" s="357" t="s">
        <v>247</v>
      </c>
      <c r="B43" s="269">
        <f>'Decomps rolled back'!S48</f>
        <v>28426.675041058941</v>
      </c>
      <c r="C43" s="269">
        <f>'Decomps rolled back'!W48</f>
        <v>22378.958959814408</v>
      </c>
      <c r="D43" s="269">
        <f>'Decomps rolled back'!AA48</f>
        <v>270.91220394578318</v>
      </c>
      <c r="E43" s="269">
        <v>244255282</v>
      </c>
      <c r="F43" s="269">
        <v>192290478</v>
      </c>
      <c r="G43" s="269">
        <v>2109255</v>
      </c>
      <c r="H43" s="269">
        <v>3241912.4190590004</v>
      </c>
      <c r="I43" s="269">
        <v>5363730.0949059995</v>
      </c>
      <c r="J43" s="269">
        <v>105547.29925700001</v>
      </c>
      <c r="K43" s="269">
        <f>IFERROR(H43/E43*1000000,0)</f>
        <v>13272.639971237144</v>
      </c>
      <c r="L43" s="269">
        <f>IFERROR(I43/F43*1000000,0)</f>
        <v>27893.893398642442</v>
      </c>
      <c r="M43" s="269">
        <f>IFERROR(J43/G43*1000000,0)</f>
        <v>50040.084891110841</v>
      </c>
      <c r="N43" s="282">
        <f>IFERROR(B43/E43*1000000,0)</f>
        <v>116.38100436681218</v>
      </c>
      <c r="O43" s="282">
        <f>IFERROR(C43/F43*1000000,0)</f>
        <v>116.38100436681222</v>
      </c>
      <c r="P43" s="282">
        <f>IFERROR(D43/G43*1000000,0)</f>
        <v>128.43975903614458</v>
      </c>
      <c r="Q43" s="282">
        <f>IFERROR(B43/H43*'Marketing Summary'!H$13,0)</f>
        <v>2.0483539797730757</v>
      </c>
      <c r="R43" s="282">
        <f>IFERROR(C43/I43*'Marketing Summary'!I$13,0)</f>
        <v>1.4866246515813557</v>
      </c>
      <c r="S43" s="282">
        <f>IFERROR(D43/J43*'Marketing Summary'!J$13,0)</f>
        <v>1.3393748873716655</v>
      </c>
      <c r="T43" s="328" t="s">
        <v>437</v>
      </c>
    </row>
    <row r="44" spans="1:48" hidden="1" x14ac:dyDescent="0.25">
      <c r="A44" s="357" t="s">
        <v>335</v>
      </c>
      <c r="B44" s="269">
        <f>B21+C21</f>
        <v>1091.7337424798686</v>
      </c>
      <c r="C44" s="269"/>
      <c r="D44" s="269">
        <f>IFERROR(VLOOKUP('Digital Breakdown'!$A44,'Output summary'!$A$5:$E$30,5,0),0)/D$3</f>
        <v>4.3759036144578321E-4</v>
      </c>
      <c r="E44" s="269">
        <v>2956946</v>
      </c>
      <c r="F44" s="269"/>
      <c r="G44" s="269"/>
      <c r="H44" s="269">
        <v>200000</v>
      </c>
      <c r="I44" s="269">
        <v>0</v>
      </c>
      <c r="J44" s="269">
        <v>0</v>
      </c>
      <c r="K44" s="269">
        <f>IFERROR(H44/E44*1000000,0)</f>
        <v>67637.35286339352</v>
      </c>
      <c r="L44" s="269">
        <v>0</v>
      </c>
      <c r="M44" s="269">
        <v>0</v>
      </c>
      <c r="N44" s="282">
        <f>IFERROR(B44/E44*1000000,0)</f>
        <v>369.20990186492031</v>
      </c>
      <c r="O44" s="282">
        <v>0</v>
      </c>
      <c r="P44" s="282">
        <v>0</v>
      </c>
      <c r="Q44" s="282">
        <f>IFERROR(B44/H44*'Marketing Summary'!H$13,0)</f>
        <v>1.275166694068393</v>
      </c>
      <c r="R44" s="282">
        <f>IFERROR(C44/I44*'Marketing Summary'!I$13,0)</f>
        <v>0</v>
      </c>
      <c r="S44" s="282">
        <f>IFERROR(D44/J44*'Marketing Summary'!J$13,0)</f>
        <v>0</v>
      </c>
    </row>
    <row r="45" spans="1:48" hidden="1" x14ac:dyDescent="0.25">
      <c r="A45" s="357" t="s">
        <v>414</v>
      </c>
      <c r="B45" s="269">
        <f>'Decomps rolled back'!AI48</f>
        <v>4636.9981500978829</v>
      </c>
      <c r="C45" s="269">
        <f>'Decomps rolled back'!AM48</f>
        <v>1397.3382633820638</v>
      </c>
      <c r="E45" s="269">
        <v>36495511</v>
      </c>
      <c r="F45" s="269">
        <v>11245373</v>
      </c>
      <c r="G45" s="56"/>
      <c r="H45" s="269">
        <v>2770723.9478069991</v>
      </c>
      <c r="I45" s="269">
        <v>1189477.28</v>
      </c>
      <c r="K45" s="269">
        <f>IFERROR(H45/E45*1000000,0)</f>
        <v>75919.582214015274</v>
      </c>
      <c r="L45" s="269">
        <f>IFERROR(I45/F45*1000000,0)</f>
        <v>105774.81778505702</v>
      </c>
      <c r="M45" s="269">
        <v>0</v>
      </c>
      <c r="N45" s="282">
        <f>IFERROR(B45/E45*1000000,0)</f>
        <v>127.05667143824573</v>
      </c>
      <c r="O45" s="282">
        <f>IFERROR(C45/F45*1000000,0)</f>
        <v>124.25895196024744</v>
      </c>
      <c r="P45" s="282">
        <v>0</v>
      </c>
      <c r="Q45" s="282">
        <f>IFERROR(B45/H45*'Marketing Summary'!H$13,0)</f>
        <v>0.39095240352008148</v>
      </c>
      <c r="R45" s="282">
        <f>IFERROR(C45/I45*'Marketing Summary'!I$13,0)</f>
        <v>0.41857546326362938</v>
      </c>
      <c r="S45" s="282">
        <f>IFERROR(D45/J45*'Marketing Summary'!J$13,0)</f>
        <v>0</v>
      </c>
    </row>
    <row r="46" spans="1:48" s="358" customFormat="1" ht="17.25" hidden="1" customHeight="1" x14ac:dyDescent="0.25">
      <c r="A46" s="283" t="s">
        <v>185</v>
      </c>
      <c r="B46" s="235">
        <f>SUM(B37:B45)</f>
        <v>110278.56355044301</v>
      </c>
      <c r="C46" s="235">
        <f t="shared" ref="C46:J46" si="46">SUM(C37:C45)</f>
        <v>70484.49940421652</v>
      </c>
      <c r="D46" s="235">
        <f t="shared" si="46"/>
        <v>3363.8352167168682</v>
      </c>
      <c r="E46" s="235">
        <f t="shared" si="46"/>
        <v>1288940589</v>
      </c>
      <c r="F46" s="235">
        <f t="shared" si="46"/>
        <v>861172912</v>
      </c>
      <c r="G46" s="235">
        <f t="shared" si="46"/>
        <v>57291842</v>
      </c>
      <c r="H46" s="235">
        <f t="shared" si="46"/>
        <v>22984099.524310999</v>
      </c>
      <c r="I46" s="235">
        <f t="shared" si="46"/>
        <v>16508162.19527</v>
      </c>
      <c r="J46" s="235">
        <f t="shared" si="46"/>
        <v>605547.48925699992</v>
      </c>
      <c r="K46" s="235">
        <f>H46/E46*1000000</f>
        <v>17831.77573928584</v>
      </c>
      <c r="L46" s="235">
        <f t="shared" ref="L46" si="47">I46/F46*1000000</f>
        <v>19169.393237104046</v>
      </c>
      <c r="M46" s="235">
        <f t="shared" ref="M46" si="48">J46/G46*1000000</f>
        <v>10569.523829535798</v>
      </c>
      <c r="N46" s="235">
        <f>B46/E46*1000000</f>
        <v>85.557522582170009</v>
      </c>
      <c r="O46" s="235">
        <f t="shared" ref="O46" si="49">C46/F46*1000000</f>
        <v>81.847092984523087</v>
      </c>
      <c r="P46" s="235">
        <f t="shared" ref="P46" si="50">D46/G46*1000000</f>
        <v>58.714035005487659</v>
      </c>
      <c r="Q46" s="313">
        <f>IFERROR(B46/H46*'Marketing Summary'!H$13,0)</f>
        <v>1.1208405387033433</v>
      </c>
      <c r="R46" s="313">
        <f>IFERROR(C46/I46*'Marketing Summary'!I$13,0)</f>
        <v>1.5213294011820753</v>
      </c>
      <c r="S46" s="313">
        <f>IFERROR(D46/J46*'Marketing Summary'!J$13,0)</f>
        <v>2.898726312428848</v>
      </c>
    </row>
    <row r="47" spans="1:48" hidden="1" x14ac:dyDescent="0.25"/>
  </sheetData>
  <mergeCells count="13">
    <mergeCell ref="C2:D2"/>
    <mergeCell ref="Q35:S35"/>
    <mergeCell ref="B35:D35"/>
    <mergeCell ref="E35:G35"/>
    <mergeCell ref="H35:J35"/>
    <mergeCell ref="K35:M35"/>
    <mergeCell ref="N35:P35"/>
    <mergeCell ref="Q12:S12"/>
    <mergeCell ref="B12:D12"/>
    <mergeCell ref="E12:G12"/>
    <mergeCell ref="H12:J12"/>
    <mergeCell ref="K12:M12"/>
    <mergeCell ref="N12:P12"/>
  </mergeCells>
  <hyperlinks>
    <hyperlink ref="A2" location="'Project Summary'!A1" display="Back" xr:uid="{0BB44691-713A-478D-B832-05C4248CF3B1}"/>
  </hyperlinks>
  <pageMargins left="0.7" right="0.7" top="0.75" bottom="0.75" header="0.3" footer="0.3"/>
  <pageSetup orientation="portrait" horizontalDpi="300" verticalDpi="300" r:id="rId1"/>
  <ignoredErrors>
    <ignoredError sqref="E23:J23 E46:J46" formulaRange="1"/>
    <ignoredError sqref="D25:J25 D26:D30" formula="1"/>
    <ignoredError sqref="E26:J30" formula="1" formulaRange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rgb="FF7030A0"/>
    <pageSetUpPr fitToPage="1"/>
  </sheetPr>
  <dimension ref="A1:Q59"/>
  <sheetViews>
    <sheetView showGridLines="0" zoomScaleNormal="100" workbookViewId="0">
      <selection activeCell="D4" sqref="D4:E10"/>
    </sheetView>
  </sheetViews>
  <sheetFormatPr defaultRowHeight="35.1" customHeight="1" x14ac:dyDescent="0.25"/>
  <cols>
    <col min="1" max="1" width="42.28515625" style="17" customWidth="1"/>
    <col min="2" max="2" width="30.7109375" style="17" customWidth="1"/>
    <col min="3" max="3" width="7.85546875" style="17" bestFit="1" customWidth="1"/>
    <col min="4" max="4" width="9.140625" style="17"/>
    <col min="5" max="5" width="10.42578125" style="17" customWidth="1"/>
    <col min="6" max="8" width="9.140625" style="17"/>
    <col min="9" max="9" width="14.85546875" style="44" customWidth="1"/>
    <col min="10" max="10" width="40.7109375" style="44" customWidth="1"/>
    <col min="11" max="11" width="12.85546875" style="44" customWidth="1"/>
    <col min="12" max="12" width="11.28515625" style="44" customWidth="1"/>
    <col min="13" max="13" width="9.140625" style="44" customWidth="1"/>
    <col min="14" max="14" width="9.140625" style="17" customWidth="1"/>
    <col min="15" max="15" width="26.7109375" style="17" customWidth="1"/>
    <col min="16" max="16" width="9.140625" style="17"/>
    <col min="17" max="17" width="15" style="17" bestFit="1" customWidth="1"/>
    <col min="18" max="16384" width="9.140625" style="17"/>
  </cols>
  <sheetData>
    <row r="1" spans="1:17" ht="16.5" customHeight="1" x14ac:dyDescent="0.25">
      <c r="A1" s="43" t="s">
        <v>18</v>
      </c>
      <c r="I1" s="146"/>
      <c r="J1" s="146" t="s">
        <v>42</v>
      </c>
      <c r="K1" s="146" t="s">
        <v>52</v>
      </c>
      <c r="L1" s="146" t="s">
        <v>53</v>
      </c>
      <c r="M1" s="146" t="s">
        <v>7</v>
      </c>
      <c r="O1" s="48" t="s">
        <v>147</v>
      </c>
    </row>
    <row r="2" spans="1:17" ht="35.1" customHeight="1" x14ac:dyDescent="0.25">
      <c r="I2" s="147" t="s">
        <v>68</v>
      </c>
      <c r="J2" s="149" t="s">
        <v>145</v>
      </c>
      <c r="K2" s="192">
        <v>145.24595831904966</v>
      </c>
      <c r="L2" s="163">
        <v>-20790</v>
      </c>
      <c r="M2" s="162">
        <f>L2*(N2/$O$2)/100</f>
        <v>-0.22708343312897902</v>
      </c>
      <c r="N2" s="124">
        <v>338.06155358929971</v>
      </c>
      <c r="O2" s="65">
        <v>309502.97000000003</v>
      </c>
    </row>
    <row r="3" spans="1:17" ht="35.1" customHeight="1" x14ac:dyDescent="0.25">
      <c r="A3" s="75" t="s">
        <v>75</v>
      </c>
      <c r="B3" s="76" t="s">
        <v>108</v>
      </c>
      <c r="I3" s="147" t="s">
        <v>68</v>
      </c>
      <c r="J3" s="149" t="s">
        <v>104</v>
      </c>
      <c r="K3" s="192">
        <v>125.51041017979252</v>
      </c>
      <c r="L3" s="163">
        <f>IFERROR(VLOOKUP(J3,#REF!,3,0),0)</f>
        <v>0</v>
      </c>
      <c r="M3" s="162">
        <f t="shared" ref="M3:M5" si="0">L3*(N3/$O$2)/100</f>
        <v>0</v>
      </c>
      <c r="N3" s="124">
        <v>292.12684984877814</v>
      </c>
      <c r="Q3" s="60"/>
    </row>
    <row r="4" spans="1:17" ht="35.1" customHeight="1" x14ac:dyDescent="0.25">
      <c r="A4" s="41" t="s">
        <v>8</v>
      </c>
      <c r="B4" s="41" t="s">
        <v>200</v>
      </c>
      <c r="C4" s="39"/>
      <c r="I4" s="147" t="s">
        <v>68</v>
      </c>
      <c r="J4" s="149" t="s">
        <v>103</v>
      </c>
      <c r="K4" s="192">
        <v>140.24005479080816</v>
      </c>
      <c r="L4" s="163">
        <f>IFERROR(VLOOKUP(J4,#REF!,3,0),0)</f>
        <v>0</v>
      </c>
      <c r="M4" s="162">
        <f t="shared" si="0"/>
        <v>0</v>
      </c>
      <c r="N4" s="124">
        <v>326.41025847953739</v>
      </c>
    </row>
    <row r="5" spans="1:17" ht="30.75" customHeight="1" x14ac:dyDescent="0.25">
      <c r="A5" s="74" t="s">
        <v>79</v>
      </c>
      <c r="B5" s="164">
        <f>SUM(M2:M5)</f>
        <v>-0.22708343312897902</v>
      </c>
      <c r="I5" s="147" t="s">
        <v>68</v>
      </c>
      <c r="J5" s="149" t="s">
        <v>105</v>
      </c>
      <c r="K5" s="192">
        <v>224.24695009869308</v>
      </c>
      <c r="L5" s="163">
        <f>IFERROR(VLOOKUP(J5,#REF!,3,0),0)</f>
        <v>0</v>
      </c>
      <c r="M5" s="162">
        <f t="shared" si="0"/>
        <v>0</v>
      </c>
      <c r="N5" s="124">
        <v>521.9372243839133</v>
      </c>
    </row>
    <row r="6" spans="1:17" ht="35.1" customHeight="1" x14ac:dyDescent="0.25">
      <c r="A6" s="74" t="s">
        <v>78</v>
      </c>
      <c r="B6" s="144">
        <f>M7</f>
        <v>0</v>
      </c>
      <c r="I6" s="147" t="s">
        <v>148</v>
      </c>
      <c r="J6" s="150" t="s">
        <v>146</v>
      </c>
      <c r="K6" s="162">
        <v>3.8065053695847055E-2</v>
      </c>
      <c r="L6" s="163">
        <f>IFERROR(VLOOKUP(J6,#REF!,3,0),0)</f>
        <v>0</v>
      </c>
      <c r="M6" s="162">
        <f t="shared" ref="M6:M16" si="1">L6*(K6/$O$2)</f>
        <v>0</v>
      </c>
    </row>
    <row r="7" spans="1:17" ht="42" customHeight="1" x14ac:dyDescent="0.25">
      <c r="A7" s="74" t="s">
        <v>149</v>
      </c>
      <c r="B7" s="144">
        <f>M6</f>
        <v>0</v>
      </c>
      <c r="I7" s="147" t="s">
        <v>51</v>
      </c>
      <c r="J7" s="150" t="s">
        <v>87</v>
      </c>
      <c r="K7" s="162">
        <v>92.291666666666671</v>
      </c>
      <c r="L7" s="163">
        <f>IFERROR(VLOOKUP(J7,#REF!,3,0),0)</f>
        <v>0</v>
      </c>
      <c r="M7" s="162">
        <f t="shared" si="1"/>
        <v>0</v>
      </c>
    </row>
    <row r="8" spans="1:17" ht="42" customHeight="1" x14ac:dyDescent="0.25">
      <c r="A8" s="74" t="s">
        <v>76</v>
      </c>
      <c r="B8" s="144">
        <v>5.7995415205804417E-2</v>
      </c>
      <c r="I8" s="147" t="s">
        <v>182</v>
      </c>
      <c r="J8" s="147" t="s">
        <v>112</v>
      </c>
      <c r="K8" s="162">
        <v>87.291666666666671</v>
      </c>
      <c r="L8" s="163">
        <f>IFERROR(VLOOKUP(J8,#REF!,3,0),0)</f>
        <v>0</v>
      </c>
      <c r="M8" s="162">
        <f t="shared" si="1"/>
        <v>0</v>
      </c>
    </row>
    <row r="9" spans="1:17" ht="35.1" customHeight="1" x14ac:dyDescent="0.25">
      <c r="A9" s="74" t="s">
        <v>77</v>
      </c>
      <c r="B9" s="144">
        <v>3.0952024497934195E-2</v>
      </c>
      <c r="I9" s="147" t="s">
        <v>182</v>
      </c>
      <c r="J9" s="148" t="s">
        <v>156</v>
      </c>
      <c r="K9" s="162">
        <v>66.291666666666671</v>
      </c>
      <c r="L9" s="163">
        <f>IFERROR(VLOOKUP(J9,#REF!,3,0),0)</f>
        <v>0</v>
      </c>
      <c r="M9" s="162">
        <f t="shared" si="1"/>
        <v>0</v>
      </c>
      <c r="O9" s="61"/>
    </row>
    <row r="10" spans="1:17" ht="35.1" customHeight="1" x14ac:dyDescent="0.25">
      <c r="I10" s="147" t="s">
        <v>182</v>
      </c>
      <c r="J10" s="148" t="s">
        <v>157</v>
      </c>
      <c r="K10" s="162">
        <v>79.708333333333329</v>
      </c>
      <c r="L10" s="163">
        <f>IFERROR(VLOOKUP(J10,#REF!,3,0),0)</f>
        <v>0</v>
      </c>
      <c r="M10" s="162">
        <f t="shared" si="1"/>
        <v>0</v>
      </c>
    </row>
    <row r="11" spans="1:17" ht="35.1" customHeight="1" x14ac:dyDescent="0.25">
      <c r="A11" s="181" t="s">
        <v>188</v>
      </c>
      <c r="B11" s="159" t="s">
        <v>200</v>
      </c>
      <c r="D11" s="23"/>
      <c r="I11" s="147" t="s">
        <v>182</v>
      </c>
      <c r="J11" s="148" t="s">
        <v>158</v>
      </c>
      <c r="K11" s="162">
        <v>54.458333333333336</v>
      </c>
      <c r="L11" s="163">
        <f>IFERROR(VLOOKUP(J11,#REF!,3,0),0)</f>
        <v>0</v>
      </c>
      <c r="M11" s="162">
        <f t="shared" si="1"/>
        <v>0</v>
      </c>
    </row>
    <row r="12" spans="1:17" ht="35.1" customHeight="1" x14ac:dyDescent="0.25">
      <c r="A12" s="165" t="s">
        <v>145</v>
      </c>
      <c r="B12" s="144">
        <v>-0.22708343312897902</v>
      </c>
      <c r="C12" s="18"/>
      <c r="D12" s="23"/>
      <c r="I12" s="147" t="s">
        <v>182</v>
      </c>
      <c r="J12" s="148" t="s">
        <v>159</v>
      </c>
      <c r="K12" s="162">
        <v>85.125</v>
      </c>
      <c r="L12" s="163">
        <f>IFERROR(VLOOKUP(J12,#REF!,3,0),0)</f>
        <v>0</v>
      </c>
      <c r="M12" s="162">
        <f t="shared" si="1"/>
        <v>0</v>
      </c>
    </row>
    <row r="13" spans="1:17" ht="35.1" customHeight="1" x14ac:dyDescent="0.25">
      <c r="A13" s="165" t="s">
        <v>104</v>
      </c>
      <c r="B13" s="144">
        <v>-0.17901210557791825</v>
      </c>
      <c r="D13" s="23"/>
      <c r="I13" s="158" t="s">
        <v>165</v>
      </c>
      <c r="J13" s="148" t="s">
        <v>161</v>
      </c>
      <c r="K13" s="162">
        <v>128.03940496089473</v>
      </c>
      <c r="L13" s="163">
        <f>IFERROR(VLOOKUP(J13,#REF!,3,0),0)</f>
        <v>0</v>
      </c>
      <c r="M13" s="162">
        <f t="shared" si="1"/>
        <v>0</v>
      </c>
    </row>
    <row r="14" spans="1:17" ht="35.1" customHeight="1" x14ac:dyDescent="0.25">
      <c r="A14" s="165" t="s">
        <v>103</v>
      </c>
      <c r="B14" s="144">
        <v>-0.20495625496877554</v>
      </c>
      <c r="D14" s="23"/>
      <c r="I14" s="158" t="s">
        <v>165</v>
      </c>
      <c r="J14" s="148" t="s">
        <v>162</v>
      </c>
      <c r="K14" s="162">
        <v>141.74053919542158</v>
      </c>
      <c r="L14" s="163">
        <f>IFERROR(VLOOKUP(J14,#REF!,3,0),0)</f>
        <v>0</v>
      </c>
      <c r="M14" s="162">
        <f t="shared" si="1"/>
        <v>0</v>
      </c>
    </row>
    <row r="15" spans="1:17" ht="35.1" customHeight="1" x14ac:dyDescent="0.25">
      <c r="A15" s="165" t="s">
        <v>105</v>
      </c>
      <c r="B15" s="144">
        <v>-0.39671907522023325</v>
      </c>
      <c r="D15" s="23"/>
      <c r="I15" s="158" t="s">
        <v>165</v>
      </c>
      <c r="J15" s="148" t="s">
        <v>163</v>
      </c>
      <c r="K15" s="162">
        <v>137.5950835682745</v>
      </c>
      <c r="L15" s="163">
        <f>IFERROR(VLOOKUP(J15,#REF!,3,0),0)</f>
        <v>0</v>
      </c>
      <c r="M15" s="162">
        <f t="shared" si="1"/>
        <v>0</v>
      </c>
    </row>
    <row r="16" spans="1:17" ht="35.1" customHeight="1" x14ac:dyDescent="0.25">
      <c r="A16" s="24"/>
      <c r="B16" s="21"/>
      <c r="D16" s="23"/>
      <c r="I16" s="158" t="s">
        <v>165</v>
      </c>
      <c r="J16" s="148" t="s">
        <v>164</v>
      </c>
      <c r="K16" s="162">
        <v>120.84128907388056</v>
      </c>
      <c r="L16" s="163">
        <f>IFERROR(VLOOKUP(J16,#REF!,3,0),0)</f>
        <v>0</v>
      </c>
      <c r="M16" s="162">
        <f t="shared" si="1"/>
        <v>0</v>
      </c>
    </row>
    <row r="17" spans="1:13" ht="35.1" customHeight="1" x14ac:dyDescent="0.25">
      <c r="A17" s="25"/>
      <c r="B17" s="19"/>
      <c r="D17" s="23"/>
      <c r="I17" s="17"/>
      <c r="J17" s="17"/>
      <c r="K17" s="17"/>
      <c r="L17" s="17"/>
      <c r="M17" s="17"/>
    </row>
    <row r="18" spans="1:13" ht="35.1" customHeight="1" x14ac:dyDescent="0.25">
      <c r="D18" s="23"/>
      <c r="I18" s="17"/>
      <c r="J18" s="17"/>
      <c r="K18" s="17"/>
      <c r="L18" s="17"/>
      <c r="M18" s="17"/>
    </row>
    <row r="19" spans="1:13" ht="35.1" customHeight="1" x14ac:dyDescent="0.25">
      <c r="D19" s="23"/>
    </row>
    <row r="20" spans="1:13" ht="35.1" customHeight="1" x14ac:dyDescent="0.25">
      <c r="D20" s="23"/>
    </row>
    <row r="21" spans="1:13" ht="35.1" customHeight="1" x14ac:dyDescent="0.25">
      <c r="D21" s="23"/>
    </row>
    <row r="22" spans="1:13" ht="35.1" customHeight="1" x14ac:dyDescent="0.25">
      <c r="D22" s="23"/>
    </row>
    <row r="23" spans="1:13" ht="35.1" customHeight="1" x14ac:dyDescent="0.25">
      <c r="D23" s="23"/>
    </row>
    <row r="24" spans="1:13" ht="35.1" customHeight="1" x14ac:dyDescent="0.25">
      <c r="D24" s="23"/>
    </row>
    <row r="51" spans="2:4" ht="35.1" customHeight="1" x14ac:dyDescent="0.25">
      <c r="B51" s="20"/>
      <c r="C51" s="26"/>
      <c r="D51" s="21"/>
    </row>
    <row r="52" spans="2:4" ht="35.1" customHeight="1" x14ac:dyDescent="0.25">
      <c r="B52" s="20"/>
      <c r="C52" s="27"/>
      <c r="D52" s="21"/>
    </row>
    <row r="53" spans="2:4" ht="35.1" customHeight="1" x14ac:dyDescent="0.25">
      <c r="B53" s="20"/>
      <c r="C53" s="21"/>
      <c r="D53" s="21"/>
    </row>
    <row r="54" spans="2:4" ht="35.1" customHeight="1" x14ac:dyDescent="0.25">
      <c r="B54" s="20"/>
      <c r="C54" s="21"/>
      <c r="D54" s="21"/>
    </row>
    <row r="55" spans="2:4" ht="35.1" customHeight="1" x14ac:dyDescent="0.25">
      <c r="B55" s="20"/>
      <c r="C55" s="21"/>
      <c r="D55" s="21"/>
    </row>
    <row r="56" spans="2:4" ht="35.1" customHeight="1" x14ac:dyDescent="0.25">
      <c r="B56" s="20"/>
      <c r="C56" s="21"/>
      <c r="D56" s="21"/>
    </row>
    <row r="57" spans="2:4" ht="35.1" customHeight="1" x14ac:dyDescent="0.25">
      <c r="C57" s="21"/>
      <c r="D57" s="21"/>
    </row>
    <row r="58" spans="2:4" ht="35.1" customHeight="1" x14ac:dyDescent="0.25">
      <c r="C58" s="21"/>
      <c r="D58" s="21"/>
    </row>
    <row r="59" spans="2:4" ht="35.1" customHeight="1" x14ac:dyDescent="0.25">
      <c r="C59" s="21"/>
      <c r="D59" s="21"/>
    </row>
  </sheetData>
  <phoneticPr fontId="22" type="noConversion"/>
  <hyperlinks>
    <hyperlink ref="A1" location="'Project Summary'!A1" display="Back" xr:uid="{72762298-20B4-4A07-96D4-EA38C7425579}"/>
  </hyperlinks>
  <pageMargins left="0.7" right="0.7" top="0.75" bottom="0.75" header="0.3" footer="0.3"/>
  <pageSetup paperSize="9" scale="40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32C6-F49D-4C96-A0BC-8EF0F68DD072}">
  <sheetPr>
    <tabColor rgb="FF7030A0"/>
  </sheetPr>
  <dimension ref="A2:B15"/>
  <sheetViews>
    <sheetView zoomScaleNormal="100" workbookViewId="0">
      <selection activeCell="B4" sqref="B4"/>
    </sheetView>
  </sheetViews>
  <sheetFormatPr defaultRowHeight="15" x14ac:dyDescent="0.25"/>
  <cols>
    <col min="1" max="1" width="102.28515625" customWidth="1"/>
    <col min="2" max="2" width="188" customWidth="1"/>
  </cols>
  <sheetData>
    <row r="2" spans="1:2" x14ac:dyDescent="0.25">
      <c r="A2" s="43" t="s">
        <v>18</v>
      </c>
    </row>
    <row r="3" spans="1:2" x14ac:dyDescent="0.25">
      <c r="A3" s="87" t="s">
        <v>81</v>
      </c>
      <c r="B3" s="88" t="s">
        <v>80</v>
      </c>
    </row>
    <row r="4" spans="1:2" x14ac:dyDescent="0.25">
      <c r="A4" s="87" t="s">
        <v>197</v>
      </c>
      <c r="B4" s="112" t="s">
        <v>198</v>
      </c>
    </row>
    <row r="5" spans="1:2" ht="45.75" customHeight="1" x14ac:dyDescent="0.25">
      <c r="A5" s="118" t="s">
        <v>120</v>
      </c>
      <c r="B5" s="112" t="s">
        <v>191</v>
      </c>
    </row>
    <row r="6" spans="1:2" ht="63.75" x14ac:dyDescent="0.25">
      <c r="A6" s="119" t="s">
        <v>122</v>
      </c>
      <c r="B6" s="112" t="s">
        <v>192</v>
      </c>
    </row>
    <row r="7" spans="1:2" ht="15" customHeight="1" x14ac:dyDescent="0.25">
      <c r="A7" s="103" t="s">
        <v>127</v>
      </c>
      <c r="B7" s="109" t="s">
        <v>183</v>
      </c>
    </row>
    <row r="8" spans="1:2" ht="15" customHeight="1" x14ac:dyDescent="0.25">
      <c r="A8" s="120" t="s">
        <v>124</v>
      </c>
      <c r="B8" s="110" t="s">
        <v>193</v>
      </c>
    </row>
    <row r="9" spans="1:2" ht="15" customHeight="1" x14ac:dyDescent="0.25">
      <c r="A9" s="103" t="s">
        <v>126</v>
      </c>
      <c r="B9" s="110" t="s">
        <v>184</v>
      </c>
    </row>
    <row r="10" spans="1:2" ht="14.25" customHeight="1" x14ac:dyDescent="0.25">
      <c r="A10" s="111" t="s">
        <v>128</v>
      </c>
      <c r="B10" s="111" t="s">
        <v>150</v>
      </c>
    </row>
    <row r="11" spans="1:2" ht="50.25" customHeight="1" x14ac:dyDescent="0.25">
      <c r="A11" s="121" t="s">
        <v>129</v>
      </c>
      <c r="B11" s="112" t="s">
        <v>194</v>
      </c>
    </row>
    <row r="12" spans="1:2" ht="30.75" customHeight="1" x14ac:dyDescent="0.25">
      <c r="A12" s="118" t="s">
        <v>121</v>
      </c>
      <c r="B12" s="145" t="s">
        <v>189</v>
      </c>
    </row>
    <row r="13" spans="1:2" ht="58.5" customHeight="1" x14ac:dyDescent="0.25">
      <c r="A13" s="123" t="s">
        <v>131</v>
      </c>
      <c r="B13" s="112" t="s">
        <v>195</v>
      </c>
    </row>
    <row r="14" spans="1:2" ht="15" customHeight="1" x14ac:dyDescent="0.25">
      <c r="A14" s="111" t="s">
        <v>123</v>
      </c>
      <c r="B14" s="623" t="s">
        <v>196</v>
      </c>
    </row>
    <row r="15" spans="1:2" ht="15" customHeight="1" x14ac:dyDescent="0.25">
      <c r="A15" s="103" t="s">
        <v>125</v>
      </c>
      <c r="B15" s="624"/>
    </row>
  </sheetData>
  <mergeCells count="1">
    <mergeCell ref="B14:B15"/>
  </mergeCells>
  <hyperlinks>
    <hyperlink ref="A2" location="'Project Summary'!A1" display="Back" xr:uid="{D31B8BD8-6EA9-435D-9459-1CC5604D34CC}"/>
    <hyperlink ref="A12" location="'Marketing Summary'!A1" display="Financial efficiency analysis - How is the comparison of ROIs across advertising, trade promotions, consumer promotions and other marketing programs?" xr:uid="{1DDB3498-5702-46A8-AEA9-88CCE53BC8F5}"/>
    <hyperlink ref="A5" location="Contributions!A1" display="Volume decomposition - What percentage of volume is attributable to advertising, trade, promotions and consumer promotions?" xr:uid="{86D5D076-7C20-4D3B-B7F7-25F54C53E3C3}"/>
    <hyperlink ref="A6" location="'Due-to Analysis'!A1" display="Source of Volume change - Due-to analysis; How much of the brand business change is coming from specific marketing levers?" xr:uid="{0AF34D94-569C-4EB7-8683-54B008B87113}"/>
    <hyperlink ref="A13" location="'TV Breakdown'!A1" display="What is the incremental volume driven by TV advertising, effectiveness? By TV campaigns? Digital advertising?" xr:uid="{D0054CD7-0C44-4A4A-8237-EEB637A4AA78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B96EB-81FE-49F5-BD15-58BA9D9383D6}">
  <sheetPr>
    <tabColor rgb="FFFFC000"/>
  </sheetPr>
  <dimension ref="B2:Z329"/>
  <sheetViews>
    <sheetView showGridLines="0" topLeftCell="A43" zoomScale="85" zoomScaleNormal="85" workbookViewId="0">
      <selection activeCell="H62" sqref="H62"/>
    </sheetView>
  </sheetViews>
  <sheetFormatPr defaultRowHeight="15" x14ac:dyDescent="0.25"/>
  <cols>
    <col min="1" max="1" width="9.140625" customWidth="1"/>
    <col min="2" max="10" width="12" customWidth="1"/>
    <col min="15" max="15" width="10.42578125" customWidth="1"/>
    <col min="16" max="18" width="10.140625" bestFit="1" customWidth="1"/>
    <col min="23" max="23" width="11.7109375" bestFit="1" customWidth="1"/>
    <col min="24" max="24" width="10.85546875" bestFit="1" customWidth="1"/>
    <col min="25" max="26" width="9.42578125" customWidth="1"/>
  </cols>
  <sheetData>
    <row r="2" spans="2:26" ht="18.75" x14ac:dyDescent="0.3">
      <c r="B2" s="727" t="s">
        <v>624</v>
      </c>
    </row>
    <row r="5" spans="2:26" ht="33.75" x14ac:dyDescent="0.25">
      <c r="T5" s="717" t="s">
        <v>610</v>
      </c>
      <c r="U5" s="718" t="s">
        <v>611</v>
      </c>
      <c r="V5" s="718" t="s">
        <v>612</v>
      </c>
      <c r="W5" s="718" t="s">
        <v>613</v>
      </c>
      <c r="X5" s="718" t="s">
        <v>109</v>
      </c>
      <c r="Y5" s="718" t="s">
        <v>621</v>
      </c>
      <c r="Z5" s="718" t="s">
        <v>614</v>
      </c>
    </row>
    <row r="6" spans="2:26" x14ac:dyDescent="0.25">
      <c r="T6" s="719" t="s">
        <v>602</v>
      </c>
      <c r="U6" s="720">
        <v>100</v>
      </c>
      <c r="V6" s="721">
        <v>6248400.5999999996</v>
      </c>
      <c r="W6" s="721">
        <v>26745.711676392875</v>
      </c>
      <c r="X6" s="722">
        <v>1.5251098129493781</v>
      </c>
      <c r="Y6" s="721">
        <v>37624729.777777776</v>
      </c>
      <c r="Z6" s="721">
        <f>Y6*9</f>
        <v>338622568</v>
      </c>
    </row>
    <row r="7" spans="2:26" ht="22.5" x14ac:dyDescent="0.25">
      <c r="T7" s="719" t="s">
        <v>601</v>
      </c>
      <c r="U7" s="723">
        <v>111</v>
      </c>
      <c r="V7" s="721">
        <v>6935724.6660000002</v>
      </c>
      <c r="W7" s="721">
        <v>31220.276554808421</v>
      </c>
      <c r="X7" s="722">
        <v>1.6038388304265825</v>
      </c>
      <c r="Y7" s="721">
        <v>41763450.053333335</v>
      </c>
      <c r="Z7" s="721">
        <f t="shared" ref="Z7:Z8" si="0">Y7*9</f>
        <v>375871050.48000002</v>
      </c>
    </row>
    <row r="8" spans="2:26" x14ac:dyDescent="0.25">
      <c r="T8" s="719" t="s">
        <v>603</v>
      </c>
      <c r="U8" s="723">
        <v>195</v>
      </c>
      <c r="V8" s="721">
        <v>12184381.17</v>
      </c>
      <c r="W8" s="721">
        <v>62624.831283891006</v>
      </c>
      <c r="X8" s="722">
        <v>1.831297550128298</v>
      </c>
      <c r="Y8" s="721">
        <v>73368223.066666663</v>
      </c>
      <c r="Z8" s="721">
        <f t="shared" si="0"/>
        <v>660314007.5999999</v>
      </c>
    </row>
    <row r="11" spans="2:26" x14ac:dyDescent="0.25">
      <c r="T11" s="724" t="s">
        <v>617</v>
      </c>
    </row>
    <row r="18" spans="15:26" x14ac:dyDescent="0.25">
      <c r="T18" s="725"/>
      <c r="U18" s="725"/>
      <c r="V18" s="725"/>
    </row>
    <row r="19" spans="15:26" x14ac:dyDescent="0.25">
      <c r="S19" s="725"/>
      <c r="T19" s="725"/>
      <c r="U19" s="725"/>
      <c r="V19" s="725"/>
    </row>
    <row r="20" spans="15:26" x14ac:dyDescent="0.25">
      <c r="S20" s="725"/>
      <c r="T20" s="725"/>
      <c r="U20" s="725"/>
      <c r="V20" s="725"/>
    </row>
    <row r="21" spans="15:26" x14ac:dyDescent="0.25">
      <c r="S21" s="725"/>
      <c r="T21" s="725"/>
      <c r="U21" s="725"/>
      <c r="V21" s="725"/>
    </row>
    <row r="22" spans="15:26" x14ac:dyDescent="0.25">
      <c r="T22" s="725"/>
      <c r="U22" s="725"/>
      <c r="V22" s="725"/>
    </row>
    <row r="28" spans="15:26" ht="33.75" x14ac:dyDescent="0.25">
      <c r="T28" s="717" t="s">
        <v>610</v>
      </c>
      <c r="U28" s="718" t="s">
        <v>611</v>
      </c>
      <c r="V28" s="718" t="s">
        <v>612</v>
      </c>
      <c r="W28" s="718" t="s">
        <v>613</v>
      </c>
      <c r="X28" s="718" t="s">
        <v>616</v>
      </c>
      <c r="Y28" s="718" t="s">
        <v>600</v>
      </c>
      <c r="Z28" s="718" t="s">
        <v>614</v>
      </c>
    </row>
    <row r="29" spans="15:26" x14ac:dyDescent="0.25">
      <c r="T29" s="719" t="s">
        <v>602</v>
      </c>
      <c r="U29" s="720">
        <v>100</v>
      </c>
      <c r="V29" s="721">
        <v>5363730.0949059995</v>
      </c>
      <c r="W29" s="721">
        <v>22974.199761790391</v>
      </c>
      <c r="X29" s="722">
        <v>1.5261662429231848</v>
      </c>
      <c r="Y29" s="721">
        <v>32048413</v>
      </c>
      <c r="Z29" s="721">
        <f>Y29*6</f>
        <v>192290478</v>
      </c>
    </row>
    <row r="30" spans="15:26" ht="22.5" x14ac:dyDescent="0.25">
      <c r="T30" s="719" t="s">
        <v>601</v>
      </c>
      <c r="U30" s="723">
        <v>120</v>
      </c>
      <c r="V30" s="721">
        <v>6436476.1138871992</v>
      </c>
      <c r="W30" s="721">
        <v>30434.263283522221</v>
      </c>
      <c r="X30" s="722">
        <v>1.6847792209356893</v>
      </c>
      <c r="Y30" s="721">
        <v>38458095.600000001</v>
      </c>
      <c r="Z30" s="721">
        <f t="shared" ref="Z30:Z31" si="1">Y30*6</f>
        <v>230748573.60000002</v>
      </c>
    </row>
    <row r="31" spans="15:26" x14ac:dyDescent="0.25">
      <c r="O31" s="2"/>
      <c r="T31" s="719" t="s">
        <v>603</v>
      </c>
      <c r="U31" s="723">
        <v>210</v>
      </c>
      <c r="V31" s="721">
        <v>11263833.199302599</v>
      </c>
      <c r="W31" s="721">
        <v>61279.014255518188</v>
      </c>
      <c r="X31" s="722">
        <v>1.9384469768794383</v>
      </c>
      <c r="Y31" s="721">
        <v>67301667.299999997</v>
      </c>
      <c r="Z31" s="721">
        <f t="shared" si="1"/>
        <v>403810003.79999995</v>
      </c>
    </row>
    <row r="32" spans="15:26" x14ac:dyDescent="0.25">
      <c r="O32" s="2"/>
    </row>
    <row r="33" spans="2:20" x14ac:dyDescent="0.25">
      <c r="O33" s="2"/>
    </row>
    <row r="34" spans="2:20" x14ac:dyDescent="0.25">
      <c r="O34" s="2"/>
    </row>
    <row r="35" spans="2:20" x14ac:dyDescent="0.25">
      <c r="O35" s="2"/>
      <c r="T35" s="724" t="s">
        <v>617</v>
      </c>
    </row>
    <row r="36" spans="2:20" x14ac:dyDescent="0.25">
      <c r="O36" s="2"/>
    </row>
    <row r="37" spans="2:20" x14ac:dyDescent="0.25">
      <c r="O37" s="2"/>
    </row>
    <row r="38" spans="2:20" x14ac:dyDescent="0.25">
      <c r="O38" s="2"/>
    </row>
    <row r="39" spans="2:20" x14ac:dyDescent="0.25">
      <c r="O39" s="2"/>
    </row>
    <row r="40" spans="2:20" x14ac:dyDescent="0.25">
      <c r="O40" s="2"/>
    </row>
    <row r="41" spans="2:20" x14ac:dyDescent="0.25">
      <c r="O41" s="2"/>
    </row>
    <row r="42" spans="2:20" x14ac:dyDescent="0.25">
      <c r="O42" s="2"/>
    </row>
    <row r="43" spans="2:20" x14ac:dyDescent="0.25">
      <c r="O43" s="2"/>
    </row>
    <row r="44" spans="2:20" x14ac:dyDescent="0.25">
      <c r="O44" s="2"/>
    </row>
    <row r="45" spans="2:20" x14ac:dyDescent="0.25">
      <c r="O45" s="2"/>
    </row>
    <row r="46" spans="2:20" x14ac:dyDescent="0.25">
      <c r="B46" s="726"/>
      <c r="O46" s="2"/>
    </row>
    <row r="47" spans="2:20" x14ac:dyDescent="0.25">
      <c r="O47" s="2"/>
    </row>
    <row r="48" spans="2:20" x14ac:dyDescent="0.25">
      <c r="O48" s="2"/>
    </row>
    <row r="49" spans="15:26" ht="33.75" x14ac:dyDescent="0.25">
      <c r="O49" s="2"/>
      <c r="T49" s="717" t="s">
        <v>610</v>
      </c>
      <c r="U49" s="718" t="s">
        <v>611</v>
      </c>
      <c r="V49" s="718" t="s">
        <v>612</v>
      </c>
      <c r="W49" s="718" t="s">
        <v>613</v>
      </c>
      <c r="X49" s="718" t="s">
        <v>616</v>
      </c>
      <c r="Y49" s="718" t="s">
        <v>600</v>
      </c>
      <c r="Z49" s="718" t="s">
        <v>614</v>
      </c>
    </row>
    <row r="50" spans="15:26" x14ac:dyDescent="0.25">
      <c r="O50" s="2"/>
      <c r="T50" s="719" t="s">
        <v>602</v>
      </c>
      <c r="U50" s="720">
        <v>100</v>
      </c>
      <c r="V50" s="721">
        <v>2884141.69</v>
      </c>
      <c r="W50" s="721">
        <v>17576.92172899557</v>
      </c>
      <c r="X50" s="722">
        <v>2.1714110765623036</v>
      </c>
      <c r="Y50" s="721">
        <v>38951287.857142858</v>
      </c>
      <c r="Z50" s="721">
        <f>Y50*7</f>
        <v>272659015</v>
      </c>
    </row>
    <row r="51" spans="15:26" ht="22.5" x14ac:dyDescent="0.25">
      <c r="O51" s="2"/>
      <c r="T51" s="719" t="s">
        <v>601</v>
      </c>
      <c r="U51" s="723">
        <v>111</v>
      </c>
      <c r="V51" s="721">
        <v>3201397.2758999993</v>
      </c>
      <c r="W51" s="721">
        <v>20517.545541546508</v>
      </c>
      <c r="X51" s="722">
        <v>2.2835033725696756</v>
      </c>
      <c r="Y51" s="721">
        <v>43235929.52142857</v>
      </c>
      <c r="Z51" s="721">
        <f t="shared" ref="Z51:Z52" si="2">Y51*7</f>
        <v>302651506.64999998</v>
      </c>
    </row>
    <row r="52" spans="15:26" x14ac:dyDescent="0.25">
      <c r="O52" s="2"/>
      <c r="T52" s="719" t="s">
        <v>603</v>
      </c>
      <c r="U52" s="723">
        <v>195</v>
      </c>
      <c r="V52" s="721">
        <v>5624076.2955</v>
      </c>
      <c r="W52" s="721">
        <v>41156.196218928242</v>
      </c>
      <c r="X52" s="722">
        <v>2.6073530909488589</v>
      </c>
      <c r="Y52" s="721">
        <v>75955011.321428567</v>
      </c>
      <c r="Z52" s="721">
        <f t="shared" si="2"/>
        <v>531685079.25</v>
      </c>
    </row>
    <row r="53" spans="15:26" x14ac:dyDescent="0.25">
      <c r="O53" s="2"/>
    </row>
    <row r="54" spans="15:26" x14ac:dyDescent="0.25">
      <c r="O54" s="2"/>
    </row>
    <row r="55" spans="15:26" x14ac:dyDescent="0.25">
      <c r="O55" s="2"/>
      <c r="T55" s="724" t="s">
        <v>617</v>
      </c>
    </row>
    <row r="56" spans="15:26" x14ac:dyDescent="0.25">
      <c r="O56" s="2"/>
    </row>
    <row r="57" spans="15:26" x14ac:dyDescent="0.25">
      <c r="O57" s="2"/>
    </row>
    <row r="58" spans="15:26" x14ac:dyDescent="0.25">
      <c r="O58" s="2"/>
    </row>
    <row r="59" spans="15:26" x14ac:dyDescent="0.25">
      <c r="O59" s="2"/>
    </row>
    <row r="60" spans="15:26" x14ac:dyDescent="0.25">
      <c r="O60" s="2"/>
    </row>
    <row r="61" spans="15:26" x14ac:dyDescent="0.25">
      <c r="O61" s="2"/>
    </row>
    <row r="62" spans="15:26" x14ac:dyDescent="0.25">
      <c r="O62" s="2"/>
    </row>
    <row r="63" spans="15:26" x14ac:dyDescent="0.25">
      <c r="O63" s="2"/>
    </row>
    <row r="64" spans="15:26" x14ac:dyDescent="0.25">
      <c r="O64" s="2"/>
    </row>
    <row r="65" spans="2:15" x14ac:dyDescent="0.25">
      <c r="O65" s="2"/>
    </row>
    <row r="66" spans="2:15" x14ac:dyDescent="0.25">
      <c r="B66" s="726" t="s">
        <v>619</v>
      </c>
      <c r="O66" s="2"/>
    </row>
    <row r="67" spans="2:15" x14ac:dyDescent="0.25">
      <c r="O67" s="2"/>
    </row>
    <row r="68" spans="2:15" x14ac:dyDescent="0.25">
      <c r="O68" s="2"/>
    </row>
    <row r="69" spans="2:15" x14ac:dyDescent="0.25">
      <c r="O69" s="2"/>
    </row>
    <row r="70" spans="2:15" x14ac:dyDescent="0.25">
      <c r="O70" s="2"/>
    </row>
    <row r="71" spans="2:15" x14ac:dyDescent="0.25">
      <c r="O71" s="2"/>
    </row>
    <row r="72" spans="2:15" x14ac:dyDescent="0.25">
      <c r="O72" s="2"/>
    </row>
    <row r="73" spans="2:15" x14ac:dyDescent="0.25">
      <c r="O73" s="2"/>
    </row>
    <row r="74" spans="2:15" x14ac:dyDescent="0.25">
      <c r="O74" s="2"/>
    </row>
    <row r="75" spans="2:15" x14ac:dyDescent="0.25">
      <c r="O75" s="2"/>
    </row>
    <row r="76" spans="2:15" x14ac:dyDescent="0.25">
      <c r="O76" s="2"/>
    </row>
    <row r="77" spans="2:15" x14ac:dyDescent="0.25">
      <c r="O77" s="2"/>
    </row>
    <row r="78" spans="2:15" x14ac:dyDescent="0.25">
      <c r="O78" s="2"/>
    </row>
    <row r="79" spans="2:15" x14ac:dyDescent="0.25">
      <c r="O79" s="2"/>
    </row>
    <row r="80" spans="2:15" x14ac:dyDescent="0.25">
      <c r="O80" s="2"/>
    </row>
    <row r="81" spans="15:17" x14ac:dyDescent="0.25">
      <c r="O81" s="2"/>
    </row>
    <row r="82" spans="15:17" x14ac:dyDescent="0.25">
      <c r="O82" s="2"/>
    </row>
    <row r="83" spans="15:17" x14ac:dyDescent="0.25">
      <c r="O83" s="2"/>
    </row>
    <row r="84" spans="15:17" x14ac:dyDescent="0.25">
      <c r="O84" s="2"/>
    </row>
    <row r="85" spans="15:17" x14ac:dyDescent="0.25">
      <c r="O85" s="2"/>
    </row>
    <row r="86" spans="15:17" x14ac:dyDescent="0.25">
      <c r="O86" s="2"/>
    </row>
    <row r="87" spans="15:17" x14ac:dyDescent="0.25">
      <c r="O87" s="2"/>
    </row>
    <row r="88" spans="15:17" x14ac:dyDescent="0.25">
      <c r="O88" s="2"/>
    </row>
    <row r="89" spans="15:17" x14ac:dyDescent="0.25">
      <c r="O89" s="2"/>
    </row>
    <row r="90" spans="15:17" x14ac:dyDescent="0.25">
      <c r="O90" s="2"/>
      <c r="Q90" s="2"/>
    </row>
    <row r="91" spans="15:17" x14ac:dyDescent="0.25">
      <c r="O91" s="2"/>
    </row>
    <row r="92" spans="15:17" x14ac:dyDescent="0.25">
      <c r="O92" s="2"/>
    </row>
    <row r="93" spans="15:17" x14ac:dyDescent="0.25">
      <c r="O93" s="2"/>
    </row>
    <row r="94" spans="15:17" x14ac:dyDescent="0.25">
      <c r="O94" s="2"/>
    </row>
    <row r="95" spans="15:17" x14ac:dyDescent="0.25">
      <c r="O95" s="2"/>
    </row>
    <row r="96" spans="15:17" x14ac:dyDescent="0.25">
      <c r="O96" s="2"/>
    </row>
    <row r="97" spans="15:15" x14ac:dyDescent="0.25">
      <c r="O97" s="2"/>
    </row>
    <row r="98" spans="15:15" x14ac:dyDescent="0.25">
      <c r="O98" s="2"/>
    </row>
    <row r="99" spans="15:15" x14ac:dyDescent="0.25">
      <c r="O99" s="2"/>
    </row>
    <row r="100" spans="15:15" x14ac:dyDescent="0.25">
      <c r="O100" s="2"/>
    </row>
    <row r="101" spans="15:15" x14ac:dyDescent="0.25">
      <c r="O101" s="2"/>
    </row>
    <row r="102" spans="15:15" x14ac:dyDescent="0.25">
      <c r="O102" s="2"/>
    </row>
    <row r="103" spans="15:15" x14ac:dyDescent="0.25">
      <c r="O103" s="2"/>
    </row>
    <row r="104" spans="15:15" x14ac:dyDescent="0.25">
      <c r="O104" s="2"/>
    </row>
    <row r="105" spans="15:15" x14ac:dyDescent="0.25">
      <c r="O105" s="2"/>
    </row>
    <row r="106" spans="15:15" x14ac:dyDescent="0.25">
      <c r="O106" s="2"/>
    </row>
    <row r="107" spans="15:15" x14ac:dyDescent="0.25">
      <c r="O107" s="2"/>
    </row>
    <row r="108" spans="15:15" x14ac:dyDescent="0.25">
      <c r="O108" s="2"/>
    </row>
    <row r="109" spans="15:15" x14ac:dyDescent="0.25">
      <c r="O109" s="2"/>
    </row>
    <row r="110" spans="15:15" x14ac:dyDescent="0.25">
      <c r="O110" s="2"/>
    </row>
    <row r="111" spans="15:15" x14ac:dyDescent="0.25">
      <c r="O111" s="2"/>
    </row>
    <row r="112" spans="15:15" x14ac:dyDescent="0.25">
      <c r="O112" s="2"/>
    </row>
    <row r="113" spans="15:15" x14ac:dyDescent="0.25">
      <c r="O113" s="2"/>
    </row>
    <row r="114" spans="15:15" x14ac:dyDescent="0.25">
      <c r="O114" s="2"/>
    </row>
    <row r="115" spans="15:15" x14ac:dyDescent="0.25">
      <c r="O115" s="2"/>
    </row>
    <row r="116" spans="15:15" x14ac:dyDescent="0.25">
      <c r="O116" s="2"/>
    </row>
    <row r="117" spans="15:15" x14ac:dyDescent="0.25">
      <c r="O117" s="2"/>
    </row>
    <row r="118" spans="15:15" x14ac:dyDescent="0.25">
      <c r="O118" s="2"/>
    </row>
    <row r="119" spans="15:15" x14ac:dyDescent="0.25">
      <c r="O119" s="2"/>
    </row>
    <row r="120" spans="15:15" x14ac:dyDescent="0.25">
      <c r="O120" s="2"/>
    </row>
    <row r="121" spans="15:15" x14ac:dyDescent="0.25">
      <c r="O121" s="2"/>
    </row>
    <row r="122" spans="15:15" x14ac:dyDescent="0.25">
      <c r="O122" s="2"/>
    </row>
    <row r="123" spans="15:15" x14ac:dyDescent="0.25">
      <c r="O123" s="2"/>
    </row>
    <row r="124" spans="15:15" x14ac:dyDescent="0.25">
      <c r="O124" s="2"/>
    </row>
    <row r="125" spans="15:15" x14ac:dyDescent="0.25">
      <c r="O125" s="2"/>
    </row>
    <row r="126" spans="15:15" x14ac:dyDescent="0.25">
      <c r="O126" s="2"/>
    </row>
    <row r="127" spans="15:15" x14ac:dyDescent="0.25">
      <c r="O127" s="2"/>
    </row>
    <row r="128" spans="15:15" x14ac:dyDescent="0.25">
      <c r="O128" s="2"/>
    </row>
    <row r="129" spans="15:16" x14ac:dyDescent="0.25">
      <c r="O129" s="2"/>
      <c r="P129" s="2"/>
    </row>
    <row r="130" spans="15:16" x14ac:dyDescent="0.25">
      <c r="O130" s="2"/>
    </row>
    <row r="131" spans="15:16" x14ac:dyDescent="0.25">
      <c r="O131" s="2"/>
    </row>
    <row r="132" spans="15:16" x14ac:dyDescent="0.25">
      <c r="O132" s="2"/>
    </row>
    <row r="133" spans="15:16" x14ac:dyDescent="0.25">
      <c r="O133" s="2"/>
    </row>
    <row r="134" spans="15:16" x14ac:dyDescent="0.25">
      <c r="O134" s="2"/>
    </row>
    <row r="135" spans="15:16" x14ac:dyDescent="0.25">
      <c r="O135" s="2"/>
    </row>
    <row r="136" spans="15:16" x14ac:dyDescent="0.25">
      <c r="O136" s="2"/>
    </row>
    <row r="137" spans="15:16" x14ac:dyDescent="0.25">
      <c r="O137" s="2"/>
    </row>
    <row r="138" spans="15:16" x14ac:dyDescent="0.25">
      <c r="O138" s="2"/>
    </row>
    <row r="139" spans="15:16" x14ac:dyDescent="0.25">
      <c r="O139" s="2"/>
    </row>
    <row r="140" spans="15:16" x14ac:dyDescent="0.25">
      <c r="O140" s="2"/>
    </row>
    <row r="141" spans="15:16" x14ac:dyDescent="0.25">
      <c r="O141" s="2"/>
    </row>
    <row r="142" spans="15:16" x14ac:dyDescent="0.25">
      <c r="O142" s="2"/>
    </row>
    <row r="143" spans="15:16" x14ac:dyDescent="0.25">
      <c r="O143" s="2"/>
    </row>
    <row r="144" spans="15:16" x14ac:dyDescent="0.25">
      <c r="O144" s="2"/>
    </row>
    <row r="145" spans="15:18" x14ac:dyDescent="0.25">
      <c r="O145" s="2"/>
    </row>
    <row r="146" spans="15:18" x14ac:dyDescent="0.25">
      <c r="O146" s="2"/>
    </row>
    <row r="147" spans="15:18" x14ac:dyDescent="0.25">
      <c r="O147" s="2"/>
    </row>
    <row r="148" spans="15:18" x14ac:dyDescent="0.25">
      <c r="O148" s="2"/>
      <c r="R148" s="2"/>
    </row>
    <row r="149" spans="15:18" x14ac:dyDescent="0.25">
      <c r="O149" s="2"/>
    </row>
    <row r="150" spans="15:18" x14ac:dyDescent="0.25">
      <c r="O150" s="2"/>
    </row>
    <row r="151" spans="15:18" x14ac:dyDescent="0.25">
      <c r="O151" s="2"/>
    </row>
    <row r="152" spans="15:18" x14ac:dyDescent="0.25">
      <c r="O152" s="2"/>
    </row>
    <row r="153" spans="15:18" x14ac:dyDescent="0.25">
      <c r="O153" s="2"/>
    </row>
    <row r="154" spans="15:18" x14ac:dyDescent="0.25">
      <c r="O154" s="2"/>
    </row>
    <row r="155" spans="15:18" x14ac:dyDescent="0.25">
      <c r="O155" s="2"/>
    </row>
    <row r="156" spans="15:18" x14ac:dyDescent="0.25">
      <c r="O156" s="2"/>
    </row>
    <row r="157" spans="15:18" x14ac:dyDescent="0.25">
      <c r="O157" s="2"/>
    </row>
    <row r="158" spans="15:18" x14ac:dyDescent="0.25">
      <c r="O158" s="2"/>
    </row>
    <row r="159" spans="15:18" x14ac:dyDescent="0.25">
      <c r="O159" s="2"/>
    </row>
    <row r="160" spans="15:18" x14ac:dyDescent="0.25">
      <c r="O160" s="2"/>
    </row>
    <row r="161" spans="15:15" x14ac:dyDescent="0.25">
      <c r="O161" s="2"/>
    </row>
    <row r="162" spans="15:15" x14ac:dyDescent="0.25">
      <c r="O162" s="2"/>
    </row>
    <row r="163" spans="15:15" x14ac:dyDescent="0.25">
      <c r="O163" s="2"/>
    </row>
    <row r="164" spans="15:15" x14ac:dyDescent="0.25">
      <c r="O164" s="2"/>
    </row>
    <row r="165" spans="15:15" x14ac:dyDescent="0.25">
      <c r="O165" s="2"/>
    </row>
    <row r="166" spans="15:15" x14ac:dyDescent="0.25">
      <c r="O166" s="2"/>
    </row>
    <row r="167" spans="15:15" x14ac:dyDescent="0.25">
      <c r="O167" s="2"/>
    </row>
    <row r="168" spans="15:15" x14ac:dyDescent="0.25">
      <c r="O168" s="2"/>
    </row>
    <row r="169" spans="15:15" x14ac:dyDescent="0.25">
      <c r="O169" s="2"/>
    </row>
    <row r="170" spans="15:15" x14ac:dyDescent="0.25">
      <c r="O170" s="2"/>
    </row>
    <row r="171" spans="15:15" x14ac:dyDescent="0.25">
      <c r="O171" s="2"/>
    </row>
    <row r="172" spans="15:15" x14ac:dyDescent="0.25">
      <c r="O172" s="2"/>
    </row>
    <row r="173" spans="15:15" x14ac:dyDescent="0.25">
      <c r="O173" s="2"/>
    </row>
    <row r="174" spans="15:15" x14ac:dyDescent="0.25">
      <c r="O174" s="2"/>
    </row>
    <row r="175" spans="15:15" x14ac:dyDescent="0.25">
      <c r="O175" s="2"/>
    </row>
    <row r="176" spans="15:15" x14ac:dyDescent="0.25">
      <c r="O176" s="2"/>
    </row>
    <row r="177" spans="15:15" x14ac:dyDescent="0.25">
      <c r="O177" s="2"/>
    </row>
    <row r="178" spans="15:15" x14ac:dyDescent="0.25">
      <c r="O178" s="2"/>
    </row>
    <row r="179" spans="15:15" x14ac:dyDescent="0.25">
      <c r="O179" s="2"/>
    </row>
    <row r="180" spans="15:15" x14ac:dyDescent="0.25">
      <c r="O180" s="2"/>
    </row>
    <row r="181" spans="15:15" x14ac:dyDescent="0.25">
      <c r="O181" s="2"/>
    </row>
    <row r="182" spans="15:15" x14ac:dyDescent="0.25">
      <c r="O182" s="2"/>
    </row>
    <row r="183" spans="15:15" x14ac:dyDescent="0.25">
      <c r="O183" s="2"/>
    </row>
    <row r="184" spans="15:15" x14ac:dyDescent="0.25">
      <c r="O184" s="2"/>
    </row>
    <row r="185" spans="15:15" x14ac:dyDescent="0.25">
      <c r="O185" s="2"/>
    </row>
    <row r="186" spans="15:15" x14ac:dyDescent="0.25">
      <c r="O186" s="2"/>
    </row>
    <row r="187" spans="15:15" x14ac:dyDescent="0.25">
      <c r="O187" s="2"/>
    </row>
    <row r="188" spans="15:15" x14ac:dyDescent="0.25">
      <c r="O188" s="2"/>
    </row>
    <row r="189" spans="15:15" x14ac:dyDescent="0.25">
      <c r="O189" s="2"/>
    </row>
    <row r="190" spans="15:15" x14ac:dyDescent="0.25">
      <c r="O190" s="2"/>
    </row>
    <row r="191" spans="15:15" x14ac:dyDescent="0.25">
      <c r="O191" s="2"/>
    </row>
    <row r="192" spans="15:15" x14ac:dyDescent="0.25">
      <c r="O192" s="2"/>
    </row>
    <row r="193" spans="15:15" x14ac:dyDescent="0.25">
      <c r="O193" s="2"/>
    </row>
    <row r="194" spans="15:15" x14ac:dyDescent="0.25">
      <c r="O194" s="2"/>
    </row>
    <row r="195" spans="15:15" x14ac:dyDescent="0.25">
      <c r="O195" s="2"/>
    </row>
    <row r="196" spans="15:15" x14ac:dyDescent="0.25">
      <c r="O196" s="2"/>
    </row>
    <row r="197" spans="15:15" x14ac:dyDescent="0.25">
      <c r="O197" s="2"/>
    </row>
    <row r="198" spans="15:15" x14ac:dyDescent="0.25">
      <c r="O198" s="2"/>
    </row>
    <row r="199" spans="15:15" x14ac:dyDescent="0.25">
      <c r="O199" s="2"/>
    </row>
    <row r="200" spans="15:15" x14ac:dyDescent="0.25">
      <c r="O200" s="2"/>
    </row>
    <row r="201" spans="15:15" x14ac:dyDescent="0.25">
      <c r="O201" s="2"/>
    </row>
    <row r="202" spans="15:15" x14ac:dyDescent="0.25">
      <c r="O202" s="2"/>
    </row>
    <row r="203" spans="15:15" x14ac:dyDescent="0.25">
      <c r="O203" s="2"/>
    </row>
    <row r="204" spans="15:15" x14ac:dyDescent="0.25">
      <c r="O204" s="2"/>
    </row>
    <row r="205" spans="15:15" x14ac:dyDescent="0.25">
      <c r="O205" s="2"/>
    </row>
    <row r="206" spans="15:15" x14ac:dyDescent="0.25">
      <c r="O206" s="2"/>
    </row>
    <row r="207" spans="15:15" x14ac:dyDescent="0.25">
      <c r="O207" s="2"/>
    </row>
    <row r="208" spans="15:15" x14ac:dyDescent="0.25">
      <c r="O208" s="2"/>
    </row>
    <row r="209" spans="15:15" x14ac:dyDescent="0.25">
      <c r="O209" s="2"/>
    </row>
    <row r="210" spans="15:15" x14ac:dyDescent="0.25">
      <c r="O210" s="2"/>
    </row>
    <row r="211" spans="15:15" x14ac:dyDescent="0.25">
      <c r="O211" s="2"/>
    </row>
    <row r="212" spans="15:15" x14ac:dyDescent="0.25">
      <c r="O212" s="2"/>
    </row>
    <row r="213" spans="15:15" x14ac:dyDescent="0.25">
      <c r="O213" s="2"/>
    </row>
    <row r="214" spans="15:15" x14ac:dyDescent="0.25">
      <c r="O214" s="2"/>
    </row>
    <row r="215" spans="15:15" x14ac:dyDescent="0.25">
      <c r="O215" s="2"/>
    </row>
    <row r="216" spans="15:15" x14ac:dyDescent="0.25">
      <c r="O216" s="2"/>
    </row>
    <row r="217" spans="15:15" x14ac:dyDescent="0.25">
      <c r="O217" s="2"/>
    </row>
    <row r="218" spans="15:15" x14ac:dyDescent="0.25">
      <c r="O218" s="2"/>
    </row>
    <row r="219" spans="15:15" x14ac:dyDescent="0.25">
      <c r="O219" s="2"/>
    </row>
    <row r="220" spans="15:15" x14ac:dyDescent="0.25">
      <c r="O220" s="2"/>
    </row>
    <row r="221" spans="15:15" x14ac:dyDescent="0.25">
      <c r="O221" s="2"/>
    </row>
    <row r="222" spans="15:15" x14ac:dyDescent="0.25">
      <c r="O222" s="2"/>
    </row>
    <row r="223" spans="15:15" x14ac:dyDescent="0.25">
      <c r="O223" s="2"/>
    </row>
    <row r="224" spans="15:15" x14ac:dyDescent="0.25">
      <c r="O224" s="2"/>
    </row>
    <row r="225" spans="15:15" x14ac:dyDescent="0.25">
      <c r="O225" s="2"/>
    </row>
    <row r="226" spans="15:15" x14ac:dyDescent="0.25">
      <c r="O226" s="2"/>
    </row>
    <row r="227" spans="15:15" x14ac:dyDescent="0.25">
      <c r="O227" s="2"/>
    </row>
    <row r="228" spans="15:15" x14ac:dyDescent="0.25">
      <c r="O228" s="2"/>
    </row>
    <row r="229" spans="15:15" x14ac:dyDescent="0.25">
      <c r="O229" s="2"/>
    </row>
    <row r="230" spans="15:15" x14ac:dyDescent="0.25">
      <c r="O230" s="2"/>
    </row>
    <row r="231" spans="15:15" x14ac:dyDescent="0.25">
      <c r="O231" s="2"/>
    </row>
    <row r="232" spans="15:15" x14ac:dyDescent="0.25">
      <c r="O232" s="2"/>
    </row>
    <row r="233" spans="15:15" x14ac:dyDescent="0.25">
      <c r="O233" s="2"/>
    </row>
    <row r="234" spans="15:15" x14ac:dyDescent="0.25">
      <c r="O234" s="2"/>
    </row>
    <row r="235" spans="15:15" x14ac:dyDescent="0.25">
      <c r="O235" s="2"/>
    </row>
    <row r="236" spans="15:15" x14ac:dyDescent="0.25">
      <c r="O236" s="2"/>
    </row>
    <row r="237" spans="15:15" x14ac:dyDescent="0.25">
      <c r="O237" s="2"/>
    </row>
    <row r="238" spans="15:15" x14ac:dyDescent="0.25">
      <c r="O238" s="2"/>
    </row>
    <row r="239" spans="15:15" x14ac:dyDescent="0.25">
      <c r="O239" s="2"/>
    </row>
    <row r="240" spans="15:15" x14ac:dyDescent="0.25">
      <c r="O240" s="2"/>
    </row>
    <row r="241" spans="15:15" x14ac:dyDescent="0.25">
      <c r="O241" s="2"/>
    </row>
    <row r="242" spans="15:15" x14ac:dyDescent="0.25">
      <c r="O242" s="2"/>
    </row>
    <row r="243" spans="15:15" x14ac:dyDescent="0.25">
      <c r="O243" s="2"/>
    </row>
    <row r="244" spans="15:15" x14ac:dyDescent="0.25">
      <c r="O244" s="2"/>
    </row>
    <row r="245" spans="15:15" x14ac:dyDescent="0.25">
      <c r="O245" s="2"/>
    </row>
    <row r="246" spans="15:15" x14ac:dyDescent="0.25">
      <c r="O246" s="2"/>
    </row>
    <row r="247" spans="15:15" x14ac:dyDescent="0.25">
      <c r="O247" s="2"/>
    </row>
    <row r="248" spans="15:15" x14ac:dyDescent="0.25">
      <c r="O248" s="2"/>
    </row>
    <row r="249" spans="15:15" x14ac:dyDescent="0.25">
      <c r="O249" s="2"/>
    </row>
    <row r="250" spans="15:15" x14ac:dyDescent="0.25">
      <c r="O250" s="2"/>
    </row>
    <row r="251" spans="15:15" x14ac:dyDescent="0.25">
      <c r="O251" s="2"/>
    </row>
    <row r="252" spans="15:15" x14ac:dyDescent="0.25">
      <c r="O252" s="2"/>
    </row>
    <row r="253" spans="15:15" x14ac:dyDescent="0.25">
      <c r="O253" s="2"/>
    </row>
    <row r="254" spans="15:15" x14ac:dyDescent="0.25">
      <c r="O254" s="2"/>
    </row>
    <row r="255" spans="15:15" x14ac:dyDescent="0.25">
      <c r="O255" s="2"/>
    </row>
    <row r="256" spans="15:15" x14ac:dyDescent="0.25">
      <c r="O256" s="2"/>
    </row>
    <row r="257" spans="15:15" x14ac:dyDescent="0.25">
      <c r="O257" s="2"/>
    </row>
    <row r="258" spans="15:15" x14ac:dyDescent="0.25">
      <c r="O258" s="2"/>
    </row>
    <row r="259" spans="15:15" x14ac:dyDescent="0.25">
      <c r="O259" s="2"/>
    </row>
    <row r="260" spans="15:15" x14ac:dyDescent="0.25">
      <c r="O260" s="2"/>
    </row>
    <row r="261" spans="15:15" x14ac:dyDescent="0.25">
      <c r="O261" s="2"/>
    </row>
    <row r="262" spans="15:15" x14ac:dyDescent="0.25">
      <c r="O262" s="2"/>
    </row>
    <row r="263" spans="15:15" x14ac:dyDescent="0.25">
      <c r="O263" s="2"/>
    </row>
    <row r="264" spans="15:15" x14ac:dyDescent="0.25">
      <c r="O264" s="2"/>
    </row>
    <row r="265" spans="15:15" x14ac:dyDescent="0.25">
      <c r="O265" s="2"/>
    </row>
    <row r="266" spans="15:15" x14ac:dyDescent="0.25">
      <c r="O266" s="2"/>
    </row>
    <row r="267" spans="15:15" x14ac:dyDescent="0.25">
      <c r="O267" s="2"/>
    </row>
    <row r="268" spans="15:15" x14ac:dyDescent="0.25">
      <c r="O268" s="2"/>
    </row>
    <row r="269" spans="15:15" x14ac:dyDescent="0.25">
      <c r="O269" s="2"/>
    </row>
    <row r="270" spans="15:15" x14ac:dyDescent="0.25">
      <c r="O270" s="2"/>
    </row>
    <row r="271" spans="15:15" x14ac:dyDescent="0.25">
      <c r="O271" s="2"/>
    </row>
    <row r="272" spans="15:15" x14ac:dyDescent="0.25">
      <c r="O272" s="2"/>
    </row>
    <row r="273" spans="15:15" x14ac:dyDescent="0.25">
      <c r="O273" s="2"/>
    </row>
    <row r="274" spans="15:15" x14ac:dyDescent="0.25">
      <c r="O274" s="2"/>
    </row>
    <row r="275" spans="15:15" x14ac:dyDescent="0.25">
      <c r="O275" s="2"/>
    </row>
    <row r="276" spans="15:15" x14ac:dyDescent="0.25">
      <c r="O276" s="2"/>
    </row>
    <row r="277" spans="15:15" x14ac:dyDescent="0.25">
      <c r="O277" s="2"/>
    </row>
    <row r="278" spans="15:15" x14ac:dyDescent="0.25">
      <c r="O278" s="2"/>
    </row>
    <row r="279" spans="15:15" x14ac:dyDescent="0.25">
      <c r="O279" s="2"/>
    </row>
    <row r="280" spans="15:15" x14ac:dyDescent="0.25">
      <c r="O280" s="2"/>
    </row>
    <row r="281" spans="15:15" x14ac:dyDescent="0.25">
      <c r="O281" s="2"/>
    </row>
    <row r="282" spans="15:15" x14ac:dyDescent="0.25">
      <c r="O282" s="2"/>
    </row>
    <row r="283" spans="15:15" x14ac:dyDescent="0.25">
      <c r="O283" s="2"/>
    </row>
    <row r="284" spans="15:15" x14ac:dyDescent="0.25">
      <c r="O284" s="2"/>
    </row>
    <row r="285" spans="15:15" x14ac:dyDescent="0.25">
      <c r="O285" s="2"/>
    </row>
    <row r="286" spans="15:15" x14ac:dyDescent="0.25">
      <c r="O286" s="2"/>
    </row>
    <row r="287" spans="15:15" x14ac:dyDescent="0.25">
      <c r="O287" s="2"/>
    </row>
    <row r="288" spans="15:15" x14ac:dyDescent="0.25">
      <c r="O288" s="2"/>
    </row>
    <row r="289" spans="15:15" x14ac:dyDescent="0.25">
      <c r="O289" s="2"/>
    </row>
    <row r="290" spans="15:15" x14ac:dyDescent="0.25">
      <c r="O290" s="2"/>
    </row>
    <row r="291" spans="15:15" x14ac:dyDescent="0.25">
      <c r="O291" s="2"/>
    </row>
    <row r="292" spans="15:15" x14ac:dyDescent="0.25">
      <c r="O292" s="2"/>
    </row>
    <row r="293" spans="15:15" x14ac:dyDescent="0.25">
      <c r="O293" s="2"/>
    </row>
    <row r="294" spans="15:15" x14ac:dyDescent="0.25">
      <c r="O294" s="2"/>
    </row>
    <row r="295" spans="15:15" x14ac:dyDescent="0.25">
      <c r="O295" s="2"/>
    </row>
    <row r="296" spans="15:15" x14ac:dyDescent="0.25">
      <c r="O296" s="2"/>
    </row>
    <row r="297" spans="15:15" x14ac:dyDescent="0.25">
      <c r="O297" s="2"/>
    </row>
    <row r="298" spans="15:15" x14ac:dyDescent="0.25">
      <c r="O298" s="2"/>
    </row>
    <row r="299" spans="15:15" x14ac:dyDescent="0.25">
      <c r="O299" s="2"/>
    </row>
    <row r="300" spans="15:15" x14ac:dyDescent="0.25">
      <c r="O300" s="2"/>
    </row>
    <row r="301" spans="15:15" x14ac:dyDescent="0.25">
      <c r="O301" s="2"/>
    </row>
    <row r="302" spans="15:15" x14ac:dyDescent="0.25">
      <c r="O302" s="2"/>
    </row>
    <row r="303" spans="15:15" x14ac:dyDescent="0.25">
      <c r="O303" s="2"/>
    </row>
    <row r="304" spans="15:15" x14ac:dyDescent="0.25">
      <c r="O304" s="2"/>
    </row>
    <row r="305" spans="15:15" x14ac:dyDescent="0.25">
      <c r="O305" s="2"/>
    </row>
    <row r="306" spans="15:15" x14ac:dyDescent="0.25">
      <c r="O306" s="2"/>
    </row>
    <row r="307" spans="15:15" x14ac:dyDescent="0.25">
      <c r="O307" s="2"/>
    </row>
    <row r="308" spans="15:15" x14ac:dyDescent="0.25">
      <c r="O308" s="2"/>
    </row>
    <row r="309" spans="15:15" x14ac:dyDescent="0.25">
      <c r="O309" s="2"/>
    </row>
    <row r="310" spans="15:15" x14ac:dyDescent="0.25">
      <c r="O310" s="2"/>
    </row>
    <row r="311" spans="15:15" x14ac:dyDescent="0.25">
      <c r="O311" s="2"/>
    </row>
    <row r="312" spans="15:15" x14ac:dyDescent="0.25">
      <c r="O312" s="2"/>
    </row>
    <row r="313" spans="15:15" x14ac:dyDescent="0.25">
      <c r="O313" s="2"/>
    </row>
    <row r="314" spans="15:15" x14ac:dyDescent="0.25">
      <c r="O314" s="2"/>
    </row>
    <row r="315" spans="15:15" x14ac:dyDescent="0.25">
      <c r="O315" s="2"/>
    </row>
    <row r="316" spans="15:15" x14ac:dyDescent="0.25">
      <c r="O316" s="2"/>
    </row>
    <row r="317" spans="15:15" x14ac:dyDescent="0.25">
      <c r="O317" s="2"/>
    </row>
    <row r="318" spans="15:15" x14ac:dyDescent="0.25">
      <c r="O318" s="2"/>
    </row>
    <row r="319" spans="15:15" x14ac:dyDescent="0.25">
      <c r="O319" s="2"/>
    </row>
    <row r="320" spans="15:15" x14ac:dyDescent="0.25">
      <c r="O320" s="2"/>
    </row>
    <row r="321" spans="15:15" x14ac:dyDescent="0.25">
      <c r="O321" s="2"/>
    </row>
    <row r="322" spans="15:15" x14ac:dyDescent="0.25">
      <c r="O322" s="2"/>
    </row>
    <row r="323" spans="15:15" x14ac:dyDescent="0.25">
      <c r="O323" s="2"/>
    </row>
    <row r="324" spans="15:15" x14ac:dyDescent="0.25">
      <c r="O324" s="2"/>
    </row>
    <row r="325" spans="15:15" x14ac:dyDescent="0.25">
      <c r="O325" s="2"/>
    </row>
    <row r="326" spans="15:15" x14ac:dyDescent="0.25">
      <c r="O326" s="2"/>
    </row>
    <row r="327" spans="15:15" x14ac:dyDescent="0.25">
      <c r="O327" s="2"/>
    </row>
    <row r="328" spans="15:15" x14ac:dyDescent="0.25">
      <c r="O328" s="2"/>
    </row>
    <row r="329" spans="15:15" x14ac:dyDescent="0.25">
      <c r="O329" s="2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40B0-7342-4312-A019-49D47C4E57FD}">
  <dimension ref="A1:AD302"/>
  <sheetViews>
    <sheetView topLeftCell="R1" workbookViewId="0">
      <selection activeCell="AC212" sqref="AC212"/>
    </sheetView>
  </sheetViews>
  <sheetFormatPr defaultRowHeight="15" x14ac:dyDescent="0.25"/>
  <cols>
    <col min="3" max="6" width="13.7109375" bestFit="1" customWidth="1"/>
  </cols>
  <sheetData>
    <row r="1" spans="1:30" x14ac:dyDescent="0.25">
      <c r="A1" s="22"/>
      <c r="B1" s="22"/>
      <c r="C1" s="22" t="s">
        <v>620</v>
      </c>
      <c r="D1" s="22"/>
      <c r="E1" s="22"/>
      <c r="F1" s="22">
        <v>9</v>
      </c>
      <c r="G1" s="22"/>
      <c r="H1" s="22"/>
      <c r="I1" s="22"/>
      <c r="J1" s="22"/>
      <c r="K1" s="22"/>
      <c r="L1" s="22"/>
      <c r="M1" s="22"/>
      <c r="N1" s="22"/>
      <c r="O1" s="22"/>
      <c r="P1" s="22" t="s">
        <v>266</v>
      </c>
      <c r="Q1" s="22">
        <v>19</v>
      </c>
      <c r="R1" s="22"/>
      <c r="S1" s="22"/>
      <c r="T1" s="22"/>
      <c r="U1" s="22"/>
      <c r="V1" s="22"/>
      <c r="W1" s="22"/>
      <c r="X1" s="22"/>
      <c r="Y1" s="22" t="s">
        <v>117</v>
      </c>
      <c r="Z1" s="22">
        <v>7</v>
      </c>
      <c r="AA1" s="22"/>
      <c r="AB1" s="22"/>
      <c r="AC1" s="22"/>
    </row>
    <row r="2" spans="1:30" x14ac:dyDescent="0.25">
      <c r="A2" s="22" t="s">
        <v>599</v>
      </c>
      <c r="B2" s="22" t="s">
        <v>600</v>
      </c>
      <c r="C2" s="22" t="s">
        <v>31</v>
      </c>
      <c r="D2" s="22" t="s">
        <v>601</v>
      </c>
      <c r="E2" s="22" t="s">
        <v>602</v>
      </c>
      <c r="F2" s="22" t="s">
        <v>603</v>
      </c>
      <c r="G2" s="22"/>
      <c r="H2" s="22"/>
      <c r="I2" s="22"/>
      <c r="J2" s="22"/>
      <c r="K2" s="22"/>
      <c r="L2" s="22"/>
      <c r="M2" s="22"/>
      <c r="N2" s="22"/>
      <c r="O2" s="22" t="s">
        <v>604</v>
      </c>
      <c r="P2" s="22" t="s">
        <v>605</v>
      </c>
      <c r="Q2" s="22" t="s">
        <v>600</v>
      </c>
      <c r="R2" s="22" t="s">
        <v>601</v>
      </c>
      <c r="S2" s="22" t="s">
        <v>602</v>
      </c>
      <c r="T2" s="22" t="s">
        <v>603</v>
      </c>
      <c r="U2" s="22"/>
      <c r="V2" s="22"/>
      <c r="W2" s="22"/>
      <c r="X2" s="22" t="s">
        <v>604</v>
      </c>
      <c r="Y2" s="22" t="s">
        <v>31</v>
      </c>
      <c r="Z2" s="22" t="s">
        <v>600</v>
      </c>
      <c r="AA2" s="22" t="s">
        <v>601</v>
      </c>
      <c r="AB2" s="22" t="s">
        <v>602</v>
      </c>
      <c r="AC2" s="22" t="s">
        <v>603</v>
      </c>
      <c r="AD2" s="22" t="s">
        <v>606</v>
      </c>
    </row>
    <row r="3" spans="1:30" x14ac:dyDescent="0.25">
      <c r="A3" s="22">
        <v>1</v>
      </c>
      <c r="B3" s="22">
        <v>376247.29777777777</v>
      </c>
      <c r="C3" s="715">
        <v>2.1669345529482968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>
        <v>1</v>
      </c>
      <c r="P3" s="22">
        <v>1.1614384978653123</v>
      </c>
      <c r="Q3" s="22">
        <v>2.5166842105263698</v>
      </c>
      <c r="R3" s="22"/>
      <c r="S3" s="22"/>
      <c r="T3" s="22"/>
      <c r="U3" s="22"/>
      <c r="V3" s="22"/>
      <c r="W3" s="22"/>
      <c r="X3" s="22">
        <v>1</v>
      </c>
      <c r="Y3" s="22">
        <v>1.424080222275284</v>
      </c>
      <c r="Z3" s="22">
        <v>389512.87857142853</v>
      </c>
      <c r="AA3" s="22"/>
      <c r="AB3" s="22"/>
      <c r="AC3" s="22"/>
    </row>
    <row r="4" spans="1:30" x14ac:dyDescent="0.25">
      <c r="A4" s="22">
        <v>2</v>
      </c>
      <c r="B4" s="22">
        <v>752494.59555555554</v>
      </c>
      <c r="C4" s="715">
        <v>9.882311682000525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>
        <v>2</v>
      </c>
      <c r="P4" s="22">
        <v>6.1327112161739938</v>
      </c>
      <c r="Q4" s="22">
        <v>5.0333684210527396</v>
      </c>
      <c r="R4" s="22"/>
      <c r="S4" s="22"/>
      <c r="T4" s="22"/>
      <c r="U4" s="22"/>
      <c r="V4" s="22"/>
      <c r="W4" s="22"/>
      <c r="X4" s="22">
        <v>2</v>
      </c>
      <c r="Y4" s="22">
        <v>6.4945222261323776</v>
      </c>
      <c r="Z4" s="22">
        <v>779025.75714285707</v>
      </c>
      <c r="AA4" s="22"/>
      <c r="AB4" s="22"/>
      <c r="AC4" s="22"/>
    </row>
    <row r="5" spans="1:30" x14ac:dyDescent="0.25">
      <c r="A5" s="22">
        <v>3</v>
      </c>
      <c r="B5" s="22">
        <v>1128741.8933333333</v>
      </c>
      <c r="C5" s="715">
        <v>23.933638729308338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>
        <v>3</v>
      </c>
      <c r="P5" s="22">
        <v>16.142565731801163</v>
      </c>
      <c r="Q5" s="22">
        <v>7.5500526315791099</v>
      </c>
      <c r="R5" s="22"/>
      <c r="S5" s="22"/>
      <c r="T5" s="22"/>
      <c r="U5" s="22"/>
      <c r="V5" s="22"/>
      <c r="W5" s="22"/>
      <c r="X5" s="22">
        <v>3</v>
      </c>
      <c r="Y5" s="22">
        <v>15.728865237354027</v>
      </c>
      <c r="Z5" s="22">
        <v>1168538.6357142855</v>
      </c>
      <c r="AA5" s="22"/>
      <c r="AB5" s="22"/>
      <c r="AC5" s="22"/>
    </row>
    <row r="6" spans="1:30" x14ac:dyDescent="0.25">
      <c r="A6" s="22">
        <v>4</v>
      </c>
      <c r="B6" s="22">
        <v>1504989.1911111111</v>
      </c>
      <c r="C6" s="715">
        <v>44.732793712455212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>
        <v>4</v>
      </c>
      <c r="P6" s="22">
        <v>31.953542243657733</v>
      </c>
      <c r="Q6" s="22">
        <v>10.066736842105479</v>
      </c>
      <c r="R6" s="22"/>
      <c r="S6" s="22"/>
      <c r="T6" s="22"/>
      <c r="U6" s="22"/>
      <c r="V6" s="22"/>
      <c r="W6" s="22"/>
      <c r="X6" s="22">
        <v>4</v>
      </c>
      <c r="Y6" s="22">
        <v>29.397789945411237</v>
      </c>
      <c r="Z6" s="22">
        <v>1558051.5142857141</v>
      </c>
      <c r="AA6" s="22"/>
      <c r="AB6" s="22"/>
      <c r="AC6" s="22"/>
    </row>
    <row r="7" spans="1:30" x14ac:dyDescent="0.25">
      <c r="A7" s="22">
        <v>5</v>
      </c>
      <c r="B7" s="22">
        <v>1881236.4888888891</v>
      </c>
      <c r="C7" s="715">
        <v>72.540873631407663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>
        <v>5</v>
      </c>
      <c r="P7" s="22">
        <v>54.106750442589501</v>
      </c>
      <c r="Q7" s="22">
        <v>12.58342105263185</v>
      </c>
      <c r="R7" s="22"/>
      <c r="S7" s="22"/>
      <c r="T7" s="22"/>
      <c r="U7" s="22"/>
      <c r="V7" s="22"/>
      <c r="W7" s="22"/>
      <c r="X7" s="22">
        <v>5</v>
      </c>
      <c r="Y7" s="22">
        <v>47.67288578443889</v>
      </c>
      <c r="Z7" s="22">
        <v>1947564.392857143</v>
      </c>
      <c r="AA7" s="22"/>
      <c r="AB7" s="22"/>
      <c r="AC7" s="22"/>
    </row>
    <row r="8" spans="1:30" x14ac:dyDescent="0.25">
      <c r="A8" s="22">
        <v>6</v>
      </c>
      <c r="B8" s="22">
        <v>2257483.7866666666</v>
      </c>
      <c r="C8" s="715">
        <v>107.53229586583909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>
        <v>6</v>
      </c>
      <c r="P8" s="22">
        <v>83.003382640597621</v>
      </c>
      <c r="Q8" s="22">
        <v>15.10010526315822</v>
      </c>
      <c r="R8" s="22"/>
      <c r="S8" s="22"/>
      <c r="T8" s="22"/>
      <c r="U8" s="22"/>
      <c r="V8" s="22"/>
      <c r="W8" s="22"/>
      <c r="X8" s="22">
        <v>6</v>
      </c>
      <c r="Y8" s="22">
        <v>70.668777508782242</v>
      </c>
      <c r="Z8" s="22">
        <v>2337077.2714285711</v>
      </c>
      <c r="AA8" s="22"/>
      <c r="AB8" s="22"/>
      <c r="AC8" s="22"/>
    </row>
    <row r="9" spans="1:30" x14ac:dyDescent="0.25">
      <c r="A9" s="22">
        <v>7</v>
      </c>
      <c r="B9" s="22">
        <v>2633731.0844444442</v>
      </c>
      <c r="C9" s="715">
        <v>149.8241834765621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>
        <v>7</v>
      </c>
      <c r="P9" s="22">
        <v>118.9455682350777</v>
      </c>
      <c r="Q9" s="22">
        <v>17.616789473684591</v>
      </c>
      <c r="R9" s="22"/>
      <c r="S9" s="22"/>
      <c r="T9" s="22"/>
      <c r="U9" s="22"/>
      <c r="V9" s="22"/>
      <c r="W9" s="22"/>
      <c r="X9" s="22">
        <v>7</v>
      </c>
      <c r="Y9" s="22">
        <v>98.462436817585811</v>
      </c>
      <c r="Z9" s="22">
        <v>2726590.15</v>
      </c>
      <c r="AA9" s="22"/>
      <c r="AB9" s="22"/>
      <c r="AC9" s="22"/>
    </row>
    <row r="10" spans="1:30" x14ac:dyDescent="0.25">
      <c r="A10" s="22">
        <v>8</v>
      </c>
      <c r="B10" s="22">
        <v>3009978.3822222222</v>
      </c>
      <c r="C10" s="715">
        <v>199.49266850223057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>
        <v>8</v>
      </c>
      <c r="P10" s="22">
        <v>162.16067483475439</v>
      </c>
      <c r="Q10" s="22">
        <v>20.133473684210959</v>
      </c>
      <c r="R10" s="22"/>
      <c r="S10" s="22"/>
      <c r="T10" s="22"/>
      <c r="U10" s="22"/>
      <c r="V10" s="22"/>
      <c r="W10" s="22"/>
      <c r="X10" s="22">
        <v>8</v>
      </c>
      <c r="Y10" s="22">
        <v>131.10389666195169</v>
      </c>
      <c r="Z10" s="22">
        <v>3116103.0285714283</v>
      </c>
      <c r="AA10" s="22"/>
      <c r="AB10" s="22"/>
      <c r="AC10" s="22"/>
    </row>
    <row r="11" spans="1:30" x14ac:dyDescent="0.25">
      <c r="A11" s="22">
        <v>9</v>
      </c>
      <c r="B11" s="22">
        <v>3386225.6799999997</v>
      </c>
      <c r="C11" s="715">
        <v>256.5830142374038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>
        <v>9</v>
      </c>
      <c r="P11" s="22">
        <v>212.81730539975933</v>
      </c>
      <c r="Q11" s="22">
        <v>22.65015789473733</v>
      </c>
      <c r="R11" s="22"/>
      <c r="S11" s="22"/>
      <c r="T11" s="22"/>
      <c r="U11" s="22"/>
      <c r="V11" s="22"/>
      <c r="W11" s="22"/>
      <c r="X11" s="22">
        <v>9</v>
      </c>
      <c r="Y11" s="22">
        <v>168.62290346984128</v>
      </c>
      <c r="Z11" s="22">
        <v>3505615.9071428576</v>
      </c>
      <c r="AA11" s="22"/>
      <c r="AB11" s="22"/>
      <c r="AC11" s="22"/>
    </row>
    <row r="12" spans="1:30" x14ac:dyDescent="0.25">
      <c r="A12" s="22">
        <v>10</v>
      </c>
      <c r="B12" s="22">
        <v>3762472.9777777782</v>
      </c>
      <c r="C12" s="715">
        <v>321.11639282118693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>
        <v>10</v>
      </c>
      <c r="P12" s="22">
        <v>271.03656823282114</v>
      </c>
      <c r="Q12" s="22">
        <v>25.166842105263701</v>
      </c>
      <c r="R12" s="22"/>
      <c r="S12" s="22"/>
      <c r="T12" s="22"/>
      <c r="U12" s="22"/>
      <c r="V12" s="22"/>
      <c r="W12" s="22"/>
      <c r="X12" s="22">
        <v>10</v>
      </c>
      <c r="Y12" s="22">
        <v>211.03337128610747</v>
      </c>
      <c r="Z12" s="22">
        <v>3895128.7857142859</v>
      </c>
      <c r="AA12" s="22"/>
      <c r="AB12" s="22"/>
      <c r="AC12" s="22"/>
    </row>
    <row r="13" spans="1:30" x14ac:dyDescent="0.25">
      <c r="A13" s="22">
        <v>11</v>
      </c>
      <c r="B13" s="22">
        <v>4138720.2755555562</v>
      </c>
      <c r="C13" s="715">
        <v>393.09467765426564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>
        <v>11</v>
      </c>
      <c r="P13" s="22">
        <v>336.90041259818406</v>
      </c>
      <c r="Q13" s="22">
        <v>27.683526315790072</v>
      </c>
      <c r="R13" s="22"/>
      <c r="S13" s="22"/>
      <c r="T13" s="22"/>
      <c r="U13" s="22"/>
      <c r="V13" s="22"/>
      <c r="W13" s="22"/>
      <c r="X13" s="22">
        <v>11</v>
      </c>
      <c r="Y13" s="22">
        <v>258.33653128446582</v>
      </c>
      <c r="Z13" s="22">
        <v>4284641.6642857138</v>
      </c>
      <c r="AA13" s="22"/>
      <c r="AB13" s="22"/>
      <c r="AC13" s="22"/>
    </row>
    <row r="14" spans="1:30" x14ac:dyDescent="0.25">
      <c r="A14" s="22">
        <v>12</v>
      </c>
      <c r="B14" s="22">
        <v>4514967.5733333332</v>
      </c>
      <c r="C14" s="715">
        <v>472.50397506000934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>
        <v>12</v>
      </c>
      <c r="P14" s="22">
        <v>410.45802332083349</v>
      </c>
      <c r="Q14" s="22">
        <v>30.20021052631644</v>
      </c>
      <c r="R14" s="22"/>
      <c r="S14" s="22"/>
      <c r="T14" s="22"/>
      <c r="U14" s="22"/>
      <c r="V14" s="22"/>
      <c r="W14" s="22"/>
      <c r="X14" s="22">
        <v>12</v>
      </c>
      <c r="Y14" s="22">
        <v>310.5232527276371</v>
      </c>
      <c r="Z14" s="22">
        <v>4674154.5428571422</v>
      </c>
      <c r="AA14" s="22"/>
      <c r="AB14" s="22"/>
      <c r="AC14" s="22"/>
    </row>
    <row r="15" spans="1:30" x14ac:dyDescent="0.25">
      <c r="A15" s="22">
        <v>13</v>
      </c>
      <c r="B15" s="22">
        <v>4891214.8711111117</v>
      </c>
      <c r="C15" s="715">
        <v>559.31731257502497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>
        <v>13</v>
      </c>
      <c r="P15" s="22">
        <v>491.73086721416962</v>
      </c>
      <c r="Q15" s="22">
        <v>32.716894736842804</v>
      </c>
      <c r="R15" s="22"/>
      <c r="S15" s="22"/>
      <c r="T15" s="22"/>
      <c r="U15" s="22"/>
      <c r="V15" s="22"/>
      <c r="W15" s="22"/>
      <c r="X15" s="22">
        <v>13</v>
      </c>
      <c r="Y15" s="22">
        <v>367.57580967571602</v>
      </c>
      <c r="Z15" s="22">
        <v>5063667.4214285715</v>
      </c>
      <c r="AA15" s="22"/>
      <c r="AB15" s="22"/>
      <c r="AC15" s="22"/>
    </row>
    <row r="16" spans="1:30" x14ac:dyDescent="0.25">
      <c r="A16" s="22">
        <v>14</v>
      </c>
      <c r="B16" s="22">
        <v>5267462.1688888883</v>
      </c>
      <c r="C16" s="715">
        <v>653.49673933219765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>
        <v>14</v>
      </c>
      <c r="P16" s="22">
        <v>580.716766124473</v>
      </c>
      <c r="Q16" s="22">
        <v>35.233578947369182</v>
      </c>
      <c r="R16" s="22"/>
      <c r="S16" s="22"/>
      <c r="T16" s="22"/>
      <c r="U16" s="22"/>
      <c r="V16" s="22"/>
      <c r="W16" s="22"/>
      <c r="X16" s="22">
        <v>14</v>
      </c>
      <c r="Y16" s="22">
        <v>429.46926132963563</v>
      </c>
      <c r="Z16" s="22">
        <v>5453180.2999999998</v>
      </c>
      <c r="AA16" s="22"/>
      <c r="AB16" s="22"/>
      <c r="AC16" s="22"/>
    </row>
    <row r="17" spans="1:29" x14ac:dyDescent="0.25">
      <c r="A17" s="22">
        <v>15</v>
      </c>
      <c r="B17" s="22">
        <v>5643709.4666666668</v>
      </c>
      <c r="C17" s="715">
        <v>754.99500262595689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>
        <v>15</v>
      </c>
      <c r="P17" s="22">
        <v>677.39324470110159</v>
      </c>
      <c r="Q17" s="22">
        <v>37.750263157895553</v>
      </c>
      <c r="R17" s="22"/>
      <c r="S17" s="22"/>
      <c r="T17" s="22"/>
      <c r="U17" s="22"/>
      <c r="V17" s="22"/>
      <c r="W17" s="22"/>
      <c r="X17" s="22">
        <v>15</v>
      </c>
      <c r="Y17" s="22">
        <v>496.17255384729413</v>
      </c>
      <c r="Z17" s="22">
        <v>5842693.1785714282</v>
      </c>
      <c r="AA17" s="22"/>
      <c r="AB17" s="22"/>
      <c r="AC17" s="22"/>
    </row>
    <row r="18" spans="1:29" x14ac:dyDescent="0.25">
      <c r="A18" s="22">
        <v>16</v>
      </c>
      <c r="B18" s="22">
        <v>6019956.7644444443</v>
      </c>
      <c r="C18" s="715">
        <v>863.75691030812811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>
        <v>16</v>
      </c>
      <c r="P18" s="22">
        <v>781.7203234681142</v>
      </c>
      <c r="Q18" s="22">
        <v>40.266947368421917</v>
      </c>
      <c r="R18" s="22"/>
      <c r="S18" s="22"/>
      <c r="T18" s="22"/>
      <c r="U18" s="22"/>
      <c r="V18" s="22"/>
      <c r="W18" s="22"/>
      <c r="X18" s="22">
        <v>16</v>
      </c>
      <c r="Y18" s="22">
        <v>567.64941569177176</v>
      </c>
      <c r="Z18" s="22">
        <v>6232206.0571428565</v>
      </c>
      <c r="AA18" s="22"/>
      <c r="AB18" s="22"/>
      <c r="AC18" s="22"/>
    </row>
    <row r="19" spans="1:29" x14ac:dyDescent="0.25">
      <c r="A19" s="22">
        <v>17</v>
      </c>
      <c r="B19" s="22">
        <v>6396204.0622222228</v>
      </c>
      <c r="C19" s="715">
        <v>979.72045474309618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>
        <v>17</v>
      </c>
      <c r="P19" s="22">
        <v>893.64287823589291</v>
      </c>
      <c r="Q19" s="22">
        <v>42.783631578948288</v>
      </c>
      <c r="R19" s="22"/>
      <c r="S19" s="22"/>
      <c r="T19" s="22"/>
      <c r="U19" s="22"/>
      <c r="V19" s="22"/>
      <c r="W19" s="22"/>
      <c r="X19" s="22">
        <v>17</v>
      </c>
      <c r="Y19" s="22">
        <v>643.85909627953538</v>
      </c>
      <c r="Z19" s="22">
        <v>6621718.9357142868</v>
      </c>
      <c r="AA19" s="22"/>
      <c r="AB19" s="22"/>
      <c r="AC19" s="22"/>
    </row>
    <row r="20" spans="1:29" x14ac:dyDescent="0.25">
      <c r="A20" s="22">
        <v>18</v>
      </c>
      <c r="B20" s="22">
        <v>6772451.3599999994</v>
      </c>
      <c r="C20" s="715">
        <v>1102.8177521103573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>
        <v>18</v>
      </c>
      <c r="P20" s="22">
        <v>1013.0926540786832</v>
      </c>
      <c r="Q20" s="22">
        <v>45.300315789474659</v>
      </c>
      <c r="R20" s="22"/>
      <c r="S20" s="22"/>
      <c r="T20" s="22"/>
      <c r="U20" s="22"/>
      <c r="V20" s="22"/>
      <c r="W20" s="22"/>
      <c r="X20" s="22">
        <v>18</v>
      </c>
      <c r="Y20" s="22">
        <v>724.75698327743578</v>
      </c>
      <c r="Z20" s="22">
        <v>7011231.8142857151</v>
      </c>
      <c r="AA20" s="22"/>
      <c r="AB20" s="22"/>
      <c r="AC20" s="22"/>
    </row>
    <row r="21" spans="1:29" x14ac:dyDescent="0.25">
      <c r="A21" s="22">
        <v>19</v>
      </c>
      <c r="B21" s="22">
        <v>7148698.6577777769</v>
      </c>
      <c r="C21" s="715">
        <v>1232.9758361901652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>
        <v>19</v>
      </c>
      <c r="P21" s="22">
        <v>1139.9899996904335</v>
      </c>
      <c r="Q21" s="22">
        <v>47.817000000001023</v>
      </c>
      <c r="R21" s="22"/>
      <c r="S21" s="22"/>
      <c r="T21" s="22"/>
      <c r="U21" s="22"/>
      <c r="V21" s="22"/>
      <c r="W21" s="22"/>
      <c r="X21" s="22">
        <v>19</v>
      </c>
      <c r="Y21" s="22">
        <v>810.29512426794531</v>
      </c>
      <c r="Z21" s="22">
        <v>7400744.6928571435</v>
      </c>
      <c r="AA21" s="22"/>
      <c r="AB21" s="22"/>
      <c r="AC21" s="22"/>
    </row>
    <row r="22" spans="1:29" x14ac:dyDescent="0.25">
      <c r="A22" s="22">
        <v>20</v>
      </c>
      <c r="B22" s="22">
        <v>7524945.9555555563</v>
      </c>
      <c r="C22" s="715">
        <v>1370.1173357097225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>
        <v>20</v>
      </c>
      <c r="P22" s="22">
        <v>1274.2453722090788</v>
      </c>
      <c r="Q22" s="22">
        <v>50.333684210527402</v>
      </c>
      <c r="R22" s="22"/>
      <c r="S22" s="22"/>
      <c r="T22" s="22"/>
      <c r="U22" s="22"/>
      <c r="V22" s="22"/>
      <c r="W22" s="22"/>
      <c r="X22" s="22">
        <v>20</v>
      </c>
      <c r="Y22" s="22">
        <v>900.42267189196275</v>
      </c>
      <c r="Z22" s="22">
        <v>7790257.5714285718</v>
      </c>
      <c r="AA22" s="22"/>
      <c r="AB22" s="22"/>
      <c r="AC22" s="22"/>
    </row>
    <row r="23" spans="1:29" x14ac:dyDescent="0.25">
      <c r="A23" s="22">
        <v>21</v>
      </c>
      <c r="B23" s="22">
        <v>7901193.2533333339</v>
      </c>
      <c r="C23" s="715">
        <v>1514.1610572551529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>
        <v>21</v>
      </c>
      <c r="P23" s="22">
        <v>1415.760651312087</v>
      </c>
      <c r="Q23" s="22">
        <v>52.850368421053773</v>
      </c>
      <c r="R23" s="22"/>
      <c r="S23" s="22"/>
      <c r="T23" s="22"/>
      <c r="U23" s="22"/>
      <c r="V23" s="22"/>
      <c r="W23" s="22"/>
      <c r="X23" s="22">
        <v>21</v>
      </c>
      <c r="Y23" s="22">
        <v>995.08626693071415</v>
      </c>
      <c r="Z23" s="22">
        <v>8179770.4500000011</v>
      </c>
      <c r="AA23" s="22"/>
      <c r="AB23" s="22"/>
      <c r="AC23" s="22"/>
    </row>
    <row r="24" spans="1:29" x14ac:dyDescent="0.25">
      <c r="A24" s="22">
        <v>22</v>
      </c>
      <c r="B24" s="22">
        <v>8277440.5511111123</v>
      </c>
      <c r="C24" s="715">
        <v>1665.0224906755523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>
        <v>22</v>
      </c>
      <c r="P24" s="22">
        <v>1564.4302931154914</v>
      </c>
      <c r="Q24" s="22">
        <v>55.367052631580144</v>
      </c>
      <c r="R24" s="22"/>
      <c r="S24" s="22"/>
      <c r="T24" s="22"/>
      <c r="U24" s="22"/>
      <c r="V24" s="22"/>
      <c r="W24" s="22"/>
      <c r="X24" s="22">
        <v>22</v>
      </c>
      <c r="Y24" s="22">
        <v>1094.2303704504925</v>
      </c>
      <c r="Z24" s="22">
        <v>8569283.3285714276</v>
      </c>
      <c r="AA24" s="22"/>
      <c r="AB24" s="22"/>
      <c r="AC24" s="22"/>
    </row>
    <row r="25" spans="1:29" x14ac:dyDescent="0.25">
      <c r="A25" s="22">
        <v>23</v>
      </c>
      <c r="B25" s="22">
        <v>8653687.8488888908</v>
      </c>
      <c r="C25" s="715">
        <v>1822.6142501891286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>
        <v>23</v>
      </c>
      <c r="P25" s="22">
        <v>1720.1423482374419</v>
      </c>
      <c r="Q25" s="22">
        <v>57.883736842106508</v>
      </c>
      <c r="R25" s="22"/>
      <c r="S25" s="22"/>
      <c r="T25" s="22"/>
      <c r="U25" s="22"/>
      <c r="V25" s="22"/>
      <c r="W25" s="22"/>
      <c r="X25" s="22">
        <v>23</v>
      </c>
      <c r="Y25" s="22">
        <v>1197.7975536916754</v>
      </c>
      <c r="Z25" s="22">
        <v>8958796.2071428578</v>
      </c>
      <c r="AA25" s="22"/>
      <c r="AB25" s="22"/>
      <c r="AC25" s="22"/>
    </row>
    <row r="26" spans="1:29" x14ac:dyDescent="0.25">
      <c r="A26" s="22">
        <v>24</v>
      </c>
      <c r="B26" s="22">
        <v>9029935.1466666665</v>
      </c>
      <c r="C26" s="715">
        <v>1986.846461636092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>
        <v>24</v>
      </c>
      <c r="P26" s="22">
        <v>1882.7793637073369</v>
      </c>
      <c r="Q26" s="22">
        <v>60.400421052632879</v>
      </c>
      <c r="R26" s="22"/>
      <c r="S26" s="22"/>
      <c r="T26" s="22"/>
      <c r="U26" s="22"/>
      <c r="V26" s="22"/>
      <c r="W26" s="22"/>
      <c r="X26" s="22">
        <v>24</v>
      </c>
      <c r="Y26" s="22">
        <v>1305.7287525661129</v>
      </c>
      <c r="Z26" s="22">
        <v>9348309.0857142843</v>
      </c>
      <c r="AA26" s="22"/>
      <c r="AB26" s="22"/>
      <c r="AC26" s="22"/>
    </row>
    <row r="27" spans="1:29" x14ac:dyDescent="0.25">
      <c r="A27" s="22">
        <v>25</v>
      </c>
      <c r="B27" s="22">
        <v>9406182.444444444</v>
      </c>
      <c r="C27" s="715">
        <v>2157.6271042342414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>
        <v>25</v>
      </c>
      <c r="P27" s="22">
        <v>2052.2191848001921</v>
      </c>
      <c r="Q27" s="22">
        <v>62.917105263159257</v>
      </c>
      <c r="R27" s="22"/>
      <c r="S27" s="22"/>
      <c r="T27" s="22"/>
      <c r="U27" s="22"/>
      <c r="V27" s="22"/>
      <c r="W27" s="22"/>
      <c r="X27" s="22">
        <v>25</v>
      </c>
      <c r="Y27" s="22">
        <v>1417.9634922542994</v>
      </c>
      <c r="Z27" s="22">
        <v>9737821.9642857146</v>
      </c>
      <c r="AA27" s="22"/>
      <c r="AB27" s="22"/>
      <c r="AC27" s="22"/>
    </row>
    <row r="28" spans="1:29" x14ac:dyDescent="0.25">
      <c r="A28" s="22">
        <v>26</v>
      </c>
      <c r="B28" s="22">
        <v>9782429.7422222234</v>
      </c>
      <c r="C28" s="715">
        <v>2334.8623135936882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>
        <v>26</v>
      </c>
      <c r="P28" s="22">
        <v>2228.3356700676991</v>
      </c>
      <c r="Q28" s="22">
        <v>65.433789473685607</v>
      </c>
      <c r="R28" s="22"/>
      <c r="S28" s="22"/>
      <c r="T28" s="22"/>
      <c r="U28" s="22"/>
      <c r="V28" s="22"/>
      <c r="W28" s="22"/>
      <c r="X28" s="22">
        <v>26</v>
      </c>
      <c r="Y28" s="22">
        <v>1534.440086342569</v>
      </c>
      <c r="Z28" s="22">
        <v>10127334.842857143</v>
      </c>
      <c r="AA28" s="22"/>
      <c r="AB28" s="22"/>
      <c r="AC28" s="22"/>
    </row>
    <row r="29" spans="1:29" x14ac:dyDescent="0.25">
      <c r="A29" s="22">
        <v>27</v>
      </c>
      <c r="B29" s="22">
        <v>10158677.039999999</v>
      </c>
      <c r="C29" s="715">
        <v>2518.4566515072843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>
        <v>27</v>
      </c>
      <c r="P29" s="22">
        <v>2410.9993306211627</v>
      </c>
      <c r="Q29" s="22">
        <v>67.950473684212</v>
      </c>
      <c r="R29" s="22"/>
      <c r="S29" s="22"/>
      <c r="T29" s="22"/>
      <c r="U29" s="22"/>
      <c r="V29" s="22"/>
      <c r="W29" s="22"/>
      <c r="X29" s="22">
        <v>27</v>
      </c>
      <c r="Y29" s="22">
        <v>1655.0958141257411</v>
      </c>
      <c r="Z29" s="22">
        <v>10516847.721428571</v>
      </c>
      <c r="AA29" s="22"/>
      <c r="AB29" s="22"/>
      <c r="AC29" s="22"/>
    </row>
    <row r="30" spans="1:29" x14ac:dyDescent="0.25">
      <c r="A30" s="22">
        <v>28</v>
      </c>
      <c r="B30" s="22">
        <v>10534924.337777777</v>
      </c>
      <c r="C30" s="715">
        <v>2708.3133470610128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>
        <v>28</v>
      </c>
      <c r="P30" s="22">
        <v>2600.0779029531177</v>
      </c>
      <c r="Q30" s="22">
        <v>70.467157894738364</v>
      </c>
      <c r="R30" s="22"/>
      <c r="S30" s="22"/>
      <c r="T30" s="22"/>
      <c r="U30" s="22"/>
      <c r="V30" s="22"/>
      <c r="W30" s="22"/>
      <c r="X30" s="22">
        <v>28</v>
      </c>
      <c r="Y30" s="22">
        <v>1779.867079061612</v>
      </c>
      <c r="Z30" s="22">
        <v>10906360.6</v>
      </c>
      <c r="AA30" s="22"/>
      <c r="AB30" s="22"/>
      <c r="AC30" s="22"/>
    </row>
    <row r="31" spans="1:29" x14ac:dyDescent="0.25">
      <c r="A31" s="22">
        <v>29</v>
      </c>
      <c r="B31" s="22">
        <v>10911171.635555556</v>
      </c>
      <c r="C31" s="715">
        <v>2904.3345128385586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>
        <v>29</v>
      </c>
      <c r="P31" s="22">
        <v>2795.4368631591483</v>
      </c>
      <c r="Q31" s="22">
        <v>72.983842105264728</v>
      </c>
      <c r="R31" s="22"/>
      <c r="S31" s="22"/>
      <c r="T31" s="22"/>
      <c r="U31" s="22"/>
      <c r="V31" s="22"/>
      <c r="W31" s="22"/>
      <c r="X31" s="22">
        <v>29</v>
      </c>
      <c r="Y31" s="22">
        <v>1908.6895508576986</v>
      </c>
      <c r="Z31" s="22">
        <v>11295873.478571428</v>
      </c>
      <c r="AA31" s="22"/>
      <c r="AB31" s="22"/>
      <c r="AC31" s="22"/>
    </row>
    <row r="32" spans="1:29" x14ac:dyDescent="0.25">
      <c r="A32" s="22">
        <v>30</v>
      </c>
      <c r="B32" s="22">
        <v>11287418.933333334</v>
      </c>
      <c r="C32" s="715">
        <v>3106.4213393781661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>
        <v>30</v>
      </c>
      <c r="P32" s="22">
        <v>2996.9398892619524</v>
      </c>
      <c r="Q32" s="22">
        <v>75.500526315791106</v>
      </c>
      <c r="R32" s="22"/>
      <c r="S32" s="22"/>
      <c r="T32" s="22"/>
      <c r="U32" s="22"/>
      <c r="V32" s="22"/>
      <c r="W32" s="22"/>
      <c r="X32" s="22">
        <v>30</v>
      </c>
      <c r="Y32" s="22">
        <v>2041.498293265664</v>
      </c>
      <c r="Z32" s="22">
        <v>11685386.357142856</v>
      </c>
      <c r="AA32" s="22"/>
      <c r="AB32" s="22"/>
      <c r="AC32" s="22"/>
    </row>
    <row r="33" spans="1:29" x14ac:dyDescent="0.25">
      <c r="A33" s="22">
        <v>31</v>
      </c>
      <c r="B33" s="22">
        <v>11663666.231111109</v>
      </c>
      <c r="C33" s="715">
        <v>3314.4742705430131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>
        <v>31</v>
      </c>
      <c r="P33" s="22">
        <v>3204.4492773883453</v>
      </c>
      <c r="Q33" s="22">
        <v>78.01721052631747</v>
      </c>
      <c r="R33" s="22"/>
      <c r="S33" s="22"/>
      <c r="T33" s="22"/>
      <c r="U33" s="22"/>
      <c r="V33" s="22"/>
      <c r="W33" s="22"/>
      <c r="X33" s="22">
        <v>31</v>
      </c>
      <c r="Y33" s="22">
        <v>2178.227879332369</v>
      </c>
      <c r="Z33" s="22">
        <v>12074899.235714287</v>
      </c>
      <c r="AA33" s="22"/>
      <c r="AB33" s="22"/>
      <c r="AC33" s="22"/>
    </row>
    <row r="34" spans="1:29" x14ac:dyDescent="0.25">
      <c r="A34" s="22">
        <v>32</v>
      </c>
      <c r="B34" s="22">
        <v>12039913.528888889</v>
      </c>
      <c r="C34" s="715">
        <v>3528.3931620619524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>
        <v>32</v>
      </c>
      <c r="P34" s="22">
        <v>3417.826316763159</v>
      </c>
      <c r="Q34" s="22">
        <v>80.533894736843834</v>
      </c>
      <c r="R34" s="22"/>
      <c r="S34" s="22"/>
      <c r="T34" s="22"/>
      <c r="U34" s="22"/>
      <c r="V34" s="22"/>
      <c r="W34" s="22"/>
      <c r="X34" s="22">
        <v>32</v>
      </c>
      <c r="Y34" s="22">
        <v>2318.8124955907083</v>
      </c>
      <c r="Z34" s="22">
        <v>12464412.114285713</v>
      </c>
      <c r="AA34" s="22"/>
      <c r="AB34" s="22"/>
      <c r="AC34" s="22"/>
    </row>
    <row r="35" spans="1:29" x14ac:dyDescent="0.25">
      <c r="A35" s="22">
        <v>33</v>
      </c>
      <c r="B35" s="22">
        <v>12416160.826666666</v>
      </c>
      <c r="C35" s="715">
        <v>3748.0774251661992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>
        <v>33</v>
      </c>
      <c r="P35" s="22">
        <v>3636.9316278284996</v>
      </c>
      <c r="Q35" s="22">
        <v>83.050578947370212</v>
      </c>
      <c r="R35" s="22"/>
      <c r="S35" s="22"/>
      <c r="T35" s="22"/>
      <c r="U35" s="22"/>
      <c r="V35" s="22"/>
      <c r="W35" s="22"/>
      <c r="X35" s="22">
        <v>33</v>
      </c>
      <c r="Y35" s="22">
        <v>2463.186036455716</v>
      </c>
      <c r="Z35" s="22">
        <v>12853924.992857141</v>
      </c>
      <c r="AA35" s="22"/>
      <c r="AB35" s="22"/>
      <c r="AC35" s="22"/>
    </row>
    <row r="36" spans="1:29" x14ac:dyDescent="0.25">
      <c r="A36" s="22">
        <v>34</v>
      </c>
      <c r="B36" s="22">
        <v>12792408.124444446</v>
      </c>
      <c r="C36" s="715">
        <v>3973.426156973982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>
        <v>34</v>
      </c>
      <c r="P36" s="22">
        <v>3861.6254672469749</v>
      </c>
      <c r="Q36" s="22">
        <v>85.567263157896576</v>
      </c>
      <c r="R36" s="22"/>
      <c r="S36" s="22"/>
      <c r="T36" s="22"/>
      <c r="U36" s="22"/>
      <c r="V36" s="22"/>
      <c r="W36" s="22"/>
      <c r="X36" s="22">
        <v>34</v>
      </c>
      <c r="Y36" s="22">
        <v>2611.2821899115952</v>
      </c>
      <c r="Z36" s="22">
        <v>13243437.871428574</v>
      </c>
      <c r="AA36" s="22"/>
      <c r="AB36" s="22"/>
      <c r="AC36" s="22"/>
    </row>
    <row r="37" spans="1:29" x14ac:dyDescent="0.25">
      <c r="A37" s="22">
        <v>35</v>
      </c>
      <c r="B37" s="22">
        <v>13168655.422222221</v>
      </c>
      <c r="C37" s="715">
        <v>4204.3382590479632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>
        <v>35</v>
      </c>
      <c r="P37" s="22">
        <v>4091.7680030833712</v>
      </c>
      <c r="Q37" s="22">
        <v>88.083947368422955</v>
      </c>
      <c r="R37" s="22"/>
      <c r="S37" s="22"/>
      <c r="T37" s="22"/>
      <c r="U37" s="22"/>
      <c r="V37" s="22"/>
      <c r="W37" s="22"/>
      <c r="X37" s="22">
        <v>35</v>
      </c>
      <c r="Y37" s="22">
        <v>2763.0345154260685</v>
      </c>
      <c r="Z37" s="22">
        <v>13632950.749999998</v>
      </c>
      <c r="AA37" s="22"/>
      <c r="AB37" s="22"/>
      <c r="AC37" s="22"/>
    </row>
    <row r="38" spans="1:29" x14ac:dyDescent="0.25">
      <c r="A38" s="22">
        <v>36</v>
      </c>
      <c r="B38" s="22">
        <v>13544902.719999999</v>
      </c>
      <c r="C38" s="715">
        <v>4440.7125453603412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>
        <v>36</v>
      </c>
      <c r="P38" s="22">
        <v>4327.2195630649567</v>
      </c>
      <c r="Q38" s="22">
        <v>90.600631578949319</v>
      </c>
      <c r="R38" s="22"/>
      <c r="S38" s="22"/>
      <c r="T38" s="22"/>
      <c r="U38" s="22"/>
      <c r="V38" s="22"/>
      <c r="W38" s="22"/>
      <c r="X38" s="22">
        <v>36</v>
      </c>
      <c r="Y38" s="22">
        <v>2918.3765149035785</v>
      </c>
      <c r="Z38" s="22">
        <v>14022463.62857143</v>
      </c>
      <c r="AA38" s="22"/>
      <c r="AB38" s="22"/>
      <c r="AC38" s="22"/>
    </row>
    <row r="39" spans="1:29" x14ac:dyDescent="0.25">
      <c r="A39" s="22">
        <v>37</v>
      </c>
      <c r="B39" s="22">
        <v>13921150.017777778</v>
      </c>
      <c r="C39" s="715">
        <v>4682.4478407406414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>
        <v>37</v>
      </c>
      <c r="P39" s="22">
        <v>4567.8408584840299</v>
      </c>
      <c r="Q39" s="22">
        <v>93.117315789475683</v>
      </c>
      <c r="R39" s="22"/>
      <c r="S39" s="22"/>
      <c r="T39" s="22"/>
      <c r="U39" s="22"/>
      <c r="V39" s="22"/>
      <c r="W39" s="22"/>
      <c r="X39" s="22">
        <v>37</v>
      </c>
      <c r="Y39" s="22">
        <v>3077.2416973838613</v>
      </c>
      <c r="Z39" s="22">
        <v>14411976.507142857</v>
      </c>
      <c r="AA39" s="22"/>
      <c r="AB39" s="22"/>
      <c r="AC39" s="22"/>
    </row>
    <row r="40" spans="1:29" x14ac:dyDescent="0.25">
      <c r="A40" s="22">
        <v>38</v>
      </c>
      <c r="B40" s="22">
        <v>14297397.315555554</v>
      </c>
      <c r="C40" s="715">
        <v>4929.4430707464335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>
        <v>38</v>
      </c>
      <c r="P40" s="22">
        <v>4813.4931860171691</v>
      </c>
      <c r="Q40" s="22">
        <v>95.634000000002047</v>
      </c>
      <c r="R40" s="22"/>
      <c r="S40" s="22"/>
      <c r="T40" s="22"/>
      <c r="U40" s="22"/>
      <c r="V40" s="22"/>
      <c r="W40" s="22"/>
      <c r="X40" s="22">
        <v>38</v>
      </c>
      <c r="Y40" s="22">
        <v>3239.5636381037621</v>
      </c>
      <c r="Z40" s="22">
        <v>14801489.385714287</v>
      </c>
      <c r="AA40" s="22"/>
      <c r="AB40" s="22"/>
      <c r="AC40" s="22"/>
    </row>
    <row r="41" spans="1:29" x14ac:dyDescent="0.25">
      <c r="A41" s="22">
        <v>39</v>
      </c>
      <c r="B41" s="22">
        <v>14673644.613333335</v>
      </c>
      <c r="C41" s="715">
        <v>5181.5973437822022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>
        <v>39</v>
      </c>
      <c r="P41" s="22">
        <v>5064.0386094863825</v>
      </c>
      <c r="Q41" s="22">
        <v>98.150684210528439</v>
      </c>
      <c r="R41" s="22"/>
      <c r="S41" s="22"/>
      <c r="T41" s="22"/>
      <c r="U41" s="22"/>
      <c r="V41" s="22"/>
      <c r="W41" s="22"/>
      <c r="X41" s="22">
        <v>39</v>
      </c>
      <c r="Y41" s="22">
        <v>3405.2760324646683</v>
      </c>
      <c r="Z41" s="22">
        <v>15191002.264285713</v>
      </c>
      <c r="AA41" s="22"/>
      <c r="AB41" s="22"/>
      <c r="AC41" s="22"/>
    </row>
    <row r="42" spans="1:29" x14ac:dyDescent="0.25">
      <c r="A42" s="22">
        <v>40</v>
      </c>
      <c r="B42" s="22">
        <v>15049891.911111113</v>
      </c>
      <c r="C42" s="715">
        <v>5438.8100261939471</v>
      </c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>
        <v>40</v>
      </c>
      <c r="P42" s="22">
        <v>5319.340123371192</v>
      </c>
      <c r="Q42" s="22">
        <v>100.6673684210548</v>
      </c>
      <c r="R42" s="22"/>
      <c r="S42" s="22"/>
      <c r="T42" s="22"/>
      <c r="U42" s="22"/>
      <c r="V42" s="22"/>
      <c r="W42" s="22"/>
      <c r="X42" s="22">
        <v>40</v>
      </c>
      <c r="Y42" s="22">
        <v>3574.3127453836496</v>
      </c>
      <c r="Z42" s="22">
        <v>15580515.142857144</v>
      </c>
      <c r="AA42" s="22"/>
      <c r="AB42" s="22"/>
      <c r="AC42" s="22"/>
    </row>
    <row r="43" spans="1:29" x14ac:dyDescent="0.25">
      <c r="A43" s="22">
        <v>41</v>
      </c>
      <c r="B43" s="22">
        <v>15426139.208888888</v>
      </c>
      <c r="C43" s="715">
        <v>5700.9808109827045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>
        <v>41</v>
      </c>
      <c r="P43" s="22">
        <v>5579.2617996924882</v>
      </c>
      <c r="Q43" s="22">
        <v>103.18405263158117</v>
      </c>
      <c r="R43" s="22"/>
      <c r="S43" s="22"/>
      <c r="T43" s="22"/>
      <c r="U43" s="22"/>
      <c r="V43" s="22"/>
      <c r="W43" s="22"/>
      <c r="X43" s="22">
        <v>41</v>
      </c>
      <c r="Y43" s="22">
        <v>3746.6078564510708</v>
      </c>
      <c r="Z43" s="22">
        <v>15970028.02142857</v>
      </c>
      <c r="AA43" s="22"/>
      <c r="AB43" s="22"/>
      <c r="AC43" s="22"/>
    </row>
    <row r="44" spans="1:29" x14ac:dyDescent="0.25">
      <c r="A44" s="22">
        <v>42</v>
      </c>
      <c r="B44" s="22">
        <v>15802386.506666668</v>
      </c>
      <c r="C44" s="715">
        <v>5968.0097807081884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>
        <v>42</v>
      </c>
      <c r="P44" s="22">
        <v>5843.6689197246442</v>
      </c>
      <c r="Q44" s="22">
        <v>105.70073684210755</v>
      </c>
      <c r="R44" s="22"/>
      <c r="S44" s="22"/>
      <c r="T44" s="22"/>
      <c r="U44" s="22"/>
      <c r="V44" s="22"/>
      <c r="W44" s="22"/>
      <c r="X44" s="22">
        <v>42</v>
      </c>
      <c r="Y44" s="22">
        <v>3922.0957012700187</v>
      </c>
      <c r="Z44" s="22">
        <v>16359540.900000002</v>
      </c>
      <c r="AA44" s="22"/>
      <c r="AB44" s="22"/>
      <c r="AC44" s="22"/>
    </row>
    <row r="45" spans="1:29" x14ac:dyDescent="0.25">
      <c r="A45" s="22">
        <v>43</v>
      </c>
      <c r="B45" s="22">
        <v>16178633.804444445</v>
      </c>
      <c r="C45" s="715">
        <v>6239.7974650908745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>
        <v>43</v>
      </c>
      <c r="P45" s="22">
        <v>6112.428091847939</v>
      </c>
      <c r="Q45" s="22">
        <v>108.2174210526339</v>
      </c>
      <c r="R45" s="22"/>
      <c r="S45" s="22"/>
      <c r="T45" s="22"/>
      <c r="U45" s="22"/>
      <c r="V45" s="22"/>
      <c r="W45" s="22"/>
      <c r="X45" s="22">
        <v>43</v>
      </c>
      <c r="Y45" s="22">
        <v>4100.7109093116132</v>
      </c>
      <c r="Z45" s="22">
        <v>16749053.778571429</v>
      </c>
      <c r="AA45" s="22"/>
      <c r="AB45" s="22"/>
      <c r="AC45" s="22"/>
    </row>
    <row r="46" spans="1:29" x14ac:dyDescent="0.25">
      <c r="A46" s="22">
        <v>44</v>
      </c>
      <c r="B46" s="22">
        <v>16554881.102222225</v>
      </c>
      <c r="C46" s="715">
        <v>6516.2448937665995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>
        <v>44</v>
      </c>
      <c r="P46" s="22">
        <v>6385.4073567263886</v>
      </c>
      <c r="Q46" s="22">
        <v>110.73410526316029</v>
      </c>
      <c r="R46" s="22"/>
      <c r="S46" s="22"/>
      <c r="T46" s="22"/>
      <c r="U46" s="22"/>
      <c r="V46" s="22"/>
      <c r="W46" s="22"/>
      <c r="X46" s="22">
        <v>44</v>
      </c>
      <c r="Y46" s="22">
        <v>4282.3884385846213</v>
      </c>
      <c r="Z46" s="22">
        <v>17138566.657142855</v>
      </c>
      <c r="AA46" s="22"/>
      <c r="AB46" s="22"/>
      <c r="AC46" s="22"/>
    </row>
    <row r="47" spans="1:29" x14ac:dyDescent="0.25">
      <c r="A47" s="22">
        <v>45</v>
      </c>
      <c r="B47" s="22">
        <v>16931128.399999999</v>
      </c>
      <c r="C47" s="715">
        <v>6797.2536446004442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>
        <v>45</v>
      </c>
      <c r="P47" s="22">
        <v>6662.4762808836167</v>
      </c>
      <c r="Q47" s="22">
        <v>113.25078947368665</v>
      </c>
      <c r="R47" s="22"/>
      <c r="S47" s="22"/>
      <c r="T47" s="22"/>
      <c r="U47" s="22"/>
      <c r="V47" s="22"/>
      <c r="W47" s="22"/>
      <c r="X47" s="22">
        <v>45</v>
      </c>
      <c r="Y47" s="22">
        <v>4467.0636073866881</v>
      </c>
      <c r="Z47" s="22">
        <v>17528079.535714287</v>
      </c>
      <c r="AA47" s="22"/>
      <c r="AB47" s="22"/>
      <c r="AC47" s="22"/>
    </row>
    <row r="48" spans="1:29" x14ac:dyDescent="0.25">
      <c r="A48" s="22">
        <v>46</v>
      </c>
      <c r="B48" s="22">
        <v>17307375.697777782</v>
      </c>
      <c r="C48" s="715">
        <v>7082.7258879250985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>
        <v>46</v>
      </c>
      <c r="P48" s="22">
        <v>6943.5060396499775</v>
      </c>
      <c r="Q48" s="22">
        <v>115.76747368421302</v>
      </c>
      <c r="R48" s="22"/>
      <c r="S48" s="22"/>
      <c r="T48" s="22"/>
      <c r="U48" s="22"/>
      <c r="V48" s="22"/>
      <c r="W48" s="22"/>
      <c r="X48" s="22">
        <v>46</v>
      </c>
      <c r="Y48" s="22">
        <v>4654.6721233772032</v>
      </c>
      <c r="Z48" s="22">
        <v>17917592.414285716</v>
      </c>
      <c r="AA48" s="22"/>
      <c r="AB48" s="22"/>
      <c r="AC48" s="22"/>
    </row>
    <row r="49" spans="1:29" x14ac:dyDescent="0.25">
      <c r="A49" s="22">
        <v>47</v>
      </c>
      <c r="B49" s="22">
        <v>17683622.995555554</v>
      </c>
      <c r="C49" s="715">
        <v>7372.564427032733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>
        <v>47</v>
      </c>
      <c r="P49" s="22">
        <v>7228.3694903654177</v>
      </c>
      <c r="Q49" s="22">
        <v>118.28415789473939</v>
      </c>
      <c r="R49" s="22"/>
      <c r="S49" s="22"/>
      <c r="T49" s="22"/>
      <c r="U49" s="22"/>
      <c r="V49" s="22"/>
      <c r="W49" s="22"/>
      <c r="X49" s="22">
        <v>47</v>
      </c>
      <c r="Y49" s="22">
        <v>4845.1501101879994</v>
      </c>
      <c r="Z49" s="22">
        <v>18307105.292857144</v>
      </c>
      <c r="AA49" s="22"/>
      <c r="AB49" s="22"/>
      <c r="AC49" s="22"/>
    </row>
    <row r="50" spans="1:29" x14ac:dyDescent="0.25">
      <c r="A50" s="22">
        <v>48</v>
      </c>
      <c r="B50" s="22">
        <v>18059870.293333333</v>
      </c>
      <c r="C50" s="715">
        <v>7666.6727352172538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>
        <v>48</v>
      </c>
      <c r="P50" s="22">
        <v>7516.9412366437127</v>
      </c>
      <c r="Q50" s="22">
        <v>120.80084210526576</v>
      </c>
      <c r="R50" s="22"/>
      <c r="S50" s="22"/>
      <c r="T50" s="22"/>
      <c r="U50" s="22"/>
      <c r="V50" s="22"/>
      <c r="W50" s="22"/>
      <c r="X50" s="22">
        <v>48</v>
      </c>
      <c r="Y50" s="22">
        <v>5038.4341317670369</v>
      </c>
      <c r="Z50" s="22">
        <v>18696618.171428569</v>
      </c>
      <c r="AA50" s="22"/>
      <c r="AB50" s="22"/>
      <c r="AC50" s="22"/>
    </row>
    <row r="51" spans="1:29" x14ac:dyDescent="0.25">
      <c r="A51" s="22">
        <v>49</v>
      </c>
      <c r="B51" s="22">
        <v>18436117.591111112</v>
      </c>
      <c r="C51" s="715">
        <v>7964.9549896357166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>
        <v>49</v>
      </c>
      <c r="P51" s="22">
        <v>7809.0976844329298</v>
      </c>
      <c r="Q51" s="22">
        <v>123.31752631579215</v>
      </c>
      <c r="R51" s="22"/>
      <c r="S51" s="22"/>
      <c r="T51" s="22"/>
      <c r="U51" s="22"/>
      <c r="V51" s="22"/>
      <c r="W51" s="22"/>
      <c r="X51" s="22">
        <v>49</v>
      </c>
      <c r="Y51" s="22">
        <v>5234.4612146316622</v>
      </c>
      <c r="Z51" s="22">
        <v>19086131.050000001</v>
      </c>
      <c r="AA51" s="22"/>
      <c r="AB51" s="22"/>
      <c r="AC51" s="22"/>
    </row>
    <row r="52" spans="1:29" x14ac:dyDescent="0.25">
      <c r="A52" s="22">
        <v>50</v>
      </c>
      <c r="B52" s="22">
        <v>18812364.888888888</v>
      </c>
      <c r="C52" s="715">
        <v>8267.316102232493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>
        <v>50</v>
      </c>
      <c r="P52" s="22">
        <v>8104.717090543737</v>
      </c>
      <c r="Q52" s="22">
        <v>125.83421052631851</v>
      </c>
      <c r="R52" s="22"/>
      <c r="S52" s="22"/>
      <c r="T52" s="22"/>
      <c r="U52" s="22"/>
      <c r="V52" s="22"/>
      <c r="W52" s="22"/>
      <c r="X52" s="22">
        <v>50</v>
      </c>
      <c r="Y52" s="22">
        <v>5433.1688681915603</v>
      </c>
      <c r="Z52" s="22">
        <v>19475643.928571429</v>
      </c>
      <c r="AA52" s="22"/>
      <c r="AB52" s="22"/>
      <c r="AC52" s="22"/>
    </row>
    <row r="53" spans="1:29" x14ac:dyDescent="0.25">
      <c r="A53" s="22">
        <v>51</v>
      </c>
      <c r="B53" s="22">
        <v>19188612.186666664</v>
      </c>
      <c r="C53" s="715">
        <v>8573.6617479477845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>
        <v>51</v>
      </c>
      <c r="P53" s="22">
        <v>8403.6796042600345</v>
      </c>
      <c r="Q53" s="22">
        <v>128.35089473684488</v>
      </c>
      <c r="R53" s="22"/>
      <c r="S53" s="22"/>
      <c r="T53" s="22"/>
      <c r="U53" s="22"/>
      <c r="V53" s="22"/>
      <c r="W53" s="22"/>
      <c r="X53" s="22">
        <v>51</v>
      </c>
      <c r="Y53" s="22">
        <v>5634.4951032869976</v>
      </c>
      <c r="Z53" s="22">
        <v>19865156.807142857</v>
      </c>
      <c r="AA53" s="22"/>
      <c r="AB53" s="22"/>
      <c r="AC53" s="22"/>
    </row>
    <row r="54" spans="1:29" x14ac:dyDescent="0.25">
      <c r="A54" s="22">
        <v>52</v>
      </c>
      <c r="B54" s="22">
        <v>19564859.484444447</v>
      </c>
      <c r="C54" s="715">
        <v>8883.8983904121797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>
        <v>52</v>
      </c>
      <c r="P54" s="22">
        <v>8705.8673025952412</v>
      </c>
      <c r="Q54" s="22">
        <v>130.86757894737121</v>
      </c>
      <c r="R54" s="22"/>
      <c r="S54" s="22"/>
      <c r="T54" s="22"/>
      <c r="U54" s="22"/>
      <c r="V54" s="22"/>
      <c r="W54" s="22"/>
      <c r="X54" s="22">
        <v>52</v>
      </c>
      <c r="Y54" s="22">
        <v>5838.3784490749558</v>
      </c>
      <c r="Z54" s="22">
        <v>20254669.685714286</v>
      </c>
      <c r="AA54" s="22"/>
      <c r="AB54" s="22"/>
      <c r="AC54" s="22"/>
    </row>
    <row r="55" spans="1:29" x14ac:dyDescent="0.25">
      <c r="A55" s="22">
        <v>53</v>
      </c>
      <c r="B55" s="22">
        <v>19941106.782222226</v>
      </c>
      <c r="C55" s="715">
        <v>9197.9333053111732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>
        <v>53</v>
      </c>
      <c r="P55" s="22">
        <v>9011.1642197110632</v>
      </c>
      <c r="Q55" s="22">
        <v>133.38426315789758</v>
      </c>
      <c r="R55" s="22"/>
      <c r="S55" s="22"/>
      <c r="T55" s="22"/>
      <c r="U55" s="22"/>
      <c r="V55" s="22"/>
      <c r="W55" s="22"/>
      <c r="X55" s="22">
        <v>53</v>
      </c>
      <c r="Y55" s="22">
        <v>6044.7579683839667</v>
      </c>
      <c r="Z55" s="22">
        <v>20644182.564285714</v>
      </c>
      <c r="AA55" s="22"/>
      <c r="AB55" s="22"/>
      <c r="AC55" s="22"/>
    </row>
    <row r="56" spans="1:29" x14ac:dyDescent="0.25">
      <c r="A56" s="22">
        <v>54</v>
      </c>
      <c r="B56" s="22">
        <v>20317354.079999998</v>
      </c>
      <c r="C56" s="715">
        <v>9515.6746015881818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>
        <v>54</v>
      </c>
      <c r="P56" s="22">
        <v>9319.4563709736594</v>
      </c>
      <c r="Q56" s="22">
        <v>135.900947368424</v>
      </c>
      <c r="R56" s="22"/>
      <c r="S56" s="22"/>
      <c r="T56" s="22"/>
      <c r="U56" s="22"/>
      <c r="V56" s="22"/>
      <c r="W56" s="22"/>
      <c r="X56" s="22">
        <v>54</v>
      </c>
      <c r="Y56" s="22">
        <v>6253.5732716484581</v>
      </c>
      <c r="Z56" s="22">
        <v>21033695.442857143</v>
      </c>
      <c r="AA56" s="22"/>
      <c r="AB56" s="22"/>
      <c r="AC56" s="22"/>
    </row>
    <row r="57" spans="1:29" x14ac:dyDescent="0.25">
      <c r="A57" s="22">
        <v>55</v>
      </c>
      <c r="B57" s="22">
        <v>20693601.377777778</v>
      </c>
      <c r="C57" s="715">
        <v>9837.0312406399989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>
        <v>55</v>
      </c>
      <c r="P57" s="22">
        <v>9630.6317720840671</v>
      </c>
      <c r="Q57" s="22">
        <v>138.41763157895036</v>
      </c>
      <c r="R57" s="22"/>
      <c r="S57" s="22"/>
      <c r="T57" s="22"/>
      <c r="U57" s="22"/>
      <c r="V57" s="22"/>
      <c r="W57" s="22"/>
      <c r="X57" s="22">
        <v>55</v>
      </c>
      <c r="Y57" s="22">
        <v>6464.7645295237353</v>
      </c>
      <c r="Z57" s="22">
        <v>21423208.321428571</v>
      </c>
      <c r="AA57" s="22"/>
      <c r="AB57" s="22"/>
      <c r="AC57" s="22"/>
    </row>
    <row r="58" spans="1:29" x14ac:dyDescent="0.25">
      <c r="A58" s="22">
        <v>56</v>
      </c>
      <c r="B58" s="22">
        <v>21069848.675555553</v>
      </c>
      <c r="C58" s="715">
        <v>10161.913053646102</v>
      </c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>
        <v>56</v>
      </c>
      <c r="P58" s="22">
        <v>9944.5804536851338</v>
      </c>
      <c r="Q58" s="22">
        <v>140.93431578947673</v>
      </c>
      <c r="R58" s="22"/>
      <c r="S58" s="22"/>
      <c r="T58" s="22"/>
      <c r="U58" s="22"/>
      <c r="V58" s="22"/>
      <c r="W58" s="22"/>
      <c r="X58" s="22">
        <v>56</v>
      </c>
      <c r="Y58" s="22">
        <v>6678.2724842745765</v>
      </c>
      <c r="Z58" s="22">
        <v>21812721.199999999</v>
      </c>
      <c r="AA58" s="22"/>
      <c r="AB58" s="22"/>
      <c r="AC58" s="22"/>
    </row>
    <row r="59" spans="1:29" x14ac:dyDescent="0.25">
      <c r="A59" s="22">
        <v>57</v>
      </c>
      <c r="B59" s="22">
        <v>21446095.973333333</v>
      </c>
      <c r="C59" s="715">
        <v>10490.230757161797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>
        <v>57</v>
      </c>
      <c r="P59" s="22">
        <v>10261.194471815785</v>
      </c>
      <c r="Q59" s="22">
        <v>143.45100000000309</v>
      </c>
      <c r="R59" s="22"/>
      <c r="S59" s="22"/>
      <c r="T59" s="22"/>
      <c r="U59" s="22"/>
      <c r="V59" s="22"/>
      <c r="W59" s="22"/>
      <c r="X59" s="22">
        <v>57</v>
      </c>
      <c r="Y59" s="22">
        <v>6894.0384600228572</v>
      </c>
      <c r="Z59" s="22">
        <v>22202234.078571431</v>
      </c>
      <c r="AA59" s="22"/>
      <c r="AB59" s="22"/>
      <c r="AC59" s="22"/>
    </row>
    <row r="60" spans="1:29" x14ac:dyDescent="0.25">
      <c r="A60" s="22">
        <v>58</v>
      </c>
      <c r="B60" s="22">
        <v>21822343.271111112</v>
      </c>
      <c r="C60" s="715">
        <v>10821.895967094766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>
        <v>58</v>
      </c>
      <c r="P60" s="22">
        <v>10580.367914554632</v>
      </c>
      <c r="Q60" s="22">
        <v>145.96768421052946</v>
      </c>
      <c r="R60" s="22"/>
      <c r="S60" s="22"/>
      <c r="T60" s="22"/>
      <c r="U60" s="22"/>
      <c r="V60" s="22"/>
      <c r="W60" s="22"/>
      <c r="X60" s="22">
        <v>58</v>
      </c>
      <c r="Y60" s="22">
        <v>7112.0043719326968</v>
      </c>
      <c r="Z60" s="22">
        <v>22591746.957142856</v>
      </c>
      <c r="AA60" s="22"/>
      <c r="AB60" s="22"/>
      <c r="AC60" s="22"/>
    </row>
    <row r="61" spans="1:29" x14ac:dyDescent="0.25">
      <c r="A61" s="22">
        <v>59</v>
      </c>
      <c r="B61" s="22">
        <v>22198590.568888888</v>
      </c>
      <c r="C61" s="715">
        <v>11156.821211175238</v>
      </c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>
        <v>59</v>
      </c>
      <c r="P61" s="22">
        <v>10901.996905168886</v>
      </c>
      <c r="Q61" s="22">
        <v>148.48436842105585</v>
      </c>
      <c r="R61" s="22"/>
      <c r="S61" s="22"/>
      <c r="T61" s="22"/>
      <c r="U61" s="22"/>
      <c r="V61" s="22"/>
      <c r="W61" s="22"/>
      <c r="X61" s="22">
        <v>59</v>
      </c>
      <c r="Y61" s="22">
        <v>7332.1127344057477</v>
      </c>
      <c r="Z61" s="22">
        <v>22981259.835714288</v>
      </c>
      <c r="AA61" s="22"/>
      <c r="AB61" s="22"/>
      <c r="AC61" s="22"/>
    </row>
    <row r="62" spans="1:29" x14ac:dyDescent="0.25">
      <c r="A62" s="22">
        <v>60</v>
      </c>
      <c r="B62" s="22">
        <v>22574837.866666667</v>
      </c>
      <c r="C62" s="715">
        <v>11494.919940021498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>
        <v>60</v>
      </c>
      <c r="P62" s="22">
        <v>11225.979602060328</v>
      </c>
      <c r="Q62" s="22">
        <v>151.00105263158221</v>
      </c>
      <c r="R62" s="22"/>
      <c r="S62" s="22"/>
      <c r="T62" s="22"/>
      <c r="U62" s="22"/>
      <c r="V62" s="22"/>
      <c r="W62" s="22"/>
      <c r="X62" s="22">
        <v>60</v>
      </c>
      <c r="Y62" s="22">
        <v>7554.3066683532579</v>
      </c>
      <c r="Z62" s="22">
        <v>23370772.714285713</v>
      </c>
      <c r="AA62" s="22"/>
      <c r="AB62" s="22"/>
      <c r="AC62" s="22"/>
    </row>
    <row r="63" spans="1:29" x14ac:dyDescent="0.25">
      <c r="A63" s="22">
        <v>61</v>
      </c>
      <c r="B63" s="22">
        <v>22951085.164444443</v>
      </c>
      <c r="C63" s="715">
        <v>11836.106536894824</v>
      </c>
      <c r="D63" s="715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>
        <v>61</v>
      </c>
      <c r="P63" s="22">
        <v>11552.216195778374</v>
      </c>
      <c r="Q63" s="22">
        <v>153.51773684210858</v>
      </c>
      <c r="R63" s="22"/>
      <c r="S63" s="22"/>
      <c r="T63" s="22"/>
      <c r="U63" s="22"/>
      <c r="V63" s="22"/>
      <c r="W63" s="22"/>
      <c r="X63" s="22">
        <v>61</v>
      </c>
      <c r="Y63" s="22">
        <v>7778.5299076069023</v>
      </c>
      <c r="Z63" s="22">
        <v>23760285.592857145</v>
      </c>
      <c r="AA63" s="22"/>
      <c r="AB63" s="22"/>
      <c r="AC63" s="22"/>
    </row>
    <row r="64" spans="1:29" x14ac:dyDescent="0.25">
      <c r="A64" s="22">
        <v>62</v>
      </c>
      <c r="B64" s="22">
        <v>23327332.462222219</v>
      </c>
      <c r="C64" s="715">
        <v>12180.296326230864</v>
      </c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>
        <v>62</v>
      </c>
      <c r="P64" s="22">
        <v>11880.608903349848</v>
      </c>
      <c r="Q64" s="22">
        <v>156.03442105263494</v>
      </c>
      <c r="R64" s="22"/>
      <c r="S64" s="22"/>
      <c r="T64" s="22"/>
      <c r="U64" s="22"/>
      <c r="V64" s="22"/>
      <c r="W64" s="22"/>
      <c r="X64" s="22">
        <v>62</v>
      </c>
      <c r="Y64" s="22">
        <v>8004.7268045254814</v>
      </c>
      <c r="Z64" s="22">
        <v>24149798.471428573</v>
      </c>
      <c r="AA64" s="22"/>
      <c r="AB64" s="22"/>
      <c r="AC64" s="22"/>
    </row>
    <row r="65" spans="1:29" x14ac:dyDescent="0.25">
      <c r="A65" s="22">
        <v>63</v>
      </c>
      <c r="B65" s="22">
        <v>23703579.760000005</v>
      </c>
      <c r="C65" s="715">
        <v>12527.405581028142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>
        <v>63</v>
      </c>
      <c r="P65" s="22">
        <v>12211.061960156772</v>
      </c>
      <c r="Q65" s="22">
        <v>158.5511052631613</v>
      </c>
      <c r="R65" s="22"/>
      <c r="S65" s="22"/>
      <c r="T65" s="22"/>
      <c r="U65" s="22"/>
      <c r="V65" s="22"/>
      <c r="W65" s="22"/>
      <c r="X65" s="22">
        <v>63</v>
      </c>
      <c r="Y65" s="22">
        <v>8232.8423348505457</v>
      </c>
      <c r="Z65" s="22">
        <v>24539311.349999998</v>
      </c>
      <c r="AA65" s="22"/>
      <c r="AB65" s="22"/>
      <c r="AC65" s="22"/>
    </row>
    <row r="66" spans="1:29" x14ac:dyDescent="0.25">
      <c r="A66" s="22">
        <v>64</v>
      </c>
      <c r="B66" s="22">
        <v>24079827.057777777</v>
      </c>
      <c r="C66" s="715">
        <v>12877.351529168449</v>
      </c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>
        <v>64</v>
      </c>
      <c r="P66" s="22">
        <v>12543.481609576318</v>
      </c>
      <c r="Q66" s="22">
        <v>161.06778947368767</v>
      </c>
      <c r="R66" s="22"/>
      <c r="S66" s="22"/>
      <c r="T66" s="22"/>
      <c r="U66" s="22"/>
      <c r="V66" s="22"/>
      <c r="W66" s="22"/>
      <c r="X66" s="22">
        <v>64</v>
      </c>
      <c r="Y66" s="22">
        <v>8462.8221018600943</v>
      </c>
      <c r="Z66" s="22">
        <v>24928824.228571426</v>
      </c>
      <c r="AA66" s="22"/>
      <c r="AB66" s="22"/>
      <c r="AC66" s="22"/>
    </row>
    <row r="67" spans="1:29" x14ac:dyDescent="0.25">
      <c r="A67" s="22">
        <v>65</v>
      </c>
      <c r="B67" s="22">
        <v>24456074.355555553</v>
      </c>
      <c r="C67" s="715">
        <v>13230.052358738802</v>
      </c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>
        <v>65</v>
      </c>
      <c r="P67" s="22">
        <v>12877.776090581392</v>
      </c>
      <c r="Q67" s="22">
        <v>163.58447368421403</v>
      </c>
      <c r="R67" s="22"/>
      <c r="S67" s="22"/>
      <c r="T67" s="22"/>
      <c r="U67" s="22"/>
      <c r="V67" s="22"/>
      <c r="W67" s="22"/>
      <c r="X67" s="22">
        <v>65</v>
      </c>
      <c r="Y67" s="22">
        <v>8694.6123398660548</v>
      </c>
      <c r="Z67" s="22">
        <v>25318337.107142858</v>
      </c>
      <c r="AA67" s="22"/>
      <c r="AB67" s="22"/>
      <c r="AC67" s="22"/>
    </row>
    <row r="68" spans="1:29" x14ac:dyDescent="0.25">
      <c r="A68" s="22">
        <v>66</v>
      </c>
      <c r="B68" s="22">
        <v>24832321.653333332</v>
      </c>
      <c r="C68" s="715">
        <v>13585.42722241941</v>
      </c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>
        <v>66</v>
      </c>
      <c r="P68" s="22">
        <v>13213.855623486012</v>
      </c>
      <c r="Q68" s="22">
        <v>166.10115789474042</v>
      </c>
      <c r="R68" s="22"/>
      <c r="S68" s="22"/>
      <c r="T68" s="22"/>
      <c r="U68" s="22"/>
      <c r="V68" s="22"/>
      <c r="W68" s="22"/>
      <c r="X68" s="22">
        <v>66</v>
      </c>
      <c r="Y68" s="22">
        <v>8928.1599170980317</v>
      </c>
      <c r="Z68" s="22">
        <v>25707849.985714283</v>
      </c>
      <c r="AA68" s="22"/>
      <c r="AB68" s="22"/>
      <c r="AC68" s="22"/>
    </row>
    <row r="69" spans="1:29" x14ac:dyDescent="0.25">
      <c r="A69" s="22">
        <v>67</v>
      </c>
      <c r="B69" s="22">
        <v>25208568.951111112</v>
      </c>
      <c r="C69" s="715">
        <v>13943.39624099803</v>
      </c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>
        <v>67</v>
      </c>
      <c r="P69" s="22">
        <v>13551.632394005965</v>
      </c>
      <c r="Q69" s="22">
        <v>168.61784210526679</v>
      </c>
      <c r="R69" s="22"/>
      <c r="S69" s="22"/>
      <c r="T69" s="22"/>
      <c r="U69" s="22"/>
      <c r="V69" s="22"/>
      <c r="W69" s="22"/>
      <c r="X69" s="22">
        <v>67</v>
      </c>
      <c r="Y69" s="22">
        <v>9163.4123380128694</v>
      </c>
      <c r="Z69" s="22">
        <v>26097362.864285715</v>
      </c>
      <c r="AA69" s="22"/>
      <c r="AB69" s="22"/>
      <c r="AC69" s="22"/>
    </row>
    <row r="70" spans="1:29" x14ac:dyDescent="0.25">
      <c r="A70" s="22">
        <v>68</v>
      </c>
      <c r="B70" s="22">
        <v>25584816.248888891</v>
      </c>
      <c r="C70" s="715">
        <v>14303.880506066569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>
        <v>68</v>
      </c>
      <c r="P70" s="22">
        <v>13891.020535793285</v>
      </c>
      <c r="Q70" s="22">
        <v>171.13452631579315</v>
      </c>
      <c r="R70" s="22"/>
      <c r="S70" s="22"/>
      <c r="T70" s="22"/>
      <c r="U70" s="22"/>
      <c r="V70" s="22"/>
      <c r="W70" s="22"/>
      <c r="X70" s="22">
        <v>68</v>
      </c>
      <c r="Y70" s="22">
        <v>9400.3177450668445</v>
      </c>
      <c r="Z70" s="22">
        <v>26486875.742857147</v>
      </c>
      <c r="AA70" s="22"/>
      <c r="AB70" s="22"/>
      <c r="AC70" s="22"/>
    </row>
    <row r="71" spans="1:29" x14ac:dyDescent="0.25">
      <c r="A71" s="22">
        <v>69</v>
      </c>
      <c r="B71" s="22">
        <v>25961063.546666667</v>
      </c>
      <c r="C71" s="715">
        <v>14666.80208195247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>
        <v>69</v>
      </c>
      <c r="P71" s="22">
        <v>14231.936111591405</v>
      </c>
      <c r="Q71" s="22">
        <v>173.65121052631952</v>
      </c>
      <c r="R71" s="22"/>
      <c r="S71" s="22"/>
      <c r="T71" s="22"/>
      <c r="U71" s="22"/>
      <c r="V71" s="22"/>
      <c r="W71" s="22"/>
      <c r="X71" s="22">
        <v>69</v>
      </c>
      <c r="Y71" s="22">
        <v>9638.8249199849415</v>
      </c>
      <c r="Z71" s="22">
        <v>26876388.621428575</v>
      </c>
      <c r="AA71" s="22"/>
      <c r="AB71" s="22"/>
      <c r="AC71" s="22"/>
    </row>
    <row r="72" spans="1:29" x14ac:dyDescent="0.25">
      <c r="A72" s="22">
        <v>70</v>
      </c>
      <c r="B72" s="22">
        <v>26337310.844444443</v>
      </c>
      <c r="C72" s="715">
        <v>15032.084006933655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>
        <v>70</v>
      </c>
      <c r="P72" s="22">
        <v>14574.29709314735</v>
      </c>
      <c r="Q72" s="22">
        <v>176.16789473684591</v>
      </c>
      <c r="R72" s="22"/>
      <c r="S72" s="22"/>
      <c r="T72" s="22"/>
      <c r="U72" s="22"/>
      <c r="V72" s="22"/>
      <c r="W72" s="22"/>
      <c r="X72" s="22">
        <v>70</v>
      </c>
      <c r="Y72" s="22">
        <v>9878.8832845592569</v>
      </c>
      <c r="Z72" s="22">
        <v>27265901.499999996</v>
      </c>
      <c r="AA72" s="22"/>
      <c r="AB72" s="22"/>
      <c r="AC72" s="22"/>
    </row>
    <row r="73" spans="1:29" x14ac:dyDescent="0.25">
      <c r="A73" s="22">
        <v>71</v>
      </c>
      <c r="B73" s="22">
        <v>26713558.142222226</v>
      </c>
      <c r="C73" s="715">
        <v>15399.650293782413</v>
      </c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>
        <v>71</v>
      </c>
      <c r="P73" s="22">
        <v>14918.023340007674</v>
      </c>
      <c r="Q73" s="22">
        <v>178.68457894737224</v>
      </c>
      <c r="R73" s="22"/>
      <c r="S73" s="22"/>
      <c r="T73" s="22"/>
      <c r="U73" s="22"/>
      <c r="V73" s="22"/>
      <c r="W73" s="22"/>
      <c r="X73" s="22">
        <v>71</v>
      </c>
      <c r="Y73" s="22">
        <v>10120.442901006507</v>
      </c>
      <c r="Z73" s="22">
        <v>27655414.378571425</v>
      </c>
      <c r="AA73" s="22"/>
      <c r="AB73" s="22"/>
      <c r="AC73" s="22"/>
    </row>
    <row r="74" spans="1:29" x14ac:dyDescent="0.25">
      <c r="A74" s="22">
        <v>72</v>
      </c>
      <c r="B74" s="22">
        <v>27089805.439999998</v>
      </c>
      <c r="C74" s="715">
        <v>15769.425929681387</v>
      </c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>
        <v>72</v>
      </c>
      <c r="P74" s="22">
        <v>15263.036577315597</v>
      </c>
      <c r="Q74" s="22">
        <v>181.20126315789864</v>
      </c>
      <c r="R74" s="22"/>
      <c r="S74" s="22"/>
      <c r="T74" s="22"/>
      <c r="U74" s="22"/>
      <c r="V74" s="22"/>
      <c r="W74" s="22"/>
      <c r="X74" s="22">
        <v>72</v>
      </c>
      <c r="Y74" s="22">
        <v>10363.454471912755</v>
      </c>
      <c r="Z74" s="22">
        <v>28044927.25714286</v>
      </c>
      <c r="AA74" s="22"/>
      <c r="AB74" s="22"/>
      <c r="AC74" s="22"/>
    </row>
    <row r="75" spans="1:29" x14ac:dyDescent="0.25">
      <c r="A75" s="22">
        <v>73</v>
      </c>
      <c r="B75" s="22">
        <v>27466052.737777777</v>
      </c>
      <c r="C75" s="715">
        <v>16141.336875551142</v>
      </c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>
        <v>73</v>
      </c>
      <c r="P75" s="22">
        <v>15609.260372718509</v>
      </c>
      <c r="Q75" s="22">
        <v>183.717947368425</v>
      </c>
      <c r="R75" s="22"/>
      <c r="S75" s="22"/>
      <c r="T75" s="22"/>
      <c r="U75" s="22"/>
      <c r="V75" s="22"/>
      <c r="W75" s="22"/>
      <c r="X75" s="22">
        <v>73</v>
      </c>
      <c r="Y75" s="22">
        <v>10607.86933979153</v>
      </c>
      <c r="Z75" s="22">
        <v>28434440.135714285</v>
      </c>
      <c r="AA75" s="22"/>
      <c r="AB75" s="22"/>
      <c r="AC75" s="22"/>
    </row>
    <row r="76" spans="1:29" x14ac:dyDescent="0.25">
      <c r="A76" s="22">
        <v>74</v>
      </c>
      <c r="B76" s="22">
        <v>27842300.035555556</v>
      </c>
      <c r="C76" s="715">
        <v>16515.310064827132</v>
      </c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>
        <v>74</v>
      </c>
      <c r="P76" s="22">
        <v>15956.620112487162</v>
      </c>
      <c r="Q76" s="22">
        <v>186.23463157895137</v>
      </c>
      <c r="R76" s="22"/>
      <c r="S76" s="22"/>
      <c r="T76" s="22"/>
      <c r="U76" s="22"/>
      <c r="V76" s="22"/>
      <c r="W76" s="22"/>
      <c r="X76" s="22">
        <v>74</v>
      </c>
      <c r="Y76" s="22">
        <v>10853.639486280055</v>
      </c>
      <c r="Z76" s="22">
        <v>28823953.014285713</v>
      </c>
      <c r="AA76" s="22"/>
      <c r="AB76" s="22"/>
      <c r="AC76" s="22"/>
    </row>
    <row r="77" spans="1:29" x14ac:dyDescent="0.25">
      <c r="A77" s="22">
        <v>75</v>
      </c>
      <c r="B77" s="22">
        <v>28218547.333333332</v>
      </c>
      <c r="C77" s="715">
        <v>16891.273401720839</v>
      </c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>
        <v>75</v>
      </c>
      <c r="P77" s="22">
        <v>16305.042976940593</v>
      </c>
      <c r="Q77" s="22">
        <v>188.75131578947776</v>
      </c>
      <c r="R77" s="22"/>
      <c r="S77" s="22"/>
      <c r="T77" s="22"/>
      <c r="U77" s="22"/>
      <c r="V77" s="22"/>
      <c r="W77" s="22"/>
      <c r="X77" s="22">
        <v>75</v>
      </c>
      <c r="Y77" s="22">
        <v>11100.71753099649</v>
      </c>
      <c r="Z77" s="22">
        <v>29213465.892857142</v>
      </c>
      <c r="AA77" s="22"/>
      <c r="AB77" s="22"/>
      <c r="AC77" s="22"/>
    </row>
    <row r="78" spans="1:29" x14ac:dyDescent="0.25">
      <c r="A78" s="22">
        <v>76</v>
      </c>
      <c r="B78" s="22">
        <v>28594794.631111108</v>
      </c>
      <c r="C78" s="715">
        <v>17269.155758998255</v>
      </c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>
        <v>76</v>
      </c>
      <c r="P78" s="22">
        <v>16654.457915264062</v>
      </c>
      <c r="Q78" s="22">
        <v>191.26800000000409</v>
      </c>
      <c r="R78" s="22"/>
      <c r="S78" s="22"/>
      <c r="T78" s="22"/>
      <c r="U78" s="22"/>
      <c r="V78" s="22"/>
      <c r="W78" s="22"/>
      <c r="X78" s="22">
        <v>76</v>
      </c>
      <c r="Y78" s="22">
        <v>11349.056730079985</v>
      </c>
      <c r="Z78" s="22">
        <v>29602978.771428574</v>
      </c>
      <c r="AA78" s="22"/>
      <c r="AB78" s="22"/>
      <c r="AC78" s="22"/>
    </row>
    <row r="79" spans="1:29" x14ac:dyDescent="0.25">
      <c r="A79" s="22">
        <v>77</v>
      </c>
      <c r="B79" s="22">
        <v>28971041.928888891</v>
      </c>
      <c r="C79" s="715">
        <v>17648.886975306432</v>
      </c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>
        <v>77</v>
      </c>
      <c r="P79" s="22">
        <v>17004.795619801098</v>
      </c>
      <c r="Q79" s="22">
        <v>193.78468421053049</v>
      </c>
      <c r="R79" s="22"/>
      <c r="S79" s="22"/>
      <c r="T79" s="22"/>
      <c r="U79" s="22"/>
      <c r="V79" s="22"/>
      <c r="W79" s="22"/>
      <c r="X79" s="22">
        <v>77</v>
      </c>
      <c r="Y79" s="22">
        <v>11598.610974433721</v>
      </c>
      <c r="Z79" s="22">
        <v>29992491.650000002</v>
      </c>
      <c r="AA79" s="22"/>
      <c r="AB79" s="22"/>
      <c r="AC79" s="22"/>
    </row>
    <row r="80" spans="1:29" x14ac:dyDescent="0.25">
      <c r="A80" s="22">
        <v>78</v>
      </c>
      <c r="B80" s="22">
        <v>29347289.22666667</v>
      </c>
      <c r="C80" s="715">
        <v>18030.397852077283</v>
      </c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>
        <v>78</v>
      </c>
      <c r="P80" s="22">
        <v>17355.98849989472</v>
      </c>
      <c r="Q80" s="22">
        <v>196.30136842105688</v>
      </c>
      <c r="R80" s="22"/>
      <c r="S80" s="22"/>
      <c r="T80" s="22"/>
      <c r="U80" s="22"/>
      <c r="V80" s="22"/>
      <c r="W80" s="22"/>
      <c r="X80" s="22">
        <v>78</v>
      </c>
      <c r="Y80" s="22">
        <v>11849.334787690126</v>
      </c>
      <c r="Z80" s="22">
        <v>30382004.528571427</v>
      </c>
      <c r="AA80" s="22"/>
      <c r="AB80" s="22"/>
      <c r="AC80" s="22"/>
    </row>
    <row r="81" spans="1:29" x14ac:dyDescent="0.25">
      <c r="A81" s="22">
        <v>79</v>
      </c>
      <c r="B81" s="22">
        <v>29723536.524444446</v>
      </c>
      <c r="C81" s="715">
        <v>18413.620150035786</v>
      </c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>
        <v>79</v>
      </c>
      <c r="P81" s="22">
        <v>17707.970655347697</v>
      </c>
      <c r="Q81" s="22">
        <v>198.81805263158324</v>
      </c>
      <c r="R81" s="22"/>
      <c r="S81" s="22"/>
      <c r="T81" s="22"/>
      <c r="U81" s="22"/>
      <c r="V81" s="22"/>
      <c r="W81" s="22"/>
      <c r="X81" s="22">
        <v>79</v>
      </c>
      <c r="Y81" s="22">
        <v>12101.183323916137</v>
      </c>
      <c r="Z81" s="22">
        <v>30771517.407142859</v>
      </c>
      <c r="AA81" s="22"/>
      <c r="AB81" s="22"/>
      <c r="AC81" s="22"/>
    </row>
    <row r="82" spans="1:29" x14ac:dyDescent="0.25">
      <c r="A82" s="22">
        <v>80</v>
      </c>
      <c r="B82" s="22">
        <v>30099783.822222225</v>
      </c>
      <c r="C82" s="715">
        <v>18798.486585338382</v>
      </c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>
        <v>80</v>
      </c>
      <c r="P82" s="22">
        <v>18060.677849566437</v>
      </c>
      <c r="Q82" s="22">
        <v>201.33473684210961</v>
      </c>
      <c r="R82" s="22"/>
      <c r="S82" s="22"/>
      <c r="T82" s="22"/>
      <c r="U82" s="22"/>
      <c r="V82" s="22"/>
      <c r="W82" s="22"/>
      <c r="X82" s="22">
        <v>80</v>
      </c>
      <c r="Y82" s="22">
        <v>12354.112365075369</v>
      </c>
      <c r="Z82" s="22">
        <v>31161030.285714287</v>
      </c>
      <c r="AA82" s="22"/>
      <c r="AB82" s="22"/>
      <c r="AC82" s="22"/>
    </row>
    <row r="83" spans="1:29" x14ac:dyDescent="0.25">
      <c r="A83" s="22">
        <v>81</v>
      </c>
      <c r="B83" s="22">
        <v>30476031.120000005</v>
      </c>
      <c r="C83" s="715">
        <v>19184.930825365725</v>
      </c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>
        <v>81</v>
      </c>
      <c r="P83" s="22">
        <v>18414.04748244839</v>
      </c>
      <c r="Q83" s="22">
        <v>203.85142105263597</v>
      </c>
      <c r="R83" s="22"/>
      <c r="S83" s="22"/>
      <c r="T83" s="22"/>
      <c r="U83" s="22"/>
      <c r="V83" s="22"/>
      <c r="W83" s="22"/>
      <c r="X83" s="22">
        <v>81</v>
      </c>
      <c r="Y83" s="22">
        <v>12608.078318263191</v>
      </c>
      <c r="Z83" s="22">
        <v>31550543.164285712</v>
      </c>
      <c r="AA83" s="22"/>
      <c r="AB83" s="22"/>
      <c r="AC83" s="22"/>
    </row>
    <row r="84" spans="1:29" x14ac:dyDescent="0.25">
      <c r="A84" s="22">
        <v>82</v>
      </c>
      <c r="B84" s="22">
        <v>30852278.417777777</v>
      </c>
      <c r="C84" s="715">
        <v>19572.887484192361</v>
      </c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>
        <v>82</v>
      </c>
      <c r="P84" s="22">
        <v>18768.018563068632</v>
      </c>
      <c r="Q84" s="22">
        <v>206.36810526316233</v>
      </c>
      <c r="R84" s="22"/>
      <c r="S84" s="22"/>
      <c r="T84" s="22"/>
      <c r="U84" s="22"/>
      <c r="V84" s="22"/>
      <c r="W84" s="22"/>
      <c r="X84" s="22">
        <v>82</v>
      </c>
      <c r="Y84" s="22">
        <v>12863.038212729465</v>
      </c>
      <c r="Z84" s="22">
        <v>31940056.04285714</v>
      </c>
      <c r="AA84" s="22"/>
      <c r="AB84" s="22"/>
      <c r="AC84" s="22"/>
    </row>
    <row r="85" spans="1:29" x14ac:dyDescent="0.25">
      <c r="A85" s="22">
        <v>83</v>
      </c>
      <c r="B85" s="22">
        <v>31228525.715555549</v>
      </c>
      <c r="C85" s="715">
        <v>19962.292117755089</v>
      </c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>
        <v>83</v>
      </c>
      <c r="P85" s="22">
        <v>19122.531682216868</v>
      </c>
      <c r="Q85" s="22">
        <v>208.88478947368876</v>
      </c>
      <c r="R85" s="22"/>
      <c r="S85" s="22"/>
      <c r="T85" s="22"/>
      <c r="U85" s="22"/>
      <c r="V85" s="22"/>
      <c r="W85" s="22"/>
      <c r="X85" s="22">
        <v>83</v>
      </c>
      <c r="Y85" s="22">
        <v>13118.949696703234</v>
      </c>
      <c r="Z85" s="22">
        <v>32329568.921428569</v>
      </c>
      <c r="AA85" s="22"/>
      <c r="AB85" s="22"/>
      <c r="AC85" s="22"/>
    </row>
    <row r="86" spans="1:29" x14ac:dyDescent="0.25">
      <c r="A86" s="22">
        <v>84</v>
      </c>
      <c r="B86" s="22">
        <v>31604773.013333336</v>
      </c>
      <c r="C86" s="715">
        <v>20353.081218739906</v>
      </c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>
        <v>84</v>
      </c>
      <c r="P86" s="22">
        <v>19477.528984832545</v>
      </c>
      <c r="Q86" s="22">
        <v>211.40147368421509</v>
      </c>
      <c r="R86" s="22"/>
      <c r="S86" s="22"/>
      <c r="T86" s="22"/>
      <c r="U86" s="22"/>
      <c r="V86" s="22"/>
      <c r="W86" s="22"/>
      <c r="X86" s="22">
        <v>84</v>
      </c>
      <c r="Y86" s="22">
        <v>13375.771034032517</v>
      </c>
      <c r="Z86" s="22">
        <v>32719081.800000004</v>
      </c>
      <c r="AA86" s="22"/>
      <c r="AB86" s="22"/>
      <c r="AC86" s="22"/>
    </row>
    <row r="87" spans="1:29" x14ac:dyDescent="0.25">
      <c r="A87" s="22">
        <v>85</v>
      </c>
      <c r="B87" s="22">
        <v>31981020.311111111</v>
      </c>
      <c r="C87" s="715">
        <v>20745.192211206751</v>
      </c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>
        <v>85</v>
      </c>
      <c r="P87" s="22">
        <v>19832.954142381976</v>
      </c>
      <c r="Q87" s="22">
        <v>213.91815789474146</v>
      </c>
      <c r="R87" s="22"/>
      <c r="S87" s="22"/>
      <c r="T87" s="22"/>
      <c r="U87" s="22"/>
      <c r="V87" s="22"/>
      <c r="W87" s="22"/>
      <c r="X87" s="22">
        <v>85</v>
      </c>
      <c r="Y87" s="22">
        <v>13633.46110065175</v>
      </c>
      <c r="Z87" s="22">
        <v>33108594.678571429</v>
      </c>
      <c r="AA87" s="22"/>
      <c r="AB87" s="22"/>
      <c r="AC87" s="22"/>
    </row>
    <row r="88" spans="1:29" x14ac:dyDescent="0.25">
      <c r="A88" s="22">
        <v>86</v>
      </c>
      <c r="B88" s="22">
        <v>32357267.608888891</v>
      </c>
      <c r="C88" s="715">
        <v>21138.563444970088</v>
      </c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>
        <v>86</v>
      </c>
      <c r="P88" s="22">
        <v>20188.752325218175</v>
      </c>
      <c r="Q88" s="22">
        <v>216.43484210526779</v>
      </c>
      <c r="R88" s="22"/>
      <c r="S88" s="22"/>
      <c r="T88" s="22"/>
      <c r="U88" s="22"/>
      <c r="V88" s="22"/>
      <c r="W88" s="22"/>
      <c r="X88" s="22">
        <v>86</v>
      </c>
      <c r="Y88" s="22">
        <v>13891.979380888783</v>
      </c>
      <c r="Z88" s="22">
        <v>33498107.557142857</v>
      </c>
      <c r="AA88" s="22"/>
      <c r="AB88" s="22"/>
      <c r="AC88" s="22"/>
    </row>
    <row r="89" spans="1:29" x14ac:dyDescent="0.25">
      <c r="A89" s="22">
        <v>87</v>
      </c>
      <c r="B89" s="22">
        <v>32733514.906666663</v>
      </c>
      <c r="C89" s="715">
        <v>21533.134189752011</v>
      </c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>
        <v>87</v>
      </c>
      <c r="P89" s="22">
        <v>20544.87017496083</v>
      </c>
      <c r="Q89" s="22">
        <v>218.95152631579421</v>
      </c>
      <c r="R89" s="22"/>
      <c r="S89" s="22"/>
      <c r="T89" s="22"/>
      <c r="U89" s="22"/>
      <c r="V89" s="22"/>
      <c r="W89" s="22"/>
      <c r="X89" s="22">
        <v>87</v>
      </c>
      <c r="Y89" s="22">
        <v>14151.285963622371</v>
      </c>
      <c r="Z89" s="22">
        <v>33887620.43571429</v>
      </c>
      <c r="AA89" s="22"/>
      <c r="AB89" s="22"/>
      <c r="AC89" s="22"/>
    </row>
    <row r="90" spans="1:29" x14ac:dyDescent="0.25">
      <c r="A90" s="22">
        <v>88</v>
      </c>
      <c r="B90" s="22">
        <v>33109762.204444449</v>
      </c>
      <c r="C90" s="715">
        <v>21928.844629124367</v>
      </c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>
        <v>88</v>
      </c>
      <c r="P90" s="22">
        <v>20901.255776931077</v>
      </c>
      <c r="Q90" s="22">
        <v>221.46821052632058</v>
      </c>
      <c r="R90" s="22"/>
      <c r="S90" s="22"/>
      <c r="T90" s="22"/>
      <c r="U90" s="22"/>
      <c r="V90" s="22"/>
      <c r="W90" s="22"/>
      <c r="X90" s="22">
        <v>88</v>
      </c>
      <c r="Y90" s="22">
        <v>14411.341538301042</v>
      </c>
      <c r="Z90" s="22">
        <v>34277133.31428571</v>
      </c>
      <c r="AA90" s="22"/>
      <c r="AB90" s="22"/>
      <c r="AC90" s="22"/>
    </row>
    <row r="91" spans="1:29" x14ac:dyDescent="0.25">
      <c r="A91" s="22">
        <v>89</v>
      </c>
      <c r="B91" s="22">
        <v>33486009.502222221</v>
      </c>
      <c r="C91" s="715">
        <v>22325.635854254539</v>
      </c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>
        <v>89</v>
      </c>
      <c r="P91" s="22">
        <v>21257.858632672836</v>
      </c>
      <c r="Q91" s="22">
        <v>223.98489473684694</v>
      </c>
      <c r="R91" s="22"/>
      <c r="S91" s="22"/>
      <c r="T91" s="22"/>
      <c r="U91" s="22"/>
      <c r="V91" s="22"/>
      <c r="W91" s="22"/>
      <c r="X91" s="22">
        <v>89</v>
      </c>
      <c r="Y91" s="22">
        <v>14672.107390832878</v>
      </c>
      <c r="Z91" s="22">
        <v>34666646.192857139</v>
      </c>
      <c r="AA91" s="22"/>
      <c r="AB91" s="22"/>
      <c r="AC91" s="22"/>
    </row>
    <row r="92" spans="1:29" x14ac:dyDescent="0.25">
      <c r="A92" s="22">
        <v>90</v>
      </c>
      <c r="B92" s="22">
        <v>33862256.799999997</v>
      </c>
      <c r="C92" s="715">
        <v>22723.449857469495</v>
      </c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>
        <v>90</v>
      </c>
      <c r="P92" s="22">
        <v>21614.629632590098</v>
      </c>
      <c r="Q92" s="22">
        <v>226.5015789473733</v>
      </c>
      <c r="R92" s="22"/>
      <c r="S92" s="22"/>
      <c r="T92" s="22"/>
      <c r="U92" s="22"/>
      <c r="V92" s="22"/>
      <c r="W92" s="22"/>
      <c r="X92" s="22">
        <v>90</v>
      </c>
      <c r="Y92" s="22">
        <v>14933.545399355922</v>
      </c>
      <c r="Z92" s="22">
        <v>35056159.071428575</v>
      </c>
      <c r="AA92" s="22"/>
      <c r="AB92" s="22"/>
      <c r="AC92" s="22"/>
    </row>
    <row r="93" spans="1:29" x14ac:dyDescent="0.25">
      <c r="A93" s="22">
        <v>91</v>
      </c>
      <c r="B93" s="22">
        <v>34238504.097777776</v>
      </c>
      <c r="C93" s="715">
        <v>23122.229525651674</v>
      </c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>
        <v>91</v>
      </c>
      <c r="P93" s="22">
        <v>21971.521028726991</v>
      </c>
      <c r="Q93" s="22">
        <v>229.01826315789967</v>
      </c>
      <c r="R93" s="22"/>
      <c r="S93" s="22"/>
      <c r="T93" s="22"/>
      <c r="U93" s="22"/>
      <c r="V93" s="22"/>
      <c r="W93" s="22"/>
      <c r="X93" s="22">
        <v>91</v>
      </c>
      <c r="Y93" s="22">
        <v>15195.618029898027</v>
      </c>
      <c r="Z93" s="22">
        <v>35445671.949999996</v>
      </c>
      <c r="AA93" s="22"/>
      <c r="AB93" s="22"/>
      <c r="AC93" s="22"/>
    </row>
    <row r="94" spans="1:29" x14ac:dyDescent="0.25">
      <c r="A94" s="22">
        <v>92</v>
      </c>
      <c r="B94" s="22">
        <v>34614751.395555563</v>
      </c>
      <c r="C94" s="715">
        <v>23521.918633479156</v>
      </c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>
        <v>92</v>
      </c>
      <c r="P94" s="22">
        <v>22328.486407715412</v>
      </c>
      <c r="Q94" s="22">
        <v>231.53494736842603</v>
      </c>
      <c r="R94" s="22"/>
      <c r="S94" s="22"/>
      <c r="T94" s="22"/>
      <c r="U94" s="22"/>
      <c r="V94" s="22"/>
      <c r="W94" s="22"/>
      <c r="X94" s="22">
        <v>92</v>
      </c>
      <c r="Y94" s="22">
        <v>15458.288331934396</v>
      </c>
      <c r="Z94" s="22">
        <v>35835184.828571431</v>
      </c>
      <c r="AA94" s="22"/>
      <c r="AB94" s="22"/>
      <c r="AC94" s="22"/>
    </row>
    <row r="95" spans="1:29" x14ac:dyDescent="0.25">
      <c r="A95" s="22">
        <v>93</v>
      </c>
      <c r="B95" s="22">
        <v>34990998.693333335</v>
      </c>
      <c r="C95" s="715">
        <v>23922.461836522667</v>
      </c>
      <c r="D95" s="227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>
        <v>93</v>
      </c>
      <c r="P95" s="22">
        <v>22685.480663912644</v>
      </c>
      <c r="Q95" s="22">
        <v>234.05163157895242</v>
      </c>
      <c r="R95" s="22">
        <f>P95</f>
        <v>22685.480663912644</v>
      </c>
      <c r="S95" s="22"/>
      <c r="T95" s="22"/>
      <c r="U95" s="22"/>
      <c r="V95" s="22"/>
      <c r="W95" s="22"/>
      <c r="X95" s="22">
        <v>93</v>
      </c>
      <c r="Y95" s="22">
        <v>15721.519933851017</v>
      </c>
      <c r="Z95" s="22">
        <v>36224697.70714286</v>
      </c>
      <c r="AA95" s="22"/>
      <c r="AB95" s="22"/>
      <c r="AC95" s="22"/>
    </row>
    <row r="96" spans="1:29" x14ac:dyDescent="0.25">
      <c r="A96" s="22">
        <v>94</v>
      </c>
      <c r="B96" s="22">
        <v>35367245.991111107</v>
      </c>
      <c r="C96" s="715">
        <v>24323.804664210413</v>
      </c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>
        <v>94</v>
      </c>
      <c r="P96" s="22">
        <v>23042.459972749872</v>
      </c>
      <c r="Q96" s="22">
        <v>236.56831578947879</v>
      </c>
      <c r="R96" s="22"/>
      <c r="S96" s="22"/>
      <c r="T96" s="22"/>
      <c r="U96" s="22"/>
      <c r="V96" s="22"/>
      <c r="W96" s="22"/>
      <c r="X96" s="22">
        <v>94</v>
      </c>
      <c r="Y96" s="22">
        <v>15985.277038321261</v>
      </c>
      <c r="Z96" s="22">
        <v>36614210.585714288</v>
      </c>
      <c r="AA96" s="22"/>
      <c r="AB96" s="22"/>
      <c r="AC96" s="22"/>
    </row>
    <row r="97" spans="1:29" x14ac:dyDescent="0.25">
      <c r="A97" s="22">
        <v>95</v>
      </c>
      <c r="B97" s="22">
        <v>35743493.288888894</v>
      </c>
      <c r="C97" s="715">
        <v>24725.893512671977</v>
      </c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>
        <v>95</v>
      </c>
      <c r="P97" s="22">
        <v>23399.38176431015</v>
      </c>
      <c r="Q97" s="22">
        <v>239.08500000000512</v>
      </c>
      <c r="R97" s="22"/>
      <c r="S97" s="22"/>
      <c r="T97" s="22"/>
      <c r="U97" s="22"/>
      <c r="V97" s="22"/>
      <c r="W97" s="22"/>
      <c r="X97" s="22">
        <v>95</v>
      </c>
      <c r="Y97" s="22">
        <v>16249.524417602961</v>
      </c>
      <c r="Z97" s="22">
        <v>37003723.464285716</v>
      </c>
      <c r="AA97" s="22"/>
      <c r="AB97" s="22"/>
      <c r="AC97" s="22"/>
    </row>
    <row r="98" spans="1:29" x14ac:dyDescent="0.25">
      <c r="A98" s="22">
        <v>96</v>
      </c>
      <c r="B98" s="22">
        <v>36119740.586666666</v>
      </c>
      <c r="C98" s="715">
        <v>25128.675637471159</v>
      </c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>
        <v>96</v>
      </c>
      <c r="P98" s="22">
        <v>23756.20469715308</v>
      </c>
      <c r="Q98" s="22">
        <v>241.60168421053152</v>
      </c>
      <c r="R98" s="22"/>
      <c r="S98" s="22"/>
      <c r="T98" s="22"/>
      <c r="U98" s="22"/>
      <c r="V98" s="22"/>
      <c r="W98" s="22"/>
      <c r="X98" s="22">
        <v>96</v>
      </c>
      <c r="Y98" s="22">
        <v>16514.227408762574</v>
      </c>
      <c r="Z98" s="22">
        <v>37393236.342857137</v>
      </c>
      <c r="AA98" s="22"/>
      <c r="AB98" s="22"/>
      <c r="AC98" s="22"/>
    </row>
    <row r="99" spans="1:29" x14ac:dyDescent="0.25">
      <c r="A99" s="22">
        <v>97</v>
      </c>
      <c r="B99" s="22">
        <v>36495987.884444445</v>
      </c>
      <c r="C99" s="715">
        <v>25532.099146237841</v>
      </c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>
        <v>97</v>
      </c>
      <c r="P99" s="22">
        <v>24112.888632401726</v>
      </c>
      <c r="Q99" s="22">
        <v>244.11836842105785</v>
      </c>
      <c r="R99" s="22"/>
      <c r="S99" s="22"/>
      <c r="T99" s="22"/>
      <c r="U99" s="22"/>
      <c r="V99" s="22"/>
      <c r="W99" s="22"/>
      <c r="X99" s="22">
        <v>97</v>
      </c>
      <c r="Y99" s="22">
        <v>16779.351908832898</v>
      </c>
      <c r="Z99" s="22">
        <v>37782749.221428573</v>
      </c>
      <c r="AA99" s="22"/>
      <c r="AB99" s="22"/>
      <c r="AC99" s="22"/>
    </row>
    <row r="100" spans="1:29" x14ac:dyDescent="0.25">
      <c r="A100" s="22">
        <v>98</v>
      </c>
      <c r="B100" s="22">
        <v>36872235.182222225</v>
      </c>
      <c r="C100" s="715">
        <v>25936.112991207719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>
        <v>98</v>
      </c>
      <c r="P100" s="22">
        <v>24469.394608105882</v>
      </c>
      <c r="Q100" s="22">
        <v>246.6350526315843</v>
      </c>
      <c r="R100" s="22"/>
      <c r="S100" s="22"/>
      <c r="T100" s="22"/>
      <c r="U100" s="22"/>
      <c r="V100" s="22"/>
      <c r="W100" s="22"/>
      <c r="X100" s="22">
        <v>98</v>
      </c>
      <c r="Y100" s="22">
        <v>17044.864369910312</v>
      </c>
      <c r="Z100" s="22">
        <v>38172262.100000001</v>
      </c>
      <c r="AA100" s="22"/>
      <c r="AB100" s="22"/>
      <c r="AC100" s="22"/>
    </row>
    <row r="101" spans="1:29" x14ac:dyDescent="0.25">
      <c r="A101" s="22">
        <v>99</v>
      </c>
      <c r="B101" s="22">
        <v>37248482.479999997</v>
      </c>
      <c r="C101" s="715">
        <v>26340.666961678788</v>
      </c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>
        <v>99</v>
      </c>
      <c r="P101" s="22">
        <v>24825.684813894026</v>
      </c>
      <c r="Q101" s="22">
        <v>249.15173684211061</v>
      </c>
      <c r="R101" s="22"/>
      <c r="S101" s="22"/>
      <c r="T101" s="22"/>
      <c r="U101" s="22"/>
      <c r="V101" s="22"/>
      <c r="W101" s="22"/>
      <c r="X101" s="22">
        <v>99</v>
      </c>
      <c r="Y101" s="22">
        <v>17310.73179419728</v>
      </c>
      <c r="Z101" s="22">
        <v>38561774.97857143</v>
      </c>
      <c r="AA101" s="22"/>
      <c r="AB101" s="22"/>
      <c r="AC101" s="22"/>
    </row>
    <row r="102" spans="1:29" x14ac:dyDescent="0.25">
      <c r="A102" s="22">
        <v>100</v>
      </c>
      <c r="B102" s="22">
        <v>37624729.777777776</v>
      </c>
      <c r="C102" s="715">
        <v>26745.711676392875</v>
      </c>
      <c r="D102" s="22"/>
      <c r="E102" s="715">
        <f>C102</f>
        <v>26745.711676392875</v>
      </c>
      <c r="F102" s="22"/>
      <c r="G102" s="22"/>
      <c r="H102" s="22"/>
      <c r="I102" s="22"/>
      <c r="J102" s="22"/>
      <c r="K102" s="22"/>
      <c r="L102" s="22"/>
      <c r="M102" s="22"/>
      <c r="N102" s="22"/>
      <c r="O102" s="22">
        <v>100</v>
      </c>
      <c r="P102" s="22">
        <v>25181.722565925724</v>
      </c>
      <c r="Q102" s="22">
        <v>251.66842105263703</v>
      </c>
      <c r="R102" s="22"/>
      <c r="S102" s="22">
        <f>P102</f>
        <v>25181.722565925724</v>
      </c>
      <c r="T102" s="22"/>
      <c r="U102" s="22"/>
      <c r="V102" s="22"/>
      <c r="W102" s="22"/>
      <c r="X102" s="22">
        <v>100</v>
      </c>
      <c r="Y102" s="22">
        <v>17576.92172899557</v>
      </c>
      <c r="Z102" s="22">
        <v>38951287.857142858</v>
      </c>
      <c r="AA102" s="22"/>
      <c r="AB102" s="22">
        <f>Y102</f>
        <v>17576.92172899557</v>
      </c>
      <c r="AC102" s="22"/>
    </row>
    <row r="103" spans="1:29" x14ac:dyDescent="0.25">
      <c r="A103" s="22">
        <v>101</v>
      </c>
      <c r="B103" s="22">
        <v>38000977.075555556</v>
      </c>
      <c r="C103" s="715">
        <v>27151.198575849823</v>
      </c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>
        <v>101</v>
      </c>
      <c r="P103" s="22">
        <v>25537.472282154347</v>
      </c>
      <c r="Q103" s="22">
        <v>254.18510526316339</v>
      </c>
      <c r="R103" s="22"/>
      <c r="S103" s="22"/>
      <c r="T103" s="22"/>
      <c r="U103" s="22"/>
      <c r="V103" s="22"/>
      <c r="W103" s="22"/>
      <c r="X103" s="22">
        <v>101</v>
      </c>
      <c r="Y103" s="22">
        <v>17843.402261655265</v>
      </c>
      <c r="Z103" s="22">
        <v>39340800.735714279</v>
      </c>
      <c r="AA103" s="22"/>
      <c r="AB103" s="22"/>
      <c r="AC103" s="22"/>
    </row>
    <row r="104" spans="1:29" x14ac:dyDescent="0.25">
      <c r="A104" s="22">
        <v>102</v>
      </c>
      <c r="B104" s="22">
        <v>38377224.373333327</v>
      </c>
      <c r="C104" s="715">
        <v>27557.079914561957</v>
      </c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>
        <v>102</v>
      </c>
      <c r="P104" s="22">
        <v>25892.899457909145</v>
      </c>
      <c r="Q104" s="22">
        <v>256.70178947368976</v>
      </c>
      <c r="R104" s="22"/>
      <c r="S104" s="22"/>
      <c r="T104" s="22"/>
      <c r="U104" s="22"/>
      <c r="V104" s="22"/>
      <c r="W104" s="22"/>
      <c r="X104" s="22">
        <v>102</v>
      </c>
      <c r="Y104" s="22">
        <v>18110.142014484507</v>
      </c>
      <c r="Z104" s="22">
        <v>39730313.614285715</v>
      </c>
      <c r="AA104" s="22"/>
      <c r="AB104" s="22"/>
      <c r="AC104" s="22"/>
    </row>
    <row r="105" spans="1:29" x14ac:dyDescent="0.25">
      <c r="A105" s="22">
        <v>103</v>
      </c>
      <c r="B105" s="22">
        <v>38753471.671111114</v>
      </c>
      <c r="C105" s="715">
        <v>27963.308753255671</v>
      </c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>
        <v>103</v>
      </c>
      <c r="P105" s="22">
        <v>26247.970641804695</v>
      </c>
      <c r="Q105" s="22">
        <v>259.21847368421606</v>
      </c>
      <c r="R105" s="22"/>
      <c r="S105" s="22"/>
      <c r="T105" s="22"/>
      <c r="U105" s="22"/>
      <c r="V105" s="22"/>
      <c r="W105" s="22"/>
      <c r="X105" s="22">
        <v>103</v>
      </c>
      <c r="Y105" s="22">
        <v>18377.110139624452</v>
      </c>
      <c r="Z105" s="22">
        <v>40119826.492857143</v>
      </c>
      <c r="AA105" s="22"/>
      <c r="AB105" s="22"/>
      <c r="AC105" s="22"/>
    </row>
    <row r="106" spans="1:29" x14ac:dyDescent="0.25">
      <c r="A106" s="22">
        <v>104</v>
      </c>
      <c r="B106" s="22">
        <v>39129718.968888894</v>
      </c>
      <c r="C106" s="715">
        <v>28369.838951026999</v>
      </c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>
        <v>104</v>
      </c>
      <c r="P106" s="22">
        <v>26602.653411984535</v>
      </c>
      <c r="Q106" s="22">
        <v>261.73515789474243</v>
      </c>
      <c r="R106" s="22"/>
      <c r="S106" s="22"/>
      <c r="T106" s="22"/>
      <c r="U106" s="22"/>
      <c r="V106" s="22"/>
      <c r="W106" s="22"/>
      <c r="X106" s="22">
        <v>104</v>
      </c>
      <c r="Y106" s="22">
        <v>18644.27631389405</v>
      </c>
      <c r="Z106" s="22">
        <v>40509339.371428572</v>
      </c>
      <c r="AA106" s="22"/>
      <c r="AB106" s="22"/>
      <c r="AC106" s="22"/>
    </row>
    <row r="107" spans="1:29" x14ac:dyDescent="0.25">
      <c r="A107" s="22">
        <v>105</v>
      </c>
      <c r="B107" s="22">
        <v>39505966.266666666</v>
      </c>
      <c r="C107" s="715">
        <v>28776.625157456918</v>
      </c>
      <c r="D107" s="227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>
        <v>105</v>
      </c>
      <c r="P107" s="22">
        <v>26956.916352705153</v>
      </c>
      <c r="Q107" s="22">
        <v>264.25184210526885</v>
      </c>
      <c r="R107" s="22"/>
      <c r="S107" s="22"/>
      <c r="T107" s="22"/>
      <c r="U107" s="22"/>
      <c r="V107" s="22"/>
      <c r="W107" s="22"/>
      <c r="X107" s="22">
        <v>105</v>
      </c>
      <c r="Y107" s="22">
        <v>18911.610733608326</v>
      </c>
      <c r="Z107" s="22">
        <v>40898852.25</v>
      </c>
      <c r="AA107" s="22"/>
      <c r="AB107" s="22"/>
      <c r="AC107" s="22"/>
    </row>
    <row r="108" spans="1:29" x14ac:dyDescent="0.25">
      <c r="A108" s="22">
        <v>106</v>
      </c>
      <c r="B108" s="22">
        <v>39882213.564444453</v>
      </c>
      <c r="C108" s="715">
        <v>29183.622804693336</v>
      </c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>
        <v>106</v>
      </c>
      <c r="P108" s="22">
        <v>27310.729031265393</v>
      </c>
      <c r="Q108" s="22">
        <v>266.76852631579516</v>
      </c>
      <c r="R108" s="22"/>
      <c r="S108" s="22"/>
      <c r="T108" s="22"/>
      <c r="U108" s="22"/>
      <c r="V108" s="22"/>
      <c r="W108" s="22"/>
      <c r="X108" s="22">
        <v>106</v>
      </c>
      <c r="Y108" s="22">
        <v>19179.084109374733</v>
      </c>
      <c r="Z108" s="22">
        <v>41288365.128571428</v>
      </c>
      <c r="AA108" s="22"/>
      <c r="AB108" s="22"/>
      <c r="AC108" s="22"/>
    </row>
    <row r="109" spans="1:29" x14ac:dyDescent="0.25">
      <c r="A109" s="22">
        <v>107</v>
      </c>
      <c r="B109" s="22">
        <v>40258460.862222224</v>
      </c>
      <c r="C109" s="715">
        <v>29590.788099504265</v>
      </c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>
        <v>107</v>
      </c>
      <c r="P109" s="22">
        <v>27664.061975285695</v>
      </c>
      <c r="Q109" s="22">
        <v>269.28521052632158</v>
      </c>
      <c r="R109" s="22"/>
      <c r="S109" s="22"/>
      <c r="T109" s="22"/>
      <c r="U109" s="22"/>
      <c r="V109" s="22"/>
      <c r="W109" s="22"/>
      <c r="X109" s="22">
        <v>107</v>
      </c>
      <c r="Y109" s="22">
        <v>19446.667660870658</v>
      </c>
      <c r="Z109" s="22">
        <v>41677878.007142849</v>
      </c>
      <c r="AA109" s="22"/>
      <c r="AB109" s="22"/>
      <c r="AC109" s="22"/>
    </row>
    <row r="110" spans="1:29" x14ac:dyDescent="0.25">
      <c r="A110" s="22">
        <v>108</v>
      </c>
      <c r="B110" s="22">
        <v>40634708.159999996</v>
      </c>
      <c r="C110" s="715">
        <v>29998.078015308434</v>
      </c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>
        <v>108</v>
      </c>
      <c r="P110" s="22">
        <v>28016.886650340704</v>
      </c>
      <c r="Q110" s="22">
        <v>271.801894736848</v>
      </c>
      <c r="R110" s="22"/>
      <c r="S110" s="22"/>
      <c r="T110" s="22"/>
      <c r="U110" s="22"/>
      <c r="V110" s="22"/>
      <c r="W110" s="22"/>
      <c r="X110" s="22">
        <v>108</v>
      </c>
      <c r="Y110" s="22">
        <v>19714.333111605993</v>
      </c>
      <c r="Z110" s="22">
        <v>42067390.885714285</v>
      </c>
      <c r="AA110" s="22"/>
      <c r="AB110" s="22"/>
      <c r="AC110" s="22"/>
    </row>
    <row r="111" spans="1:29" x14ac:dyDescent="0.25">
      <c r="A111" s="22">
        <v>109</v>
      </c>
      <c r="B111" s="22">
        <v>41010955.457777776</v>
      </c>
      <c r="C111" s="715">
        <v>30405.450284187998</v>
      </c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>
        <v>109</v>
      </c>
      <c r="P111" s="22">
        <v>28369.17543794823</v>
      </c>
      <c r="Q111" s="22">
        <v>274.31857894737436</v>
      </c>
      <c r="R111" s="22"/>
      <c r="S111" s="22"/>
      <c r="T111" s="22"/>
      <c r="U111" s="22"/>
      <c r="V111" s="22"/>
      <c r="W111" s="22"/>
      <c r="X111" s="22">
        <v>109</v>
      </c>
      <c r="Y111" s="22">
        <v>19982.052683674046</v>
      </c>
      <c r="Z111" s="22">
        <v>42456903.764285721</v>
      </c>
      <c r="AA111" s="22"/>
      <c r="AB111" s="22"/>
      <c r="AC111" s="22"/>
    </row>
    <row r="112" spans="1:29" x14ac:dyDescent="0.25">
      <c r="A112" s="22">
        <v>110</v>
      </c>
      <c r="B112" s="22">
        <v>41387202.755555555</v>
      </c>
      <c r="C112" s="715">
        <v>30812.863388888145</v>
      </c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>
        <v>110</v>
      </c>
      <c r="P112" s="22">
        <v>28720.901613916823</v>
      </c>
      <c r="Q112" s="22">
        <v>276.83526315790073</v>
      </c>
      <c r="R112" s="22"/>
      <c r="S112" s="22"/>
      <c r="T112" s="22"/>
      <c r="U112" s="22"/>
      <c r="V112" s="22"/>
      <c r="W112" s="22"/>
      <c r="X112" s="22">
        <v>110</v>
      </c>
      <c r="Y112" s="22">
        <v>20249.799092493762</v>
      </c>
      <c r="Z112" s="22">
        <v>42846416.642857142</v>
      </c>
      <c r="AA112" s="22"/>
      <c r="AB112" s="22"/>
      <c r="AC112" s="22"/>
    </row>
    <row r="113" spans="1:29" x14ac:dyDescent="0.25">
      <c r="A113" s="22">
        <v>111</v>
      </c>
      <c r="B113" s="22">
        <v>41763450.053333335</v>
      </c>
      <c r="C113" s="715">
        <v>31220.276554808421</v>
      </c>
      <c r="D113" s="227">
        <f>C113</f>
        <v>31220.276554808421</v>
      </c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>
        <v>111</v>
      </c>
      <c r="P113" s="22">
        <v>29072.039327053637</v>
      </c>
      <c r="Q113" s="22">
        <v>279.35194736842709</v>
      </c>
      <c r="R113" s="22"/>
      <c r="S113" s="22"/>
      <c r="T113" s="22"/>
      <c r="U113" s="22"/>
      <c r="V113" s="22"/>
      <c r="W113" s="22"/>
      <c r="X113" s="22">
        <v>111</v>
      </c>
      <c r="Y113" s="22">
        <v>20517.545541546508</v>
      </c>
      <c r="Z113" s="22">
        <v>43235929.52142857</v>
      </c>
      <c r="AA113" s="22">
        <f>Y113</f>
        <v>20517.545541546508</v>
      </c>
      <c r="AB113" s="22"/>
      <c r="AC113" s="22"/>
    </row>
    <row r="114" spans="1:29" x14ac:dyDescent="0.25">
      <c r="A114" s="22">
        <v>112</v>
      </c>
      <c r="B114" s="22">
        <v>42139697.351111107</v>
      </c>
      <c r="C114" s="715">
        <v>31627.64974198972</v>
      </c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>
        <v>112</v>
      </c>
      <c r="P114" s="22">
        <v>29422.563578233512</v>
      </c>
      <c r="Q114" s="22">
        <v>281.86863157895345</v>
      </c>
      <c r="R114" s="22"/>
      <c r="S114" s="22"/>
      <c r="T114" s="22"/>
      <c r="U114" s="22"/>
      <c r="V114" s="22"/>
      <c r="W114" s="22"/>
      <c r="X114" s="22">
        <v>112</v>
      </c>
      <c r="Y114" s="22">
        <v>20785.265717110091</v>
      </c>
      <c r="Z114" s="22">
        <v>43625442.399999999</v>
      </c>
      <c r="AA114" s="22"/>
      <c r="AB114" s="22"/>
      <c r="AC114" s="22"/>
    </row>
    <row r="115" spans="1:29" x14ac:dyDescent="0.25">
      <c r="A115" s="22">
        <v>113</v>
      </c>
      <c r="B115" s="22">
        <v>42515944.648888893</v>
      </c>
      <c r="C115" s="715">
        <v>32034.943637101322</v>
      </c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>
        <v>113</v>
      </c>
      <c r="P115" s="22">
        <v>29772.450199830128</v>
      </c>
      <c r="Q115" s="22">
        <v>284.38531578947982</v>
      </c>
      <c r="R115" s="22"/>
      <c r="S115" s="22"/>
      <c r="T115" s="22"/>
      <c r="U115" s="22"/>
      <c r="V115" s="22"/>
      <c r="W115" s="22"/>
      <c r="X115" s="22">
        <v>113</v>
      </c>
      <c r="Y115" s="22">
        <v>21052.933782992735</v>
      </c>
      <c r="Z115" s="22">
        <v>44014955.278571427</v>
      </c>
      <c r="AA115" s="22"/>
      <c r="AB115" s="22"/>
      <c r="AC115" s="22"/>
    </row>
    <row r="116" spans="1:29" x14ac:dyDescent="0.25">
      <c r="A116" s="22">
        <v>114</v>
      </c>
      <c r="B116" s="22">
        <v>42892191.946666665</v>
      </c>
      <c r="C116" s="715">
        <v>32442.119645431852</v>
      </c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>
        <v>114</v>
      </c>
      <c r="P116" s="22">
        <v>30121.67583550921</v>
      </c>
      <c r="Q116" s="22">
        <v>286.90200000000618</v>
      </c>
      <c r="R116" s="22"/>
      <c r="S116" s="22"/>
      <c r="T116" s="22"/>
      <c r="U116" s="22"/>
      <c r="V116" s="22"/>
      <c r="W116" s="22"/>
      <c r="X116" s="22">
        <v>114</v>
      </c>
      <c r="Y116" s="22">
        <v>21320.524375269531</v>
      </c>
      <c r="Z116" s="22">
        <v>44404468.157142863</v>
      </c>
      <c r="AA116" s="22"/>
      <c r="AB116" s="22"/>
      <c r="AC116" s="22"/>
    </row>
    <row r="117" spans="1:29" x14ac:dyDescent="0.25">
      <c r="A117" s="22">
        <v>115</v>
      </c>
      <c r="B117" s="22">
        <v>43268439.244444445</v>
      </c>
      <c r="C117" s="715">
        <v>32849.139882887452</v>
      </c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>
        <v>115</v>
      </c>
      <c r="P117" s="22">
        <v>30470.2179203831</v>
      </c>
      <c r="Q117" s="22">
        <v>289.41868421053255</v>
      </c>
      <c r="R117" s="22"/>
      <c r="S117" s="22"/>
      <c r="T117" s="22"/>
      <c r="U117" s="22"/>
      <c r="V117" s="22"/>
      <c r="W117" s="22"/>
      <c r="X117" s="22">
        <v>115</v>
      </c>
      <c r="Y117" s="22">
        <v>21588.012597023928</v>
      </c>
      <c r="Z117" s="22">
        <v>44793981.035714284</v>
      </c>
      <c r="AA117" s="22"/>
      <c r="AB117" s="22"/>
      <c r="AC117" s="22"/>
    </row>
    <row r="118" spans="1:29" x14ac:dyDescent="0.25">
      <c r="A118" s="22">
        <v>116</v>
      </c>
      <c r="B118" s="22">
        <v>43644686.542222224</v>
      </c>
      <c r="C118" s="715">
        <v>33255.967168001102</v>
      </c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>
        <v>116</v>
      </c>
      <c r="P118" s="22">
        <v>30818.054661526789</v>
      </c>
      <c r="Q118" s="22">
        <v>291.93536842105891</v>
      </c>
      <c r="R118" s="22"/>
      <c r="S118" s="22"/>
      <c r="T118" s="22"/>
      <c r="U118" s="22"/>
      <c r="V118" s="22"/>
      <c r="W118" s="22"/>
      <c r="X118" s="22">
        <v>116</v>
      </c>
      <c r="Y118" s="22">
        <v>21855.374013096247</v>
      </c>
      <c r="Z118" s="22">
        <v>45183493.914285712</v>
      </c>
      <c r="AA118" s="22"/>
      <c r="AB118" s="22"/>
      <c r="AC118" s="22"/>
    </row>
    <row r="119" spans="1:29" x14ac:dyDescent="0.25">
      <c r="A119" s="22">
        <v>117</v>
      </c>
      <c r="B119" s="22">
        <v>44020933.840000004</v>
      </c>
      <c r="C119" s="715">
        <v>33662.565013956177</v>
      </c>
      <c r="D119" s="22"/>
      <c r="E119" s="22"/>
      <c r="F119" s="227"/>
      <c r="G119" s="22"/>
      <c r="H119" s="22"/>
      <c r="I119" s="22"/>
      <c r="J119" s="22"/>
      <c r="K119" s="22"/>
      <c r="L119" s="22"/>
      <c r="M119" s="22"/>
      <c r="N119" s="22"/>
      <c r="O119" s="22">
        <v>117</v>
      </c>
      <c r="P119" s="22">
        <v>31165.165018853106</v>
      </c>
      <c r="Q119" s="22">
        <v>294.45205263158527</v>
      </c>
      <c r="R119" s="22"/>
      <c r="S119" s="22"/>
      <c r="T119" s="22"/>
      <c r="U119" s="22"/>
      <c r="V119" s="22"/>
      <c r="W119" s="22"/>
      <c r="X119" s="22">
        <v>117</v>
      </c>
      <c r="Y119" s="22">
        <v>22122.584644841707</v>
      </c>
      <c r="Z119" s="22">
        <v>45573006.792857148</v>
      </c>
      <c r="AA119" s="22"/>
      <c r="AB119" s="22"/>
      <c r="AC119" s="22"/>
    </row>
    <row r="120" spans="1:29" x14ac:dyDescent="0.25">
      <c r="A120" s="22">
        <v>118</v>
      </c>
      <c r="B120" s="22">
        <v>44397181.137777776</v>
      </c>
      <c r="C120" s="715">
        <v>34068.897620627242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>
        <v>118</v>
      </c>
      <c r="P120" s="22">
        <v>31511.528686346519</v>
      </c>
      <c r="Q120" s="22">
        <v>296.9687368421117</v>
      </c>
      <c r="R120" s="22"/>
      <c r="S120" s="22"/>
      <c r="T120" s="22"/>
      <c r="U120" s="22"/>
      <c r="V120" s="22"/>
      <c r="W120" s="22"/>
      <c r="X120" s="22">
        <v>118</v>
      </c>
      <c r="Y120" s="22">
        <v>22389.620964899692</v>
      </c>
      <c r="Z120" s="22">
        <v>45962519.671428576</v>
      </c>
      <c r="AA120" s="22"/>
      <c r="AB120" s="22"/>
      <c r="AC120" s="22"/>
    </row>
    <row r="121" spans="1:29" x14ac:dyDescent="0.25">
      <c r="A121" s="22">
        <v>119</v>
      </c>
      <c r="B121" s="22">
        <v>44773428.435555547</v>
      </c>
      <c r="C121" s="715">
        <v>34474.929866641127</v>
      </c>
      <c r="D121" s="22"/>
      <c r="E121" s="22"/>
      <c r="F121" s="715"/>
      <c r="G121" s="22"/>
      <c r="H121" s="22"/>
      <c r="I121" s="22"/>
      <c r="J121" s="22"/>
      <c r="K121" s="22"/>
      <c r="L121" s="22"/>
      <c r="M121" s="22"/>
      <c r="N121" s="22"/>
      <c r="O121" s="22">
        <v>119</v>
      </c>
      <c r="P121" s="22">
        <v>31857.12607365326</v>
      </c>
      <c r="Q121" s="22">
        <v>299.48542105263806</v>
      </c>
      <c r="R121" s="22"/>
      <c r="S121" s="22"/>
      <c r="T121" s="22"/>
      <c r="U121" s="22"/>
      <c r="V121" s="22"/>
      <c r="W121" s="22"/>
      <c r="X121" s="22">
        <v>119</v>
      </c>
      <c r="Y121" s="22">
        <v>22656.459891976501</v>
      </c>
      <c r="Z121" s="22">
        <v>46352032.550000004</v>
      </c>
      <c r="AA121" s="22"/>
      <c r="AB121" s="22"/>
      <c r="AC121" s="22"/>
    </row>
    <row r="122" spans="1:29" x14ac:dyDescent="0.25">
      <c r="A122" s="22">
        <v>120</v>
      </c>
      <c r="B122" s="22">
        <v>45149675.733333334</v>
      </c>
      <c r="C122" s="715">
        <v>34880.627301461107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>
        <v>120</v>
      </c>
      <c r="P122" s="22">
        <v>32201.938288025685</v>
      </c>
      <c r="Q122" s="22">
        <v>302.00210526316442</v>
      </c>
      <c r="R122" s="22"/>
      <c r="S122" s="22"/>
      <c r="T122" s="22"/>
      <c r="U122" s="22"/>
      <c r="V122" s="22"/>
      <c r="W122" s="22"/>
      <c r="X122" s="22">
        <v>120</v>
      </c>
      <c r="Y122" s="22">
        <v>22923.078785643072</v>
      </c>
      <c r="Z122" s="22">
        <v>46741545.428571425</v>
      </c>
      <c r="AA122" s="22"/>
      <c r="AB122" s="22"/>
      <c r="AC122" s="22"/>
    </row>
    <row r="123" spans="1:29" x14ac:dyDescent="0.25">
      <c r="A123" s="22">
        <v>121</v>
      </c>
      <c r="B123" s="22">
        <v>45525923.031111106</v>
      </c>
      <c r="C123" s="715">
        <v>35285.956137496694</v>
      </c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>
        <v>121</v>
      </c>
      <c r="P123" s="22">
        <v>32545.947116618427</v>
      </c>
      <c r="Q123" s="22">
        <v>304.51878947369073</v>
      </c>
      <c r="R123" s="22"/>
      <c r="S123" s="22"/>
      <c r="T123" s="22"/>
      <c r="U123" s="22"/>
      <c r="V123" s="22"/>
      <c r="W123" s="22"/>
      <c r="X123" s="22">
        <v>121</v>
      </c>
      <c r="Y123" s="22">
        <v>23189.455441149712</v>
      </c>
      <c r="Z123" s="22">
        <v>47131058.307142854</v>
      </c>
      <c r="AA123" s="22"/>
      <c r="AB123" s="22"/>
      <c r="AC123" s="22"/>
    </row>
    <row r="124" spans="1:29" x14ac:dyDescent="0.25">
      <c r="A124" s="22">
        <v>122</v>
      </c>
      <c r="B124" s="22">
        <v>45902170.328888886</v>
      </c>
      <c r="C124" s="715">
        <v>35690.883242241594</v>
      </c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>
        <v>122</v>
      </c>
      <c r="P124" s="22">
        <v>32889.135009133955</v>
      </c>
      <c r="Q124" s="22">
        <v>307.03547368421715</v>
      </c>
      <c r="R124" s="22"/>
      <c r="S124" s="22"/>
      <c r="T124" s="22"/>
      <c r="U124" s="22"/>
      <c r="V124" s="22"/>
      <c r="W124" s="22"/>
      <c r="X124" s="22">
        <v>122</v>
      </c>
      <c r="Y124" s="22">
        <v>23455.568084259226</v>
      </c>
      <c r="Z124" s="22">
        <v>47520571.18571429</v>
      </c>
      <c r="AA124" s="22"/>
      <c r="AB124" s="22"/>
      <c r="AC124" s="22"/>
    </row>
    <row r="125" spans="1:29" x14ac:dyDescent="0.25">
      <c r="A125" s="22">
        <v>123</v>
      </c>
      <c r="B125" s="22">
        <v>46278417.626666673</v>
      </c>
      <c r="C125" s="715">
        <v>36095.376130442128</v>
      </c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>
        <v>123</v>
      </c>
      <c r="P125" s="22">
        <v>33231.485060814121</v>
      </c>
      <c r="Q125" s="22">
        <v>309.55215789474352</v>
      </c>
      <c r="R125" s="22"/>
      <c r="S125" s="22"/>
      <c r="T125" s="22"/>
      <c r="U125" s="22"/>
      <c r="V125" s="22"/>
      <c r="W125" s="22"/>
      <c r="X125" s="22">
        <v>123</v>
      </c>
      <c r="Y125" s="22">
        <v>23721.395366100129</v>
      </c>
      <c r="Z125" s="22">
        <v>47910084.06428571</v>
      </c>
      <c r="AA125" s="22"/>
      <c r="AB125" s="22"/>
      <c r="AC125" s="22"/>
    </row>
    <row r="126" spans="1:29" x14ac:dyDescent="0.25">
      <c r="A126" s="22">
        <v>124</v>
      </c>
      <c r="B126" s="22">
        <v>46654664.924444437</v>
      </c>
      <c r="C126" s="715">
        <v>36499.402956298291</v>
      </c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>
        <v>124</v>
      </c>
      <c r="P126" s="22">
        <v>33572.980995775149</v>
      </c>
      <c r="Q126" s="22">
        <v>312.06884210526988</v>
      </c>
      <c r="R126" s="22"/>
      <c r="S126" s="22"/>
      <c r="T126" s="22"/>
      <c r="U126" s="22"/>
      <c r="V126" s="22"/>
      <c r="W126" s="22"/>
      <c r="X126" s="22">
        <v>124</v>
      </c>
      <c r="Y126" s="22">
        <v>23986.916358041301</v>
      </c>
      <c r="Z126" s="22">
        <v>48299596.942857146</v>
      </c>
      <c r="AA126" s="22"/>
      <c r="AB126" s="22"/>
      <c r="AC126" s="22"/>
    </row>
    <row r="127" spans="1:29" x14ac:dyDescent="0.25">
      <c r="A127" s="22">
        <v>125</v>
      </c>
      <c r="B127" s="22">
        <v>47030912.222222224</v>
      </c>
      <c r="C127" s="715">
        <v>36902.93250569974</v>
      </c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>
        <v>125</v>
      </c>
      <c r="P127" s="22">
        <v>33913.607150682219</v>
      </c>
      <c r="Q127" s="22">
        <v>314.58552631579624</v>
      </c>
      <c r="R127" s="22"/>
      <c r="S127" s="22"/>
      <c r="T127" s="22"/>
      <c r="U127" s="22"/>
      <c r="V127" s="22"/>
      <c r="W127" s="22"/>
      <c r="X127" s="22">
        <v>125</v>
      </c>
      <c r="Y127" s="22">
        <v>24252.110546589538</v>
      </c>
      <c r="Z127" s="22">
        <v>48689109.821428575</v>
      </c>
      <c r="AA127" s="22"/>
      <c r="AB127" s="22"/>
      <c r="AC127" s="22"/>
    </row>
    <row r="128" spans="1:29" x14ac:dyDescent="0.25">
      <c r="A128" s="22">
        <v>126</v>
      </c>
      <c r="B128" s="22">
        <v>47407159.520000011</v>
      </c>
      <c r="C128" s="715">
        <v>37305.934188498199</v>
      </c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>
        <v>126</v>
      </c>
      <c r="P128" s="22">
        <v>34253.348458760702</v>
      </c>
      <c r="Q128" s="22">
        <v>317.10221052632261</v>
      </c>
      <c r="R128" s="22"/>
      <c r="S128" s="22"/>
      <c r="T128" s="22"/>
      <c r="U128" s="22"/>
      <c r="V128" s="22"/>
      <c r="W128" s="22"/>
      <c r="X128" s="22">
        <v>126</v>
      </c>
      <c r="Y128" s="22">
        <v>24516.957828311122</v>
      </c>
      <c r="Z128" s="22">
        <v>49078622.699999996</v>
      </c>
      <c r="AA128" s="22"/>
      <c r="AB128" s="22"/>
      <c r="AC128" s="22"/>
    </row>
    <row r="129" spans="1:29" x14ac:dyDescent="0.25">
      <c r="A129" s="22">
        <v>127</v>
      </c>
      <c r="B129" s="22">
        <v>47783406.817777775</v>
      </c>
      <c r="C129" s="715">
        <v>37708.378030818749</v>
      </c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>
        <v>127</v>
      </c>
      <c r="P129" s="22">
        <v>34592.190434139935</v>
      </c>
      <c r="Q129" s="22">
        <v>319.61889473684897</v>
      </c>
      <c r="R129" s="22"/>
      <c r="S129" s="22"/>
      <c r="T129" s="22"/>
      <c r="U129" s="22"/>
      <c r="V129" s="22"/>
      <c r="W129" s="22"/>
      <c r="X129" s="22">
        <v>127</v>
      </c>
      <c r="Y129" s="22">
        <v>24781.438504778911</v>
      </c>
      <c r="Z129" s="22">
        <v>49468135.578571431</v>
      </c>
      <c r="AA129" s="22"/>
      <c r="AB129" s="22"/>
      <c r="AC129" s="22"/>
    </row>
    <row r="130" spans="1:29" x14ac:dyDescent="0.25">
      <c r="A130" s="22">
        <v>128</v>
      </c>
      <c r="B130" s="22">
        <v>48159654.115555555</v>
      </c>
      <c r="C130" s="715">
        <v>38110.234667411234</v>
      </c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>
        <v>128</v>
      </c>
      <c r="P130" s="22">
        <v>34930.119156525951</v>
      </c>
      <c r="Q130" s="22">
        <v>322.13557894737534</v>
      </c>
      <c r="R130" s="22"/>
      <c r="S130" s="22"/>
      <c r="T130" s="22"/>
      <c r="U130" s="22"/>
      <c r="V130" s="22"/>
      <c r="W130" s="22"/>
      <c r="X130" s="22">
        <v>128</v>
      </c>
      <c r="Y130" s="22">
        <v>25045.533277545714</v>
      </c>
      <c r="Z130" s="22">
        <v>49857648.457142852</v>
      </c>
      <c r="AA130" s="22"/>
      <c r="AB130" s="22"/>
      <c r="AC130" s="22"/>
    </row>
    <row r="131" spans="1:29" x14ac:dyDescent="0.25">
      <c r="A131" s="22">
        <v>129</v>
      </c>
      <c r="B131" s="22">
        <v>48535901.413333334</v>
      </c>
      <c r="C131" s="715">
        <v>38511.475334043549</v>
      </c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>
        <v>129</v>
      </c>
      <c r="P131" s="22">
        <v>35267.121256199374</v>
      </c>
      <c r="Q131" s="22">
        <v>324.6522631579017</v>
      </c>
      <c r="R131" s="22"/>
      <c r="S131" s="22"/>
      <c r="T131" s="22"/>
      <c r="U131" s="22"/>
      <c r="V131" s="22"/>
      <c r="W131" s="22"/>
      <c r="X131" s="22">
        <v>129</v>
      </c>
      <c r="Y131" s="22">
        <v>25309.223243145359</v>
      </c>
      <c r="Z131" s="22">
        <v>50247161.335714288</v>
      </c>
      <c r="AA131" s="22"/>
      <c r="AB131" s="22"/>
      <c r="AC131" s="22"/>
    </row>
    <row r="132" spans="1:29" x14ac:dyDescent="0.25">
      <c r="A132" s="22">
        <v>130</v>
      </c>
      <c r="B132" s="22">
        <v>48912148.711111106</v>
      </c>
      <c r="C132" s="715">
        <v>38912.071859938602</v>
      </c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>
        <v>130</v>
      </c>
      <c r="P132" s="22">
        <v>35603.183899334043</v>
      </c>
      <c r="Q132" s="22">
        <v>327.16894736842806</v>
      </c>
      <c r="R132" s="22"/>
      <c r="S132" s="22"/>
      <c r="T132" s="22"/>
      <c r="U132" s="22"/>
      <c r="V132" s="22"/>
      <c r="W132" s="22"/>
      <c r="X132" s="22">
        <v>130</v>
      </c>
      <c r="Y132" s="22">
        <v>25572.489888122316</v>
      </c>
      <c r="Z132" s="22">
        <v>50636674.214285716</v>
      </c>
      <c r="AA132" s="22"/>
      <c r="AB132" s="22"/>
      <c r="AC132" s="22"/>
    </row>
    <row r="133" spans="1:29" x14ac:dyDescent="0.25">
      <c r="A133" s="22">
        <v>131</v>
      </c>
      <c r="B133" s="22">
        <v>49288396.008888893</v>
      </c>
      <c r="C133" s="715">
        <v>39311.996660255907</v>
      </c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>
        <v>131</v>
      </c>
      <c r="P133" s="22">
        <v>35938.294773632806</v>
      </c>
      <c r="Q133" s="22">
        <v>329.68563157895443</v>
      </c>
      <c r="R133" s="22"/>
      <c r="S133" s="22"/>
      <c r="T133" s="22"/>
      <c r="U133" s="22"/>
      <c r="V133" s="22"/>
      <c r="W133" s="22"/>
      <c r="X133" s="22">
        <v>131</v>
      </c>
      <c r="Y133" s="22">
        <v>25835.315084090678</v>
      </c>
      <c r="Z133" s="22">
        <v>51026187.092857137</v>
      </c>
      <c r="AA133" s="22"/>
      <c r="AB133" s="22"/>
      <c r="AC133" s="22"/>
    </row>
    <row r="134" spans="1:29" x14ac:dyDescent="0.25">
      <c r="A134" s="22">
        <v>132</v>
      </c>
      <c r="B134" s="22">
        <v>49664643.306666665</v>
      </c>
      <c r="C134" s="715">
        <v>39711.22272861965</v>
      </c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>
        <v>132</v>
      </c>
      <c r="P134" s="22">
        <v>36272.44207427567</v>
      </c>
      <c r="Q134" s="22">
        <v>332.20231578948085</v>
      </c>
      <c r="R134" s="22"/>
      <c r="S134" s="22"/>
      <c r="T134" s="22"/>
      <c r="U134" s="22"/>
      <c r="V134" s="22"/>
      <c r="W134" s="22"/>
      <c r="X134" s="22">
        <v>132</v>
      </c>
      <c r="Y134" s="22">
        <v>26097.681082823779</v>
      </c>
      <c r="Z134" s="22">
        <v>51415699.971428566</v>
      </c>
      <c r="AA134" s="22"/>
      <c r="AB134" s="22"/>
      <c r="AC134" s="22"/>
    </row>
    <row r="135" spans="1:29" x14ac:dyDescent="0.25">
      <c r="A135" s="22">
        <v>133</v>
      </c>
      <c r="B135" s="22">
        <v>50040890.604444437</v>
      </c>
      <c r="C135" s="715">
        <v>40109.723629694199</v>
      </c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>
        <v>133</v>
      </c>
      <c r="P135" s="22">
        <v>36605.614490176442</v>
      </c>
      <c r="Q135" s="22">
        <v>334.71900000000716</v>
      </c>
      <c r="R135" s="22"/>
      <c r="S135" s="22"/>
      <c r="T135" s="22"/>
      <c r="U135" s="22"/>
      <c r="V135" s="22"/>
      <c r="W135" s="22"/>
      <c r="X135" s="22">
        <v>133</v>
      </c>
      <c r="Y135" s="22">
        <v>26359.570511374823</v>
      </c>
      <c r="Z135" s="22">
        <v>51805212.850000009</v>
      </c>
      <c r="AA135" s="22"/>
      <c r="AB135" s="22"/>
      <c r="AC135" s="22"/>
    </row>
    <row r="136" spans="1:29" x14ac:dyDescent="0.25">
      <c r="A136" s="22">
        <v>134</v>
      </c>
      <c r="B136" s="22">
        <v>50417137.902222224</v>
      </c>
      <c r="C136" s="715">
        <v>40507.473491808043</v>
      </c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>
        <v>134</v>
      </c>
      <c r="P136" s="22">
        <v>36937.801190543163</v>
      </c>
      <c r="Q136" s="22">
        <v>337.23568421053358</v>
      </c>
      <c r="R136" s="22"/>
      <c r="S136" s="22"/>
      <c r="T136" s="22"/>
      <c r="U136" s="22"/>
      <c r="V136" s="22"/>
      <c r="W136" s="22"/>
      <c r="X136" s="22">
        <v>134</v>
      </c>
      <c r="Y136" s="22">
        <v>26620.966367229514</v>
      </c>
      <c r="Z136" s="22">
        <v>52194725.72857143</v>
      </c>
      <c r="AA136" s="22"/>
      <c r="AB136" s="22"/>
      <c r="AC136" s="22"/>
    </row>
    <row r="137" spans="1:29" x14ac:dyDescent="0.25">
      <c r="A137" s="22">
        <v>135</v>
      </c>
      <c r="B137" s="22">
        <v>50793385.200000003</v>
      </c>
      <c r="C137" s="715">
        <v>40904.446999627973</v>
      </c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>
        <v>135</v>
      </c>
      <c r="P137" s="22">
        <v>37268.991811738277</v>
      </c>
      <c r="Q137" s="22">
        <v>339.75236842105994</v>
      </c>
      <c r="R137" s="22"/>
      <c r="S137" s="22"/>
      <c r="T137" s="22"/>
      <c r="U137" s="22"/>
      <c r="V137" s="22"/>
      <c r="W137" s="22"/>
      <c r="X137" s="22">
        <v>135</v>
      </c>
      <c r="Y137" s="22">
        <v>26881.852013491633</v>
      </c>
      <c r="Z137" s="22">
        <v>52584238.607142866</v>
      </c>
      <c r="AA137" s="22"/>
      <c r="AB137" s="22"/>
      <c r="AC137" s="22"/>
    </row>
    <row r="138" spans="1:29" x14ac:dyDescent="0.25">
      <c r="A138" s="22">
        <v>136</v>
      </c>
      <c r="B138" s="22">
        <v>51169632.497777782</v>
      </c>
      <c r="C138" s="715">
        <v>41300.619386883773</v>
      </c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>
        <v>136</v>
      </c>
      <c r="P138" s="22">
        <v>37599.176444433499</v>
      </c>
      <c r="Q138" s="22">
        <v>342.26905263158631</v>
      </c>
      <c r="R138" s="22"/>
      <c r="S138" s="22"/>
      <c r="T138" s="22"/>
      <c r="U138" s="22"/>
      <c r="V138" s="22"/>
      <c r="W138" s="22"/>
      <c r="X138" s="22">
        <v>136</v>
      </c>
      <c r="Y138" s="22">
        <v>27142.211174101689</v>
      </c>
      <c r="Z138" s="22">
        <v>52973751.485714294</v>
      </c>
      <c r="AA138" s="22"/>
      <c r="AB138" s="22"/>
      <c r="AC138" s="22"/>
    </row>
    <row r="139" spans="1:29" x14ac:dyDescent="0.25">
      <c r="A139" s="22">
        <v>137</v>
      </c>
      <c r="B139" s="22">
        <v>51545879.795555554</v>
      </c>
      <c r="C139" s="715">
        <v>41695.96642914453</v>
      </c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>
        <v>137</v>
      </c>
      <c r="P139" s="22">
        <v>37928.345621055545</v>
      </c>
      <c r="Q139" s="22">
        <v>344.78573684211267</v>
      </c>
      <c r="R139" s="22"/>
      <c r="S139" s="22"/>
      <c r="T139" s="22"/>
      <c r="U139" s="22"/>
      <c r="V139" s="22"/>
      <c r="W139" s="22"/>
      <c r="X139" s="22">
        <v>137</v>
      </c>
      <c r="Y139" s="22">
        <v>27402.027929089774</v>
      </c>
      <c r="Z139" s="22">
        <v>53363264.364285707</v>
      </c>
      <c r="AA139" s="22"/>
      <c r="AB139" s="22"/>
      <c r="AC139" s="22"/>
    </row>
    <row r="140" spans="1:29" x14ac:dyDescent="0.25">
      <c r="A140" s="22">
        <v>138</v>
      </c>
      <c r="B140" s="22">
        <v>51922127.093333334</v>
      </c>
      <c r="C140" s="715">
        <v>42090.464436648057</v>
      </c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>
        <v>138</v>
      </c>
      <c r="P140" s="22">
        <v>38256.490303517465</v>
      </c>
      <c r="Q140" s="22">
        <v>347.30242105263903</v>
      </c>
      <c r="R140" s="22"/>
      <c r="S140" s="22"/>
      <c r="T140" s="22"/>
      <c r="U140" s="22"/>
      <c r="V140" s="22"/>
      <c r="W140" s="22"/>
      <c r="X140" s="22">
        <v>138</v>
      </c>
      <c r="Y140" s="22">
        <v>27661.286709863023</v>
      </c>
      <c r="Z140" s="22">
        <v>53752777.242857151</v>
      </c>
      <c r="AA140" s="22"/>
      <c r="AB140" s="22"/>
      <c r="AC140" s="22"/>
    </row>
    <row r="141" spans="1:29" x14ac:dyDescent="0.25">
      <c r="A141" s="22">
        <v>139</v>
      </c>
      <c r="B141" s="22">
        <v>52298374.391111106</v>
      </c>
      <c r="C141" s="715">
        <v>42484.090247183332</v>
      </c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>
        <v>139</v>
      </c>
      <c r="P141" s="22">
        <v>38583.601871231673</v>
      </c>
      <c r="Q141" s="22">
        <v>349.81910526316545</v>
      </c>
      <c r="R141" s="22"/>
      <c r="S141" s="22"/>
      <c r="T141" s="22"/>
      <c r="U141" s="22"/>
      <c r="V141" s="22"/>
      <c r="W141" s="22"/>
      <c r="X141" s="22">
        <v>139</v>
      </c>
      <c r="Y141" s="22">
        <v>27919.972294528092</v>
      </c>
      <c r="Z141" s="22">
        <v>54142290.121428564</v>
      </c>
      <c r="AA141" s="22"/>
      <c r="AB141" s="22"/>
      <c r="AC141" s="22"/>
    </row>
    <row r="142" spans="1:29" x14ac:dyDescent="0.25">
      <c r="A142" s="22">
        <v>140</v>
      </c>
      <c r="B142" s="22">
        <v>52674621.688888885</v>
      </c>
      <c r="C142" s="715">
        <v>42876.821219027377</v>
      </c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>
        <v>140</v>
      </c>
      <c r="P142" s="22">
        <v>38909.672109399347</v>
      </c>
      <c r="Q142" s="22">
        <v>352.33578947369182</v>
      </c>
      <c r="R142" s="22"/>
      <c r="S142" s="22"/>
      <c r="T142" s="22"/>
      <c r="U142" s="22"/>
      <c r="V142" s="22"/>
      <c r="W142" s="22"/>
      <c r="X142" s="22">
        <v>140</v>
      </c>
      <c r="Y142" s="22">
        <v>28178.069803249386</v>
      </c>
      <c r="Z142" s="22">
        <v>54531802.999999993</v>
      </c>
      <c r="AA142" s="22"/>
      <c r="AB142" s="22"/>
      <c r="AC142" s="22"/>
    </row>
    <row r="143" spans="1:29" x14ac:dyDescent="0.25">
      <c r="A143" s="22">
        <v>141</v>
      </c>
      <c r="B143" s="22">
        <v>53050868.986666657</v>
      </c>
      <c r="C143" s="715">
        <v>43268.635223937032</v>
      </c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>
        <v>141</v>
      </c>
      <c r="P143" s="22">
        <v>39234.693197572422</v>
      </c>
      <c r="Q143" s="22">
        <v>354.85247368421813</v>
      </c>
      <c r="R143" s="22"/>
      <c r="S143" s="22"/>
      <c r="T143" s="22"/>
      <c r="U143" s="22"/>
      <c r="V143" s="22"/>
      <c r="W143" s="22"/>
      <c r="X143" s="22">
        <v>141</v>
      </c>
      <c r="Y143" s="22">
        <v>28435.564693643355</v>
      </c>
      <c r="Z143" s="22">
        <v>54921315.878571428</v>
      </c>
      <c r="AA143" s="22"/>
      <c r="AB143" s="22"/>
      <c r="AC143" s="22"/>
    </row>
    <row r="144" spans="1:29" x14ac:dyDescent="0.25">
      <c r="A144" s="22">
        <v>142</v>
      </c>
      <c r="B144" s="22">
        <v>53427116.284444451</v>
      </c>
      <c r="C144" s="715">
        <v>43659.510640196277</v>
      </c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>
        <v>142</v>
      </c>
      <c r="P144" s="22">
        <v>39558.657698482617</v>
      </c>
      <c r="Q144" s="22">
        <v>357.36915789474449</v>
      </c>
      <c r="R144" s="22"/>
      <c r="S144" s="22"/>
      <c r="T144" s="22"/>
      <c r="U144" s="22"/>
      <c r="V144" s="22"/>
      <c r="W144" s="22"/>
      <c r="X144" s="22">
        <v>142</v>
      </c>
      <c r="Y144" s="22">
        <v>28692.442756209231</v>
      </c>
      <c r="Z144" s="22">
        <v>55310828.757142849</v>
      </c>
      <c r="AA144" s="22"/>
      <c r="AB144" s="22"/>
      <c r="AC144" s="22"/>
    </row>
    <row r="145" spans="1:29" x14ac:dyDescent="0.25">
      <c r="A145" s="22">
        <v>143</v>
      </c>
      <c r="B145" s="22">
        <v>53803363.582222223</v>
      </c>
      <c r="C145" s="715">
        <v>44049.426345719621</v>
      </c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>
        <v>143</v>
      </c>
      <c r="P145" s="22">
        <v>39881.558547133885</v>
      </c>
      <c r="Q145" s="22">
        <v>359.88584210527091</v>
      </c>
      <c r="R145" s="22"/>
      <c r="S145" s="22"/>
      <c r="T145" s="22"/>
      <c r="U145" s="22"/>
      <c r="V145" s="22"/>
      <c r="W145" s="22"/>
      <c r="X145" s="22">
        <v>143</v>
      </c>
      <c r="Y145" s="22">
        <v>28948.69010979672</v>
      </c>
      <c r="Z145" s="22">
        <v>55700341.635714293</v>
      </c>
      <c r="AA145" s="22"/>
      <c r="AB145" s="22"/>
      <c r="AC145" s="22"/>
    </row>
    <row r="146" spans="1:29" x14ac:dyDescent="0.25">
      <c r="A146" s="22">
        <v>144</v>
      </c>
      <c r="B146" s="22">
        <v>54179610.879999995</v>
      </c>
      <c r="C146" s="715">
        <v>44438.36171121239</v>
      </c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>
        <v>144</v>
      </c>
      <c r="P146" s="22">
        <v>40203.389040152753</v>
      </c>
      <c r="Q146" s="22">
        <v>362.40252631579727</v>
      </c>
      <c r="R146" s="22"/>
      <c r="S146" s="22"/>
      <c r="T146" s="22"/>
      <c r="U146" s="22"/>
      <c r="V146" s="22"/>
      <c r="W146" s="22"/>
      <c r="X146" s="22">
        <v>144</v>
      </c>
      <c r="Y146" s="22">
        <v>29204.293197111045</v>
      </c>
      <c r="Z146" s="22">
        <v>56089854.514285721</v>
      </c>
      <c r="AA146" s="22"/>
      <c r="AB146" s="22"/>
      <c r="AC146" s="22"/>
    </row>
    <row r="147" spans="1:29" x14ac:dyDescent="0.25">
      <c r="A147" s="22">
        <v>145</v>
      </c>
      <c r="B147" s="22">
        <v>54555858.177777782</v>
      </c>
      <c r="C147" s="715">
        <v>44826.296593387895</v>
      </c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>
        <v>145</v>
      </c>
      <c r="P147" s="22">
        <v>40524.142825392519</v>
      </c>
      <c r="Q147" s="22">
        <v>364.91921052632364</v>
      </c>
      <c r="R147" s="22"/>
      <c r="S147" s="22"/>
      <c r="T147" s="22"/>
      <c r="U147" s="22"/>
      <c r="V147" s="22"/>
      <c r="W147" s="22"/>
      <c r="X147" s="22">
        <v>145</v>
      </c>
      <c r="Y147" s="22">
        <v>29459.238780255291</v>
      </c>
      <c r="Z147" s="22">
        <v>56479367.392857142</v>
      </c>
      <c r="AA147" s="22"/>
      <c r="AB147" s="22"/>
      <c r="AC147" s="22"/>
    </row>
    <row r="148" spans="1:29" x14ac:dyDescent="0.25">
      <c r="A148" s="22">
        <v>146</v>
      </c>
      <c r="B148" s="22">
        <v>54932105.475555554</v>
      </c>
      <c r="C148" s="715">
        <v>45213.211328242622</v>
      </c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>
        <v>146</v>
      </c>
      <c r="P148" s="22">
        <v>40843.813891786602</v>
      </c>
      <c r="Q148" s="22">
        <v>367.43589473685</v>
      </c>
      <c r="R148" s="22"/>
      <c r="S148" s="22"/>
      <c r="T148" s="22"/>
      <c r="U148" s="22"/>
      <c r="V148" s="22"/>
      <c r="W148" s="22"/>
      <c r="X148" s="22">
        <v>146</v>
      </c>
      <c r="Y148" s="22">
        <v>29713.513936311028</v>
      </c>
      <c r="Z148" s="22">
        <v>56868880.27142857</v>
      </c>
      <c r="AA148" s="22"/>
      <c r="AB148" s="22"/>
      <c r="AC148" s="22"/>
    </row>
    <row r="149" spans="1:29" x14ac:dyDescent="0.25">
      <c r="A149" s="22">
        <v>147</v>
      </c>
      <c r="B149" s="22">
        <v>55308352.773333333</v>
      </c>
      <c r="C149" s="715">
        <v>45599.08672438885</v>
      </c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>
        <v>147</v>
      </c>
      <c r="P149" s="22">
        <v>41162.396559446388</v>
      </c>
      <c r="Q149" s="22">
        <v>369.95257894737642</v>
      </c>
      <c r="R149" s="22"/>
      <c r="S149" s="22"/>
      <c r="T149" s="22"/>
      <c r="U149" s="22"/>
      <c r="V149" s="22"/>
      <c r="W149" s="22"/>
      <c r="X149" s="22">
        <v>147</v>
      </c>
      <c r="Y149" s="22">
        <v>29967.106052956555</v>
      </c>
      <c r="Z149" s="22">
        <v>57258393.149999999</v>
      </c>
      <c r="AA149" s="22"/>
      <c r="AB149" s="22"/>
      <c r="AC149" s="22"/>
    </row>
    <row r="150" spans="1:29" x14ac:dyDescent="0.25">
      <c r="A150" s="22">
        <v>148</v>
      </c>
      <c r="B150" s="22">
        <v>55684600.071111113</v>
      </c>
      <c r="C150" s="715">
        <v>45983.904056446285</v>
      </c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>
        <v>148</v>
      </c>
      <c r="P150" s="22">
        <v>41479.885469999026</v>
      </c>
      <c r="Q150" s="22">
        <v>372.46926315790273</v>
      </c>
      <c r="R150" s="22"/>
      <c r="S150" s="22"/>
      <c r="T150" s="22"/>
      <c r="U150" s="22"/>
      <c r="V150" s="22"/>
      <c r="W150" s="22"/>
      <c r="X150" s="22">
        <v>148</v>
      </c>
      <c r="Y150" s="22">
        <v>30220.002824123974</v>
      </c>
      <c r="Z150" s="22">
        <v>57647906.028571427</v>
      </c>
      <c r="AA150" s="22"/>
      <c r="AB150" s="22"/>
      <c r="AC150" s="22"/>
    </row>
    <row r="151" spans="1:29" x14ac:dyDescent="0.25">
      <c r="A151" s="22">
        <v>149</v>
      </c>
      <c r="B151" s="22">
        <v>56060847.368888885</v>
      </c>
      <c r="C151" s="715">
        <v>46367.645058491784</v>
      </c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>
        <v>149</v>
      </c>
      <c r="P151" s="22">
        <v>41796.275577160748</v>
      </c>
      <c r="Q151" s="22">
        <v>374.98594736842921</v>
      </c>
      <c r="R151" s="22"/>
      <c r="S151" s="22"/>
      <c r="T151" s="22"/>
      <c r="U151" s="22"/>
      <c r="V151" s="22"/>
      <c r="W151" s="22"/>
      <c r="X151" s="22">
        <v>149</v>
      </c>
      <c r="Y151" s="22">
        <v>30472.192245694445</v>
      </c>
      <c r="Z151" s="22">
        <v>58037418.907142863</v>
      </c>
      <c r="AA151" s="22"/>
      <c r="AB151" s="22"/>
      <c r="AC151" s="22"/>
    </row>
    <row r="152" spans="1:29" x14ac:dyDescent="0.25">
      <c r="A152" s="22">
        <v>150</v>
      </c>
      <c r="B152" s="22">
        <v>56437094.666666664</v>
      </c>
      <c r="C152" s="715">
        <v>46750.291917568451</v>
      </c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>
        <v>150</v>
      </c>
      <c r="P152" s="22">
        <v>42111.56213754123</v>
      </c>
      <c r="Q152" s="22">
        <v>377.50263157895552</v>
      </c>
      <c r="R152" s="22"/>
      <c r="S152" s="22"/>
      <c r="T152" s="22"/>
      <c r="U152" s="22"/>
      <c r="V152" s="22"/>
      <c r="W152" s="22"/>
      <c r="X152" s="22">
        <v>150</v>
      </c>
      <c r="Y152" s="22">
        <v>30723.662611232445</v>
      </c>
      <c r="Z152" s="22">
        <v>58426931.785714284</v>
      </c>
      <c r="AA152" s="22"/>
      <c r="AB152" s="22"/>
      <c r="AC152" s="22"/>
    </row>
    <row r="153" spans="1:29" x14ac:dyDescent="0.25">
      <c r="A153" s="22">
        <v>151</v>
      </c>
      <c r="B153" s="22">
        <v>56813341.964444451</v>
      </c>
      <c r="C153" s="715">
        <v>47131.827267253655</v>
      </c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>
        <v>151</v>
      </c>
      <c r="P153" s="22">
        <v>42425.740701674389</v>
      </c>
      <c r="Q153" s="22">
        <v>380.01931578948182</v>
      </c>
      <c r="R153" s="22"/>
      <c r="S153" s="22"/>
      <c r="T153" s="22"/>
      <c r="U153" s="22"/>
      <c r="V153" s="22"/>
      <c r="W153" s="22"/>
      <c r="X153" s="22">
        <v>151</v>
      </c>
      <c r="Y153" s="22">
        <v>30974.402507758776</v>
      </c>
      <c r="Z153" s="22">
        <v>58816444.664285712</v>
      </c>
      <c r="AA153" s="22"/>
      <c r="AB153" s="22"/>
      <c r="AC153" s="22"/>
    </row>
    <row r="154" spans="1:29" x14ac:dyDescent="0.25">
      <c r="A154" s="22">
        <v>152</v>
      </c>
      <c r="B154" s="22">
        <v>57189589.262222216</v>
      </c>
      <c r="C154" s="715">
        <v>47512.234181286483</v>
      </c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>
        <v>152</v>
      </c>
      <c r="P154" s="22">
        <v>42738.807105271444</v>
      </c>
      <c r="Q154" s="22">
        <v>382.53600000000819</v>
      </c>
      <c r="R154" s="22"/>
      <c r="S154" s="22"/>
      <c r="T154" s="22"/>
      <c r="U154" s="22"/>
      <c r="V154" s="22"/>
      <c r="W154" s="22"/>
      <c r="X154" s="22">
        <v>152</v>
      </c>
      <c r="Y154" s="22">
        <v>31224.400811562573</v>
      </c>
      <c r="Z154" s="22">
        <v>59205957.542857148</v>
      </c>
      <c r="AA154" s="22"/>
      <c r="AB154" s="22"/>
      <c r="AC154" s="22"/>
    </row>
    <row r="155" spans="1:29" x14ac:dyDescent="0.25">
      <c r="A155" s="22">
        <v>153</v>
      </c>
      <c r="B155" s="22">
        <v>57565836.560000002</v>
      </c>
      <c r="C155" s="715">
        <v>47891.496167254809</v>
      </c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>
        <v>153</v>
      </c>
      <c r="P155" s="22">
        <v>43050.7574606915</v>
      </c>
      <c r="Q155" s="22">
        <v>385.05268421053461</v>
      </c>
      <c r="R155" s="22"/>
      <c r="S155" s="22"/>
      <c r="T155" s="22"/>
      <c r="U155" s="22"/>
      <c r="V155" s="22"/>
      <c r="W155" s="22"/>
      <c r="X155" s="22">
        <v>153</v>
      </c>
      <c r="Y155" s="22">
        <v>31473.646684052583</v>
      </c>
      <c r="Z155" s="22">
        <v>59595470.421428569</v>
      </c>
      <c r="AA155" s="22"/>
      <c r="AB155" s="22"/>
      <c r="AC155" s="22"/>
    </row>
    <row r="156" spans="1:29" x14ac:dyDescent="0.25">
      <c r="A156" s="22">
        <v>154</v>
      </c>
      <c r="B156" s="22">
        <v>57942083.857777782</v>
      </c>
      <c r="C156" s="715">
        <v>48269.597160342048</v>
      </c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>
        <v>154</v>
      </c>
      <c r="P156" s="22">
        <v>43361.588148625822</v>
      </c>
      <c r="Q156" s="22">
        <v>387.56936842106097</v>
      </c>
      <c r="R156" s="22"/>
      <c r="S156" s="22"/>
      <c r="T156" s="22"/>
      <c r="U156" s="22"/>
      <c r="V156" s="22"/>
      <c r="W156" s="22"/>
      <c r="X156" s="22">
        <v>154</v>
      </c>
      <c r="Y156" s="22">
        <v>31722.129567647553</v>
      </c>
      <c r="Z156" s="22">
        <v>59984983.300000004</v>
      </c>
      <c r="AA156" s="22"/>
      <c r="AB156" s="22"/>
      <c r="AC156" s="22"/>
    </row>
    <row r="157" spans="1:29" x14ac:dyDescent="0.25">
      <c r="A157" s="22">
        <v>155</v>
      </c>
      <c r="B157" s="22">
        <v>58318331.155555554</v>
      </c>
      <c r="C157" s="715">
        <v>48646.521517133413</v>
      </c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>
        <v>155</v>
      </c>
      <c r="P157" s="22">
        <v>43671.295809990937</v>
      </c>
      <c r="Q157" s="22">
        <v>390.08605263158739</v>
      </c>
      <c r="R157" s="22"/>
      <c r="S157" s="22"/>
      <c r="T157" s="22"/>
      <c r="U157" s="22"/>
      <c r="V157" s="22"/>
      <c r="W157" s="22"/>
      <c r="X157" s="22">
        <v>155</v>
      </c>
      <c r="Y157" s="22">
        <v>31969.839181705858</v>
      </c>
      <c r="Z157" s="22">
        <v>60374496.178571425</v>
      </c>
      <c r="AA157" s="22"/>
      <c r="AB157" s="22"/>
      <c r="AC157" s="22"/>
    </row>
    <row r="158" spans="1:29" x14ac:dyDescent="0.25">
      <c r="A158" s="22">
        <v>156</v>
      </c>
      <c r="B158" s="22">
        <v>58694578.453333341</v>
      </c>
      <c r="C158" s="715">
        <v>49022.254009482422</v>
      </c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>
        <v>156</v>
      </c>
      <c r="P158" s="22">
        <v>43979.877338026832</v>
      </c>
      <c r="Q158" s="22">
        <v>392.60273684211376</v>
      </c>
      <c r="R158" s="22"/>
      <c r="S158" s="22"/>
      <c r="T158" s="22"/>
      <c r="U158" s="22"/>
      <c r="V158" s="22"/>
      <c r="W158" s="22"/>
      <c r="X158" s="22">
        <v>156</v>
      </c>
      <c r="Y158" s="22">
        <v>32216.765518494569</v>
      </c>
      <c r="Z158" s="22">
        <v>60764009.057142854</v>
      </c>
      <c r="AA158" s="22"/>
      <c r="AB158" s="22"/>
      <c r="AC158" s="22"/>
    </row>
    <row r="159" spans="1:29" x14ac:dyDescent="0.25">
      <c r="A159" s="22">
        <v>157</v>
      </c>
      <c r="B159" s="22">
        <v>59070825.751111113</v>
      </c>
      <c r="C159" s="715">
        <v>49396.779818437019</v>
      </c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>
        <v>157</v>
      </c>
      <c r="P159" s="22">
        <v>44287.329870595619</v>
      </c>
      <c r="Q159" s="22">
        <v>395.11942105264012</v>
      </c>
      <c r="R159" s="22"/>
      <c r="S159" s="22"/>
      <c r="T159" s="22"/>
      <c r="U159" s="22"/>
      <c r="V159" s="22"/>
      <c r="W159" s="22"/>
      <c r="X159" s="22">
        <v>157</v>
      </c>
      <c r="Y159" s="22">
        <v>32462.898839197882</v>
      </c>
      <c r="Z159" s="22">
        <v>61153521.935714282</v>
      </c>
      <c r="AA159" s="22"/>
      <c r="AB159" s="22"/>
      <c r="AC159" s="22"/>
    </row>
    <row r="160" spans="1:29" x14ac:dyDescent="0.25">
      <c r="A160" s="22">
        <v>158</v>
      </c>
      <c r="B160" s="22">
        <v>59447073.048888892</v>
      </c>
      <c r="C160" s="715">
        <v>49770.084528225743</v>
      </c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>
        <v>158</v>
      </c>
      <c r="P160" s="22">
        <v>44593.650782676792</v>
      </c>
      <c r="Q160" s="22">
        <v>397.63610526316648</v>
      </c>
      <c r="R160" s="22"/>
      <c r="S160" s="22"/>
      <c r="T160" s="22"/>
      <c r="U160" s="22"/>
      <c r="V160" s="22"/>
      <c r="W160" s="22"/>
      <c r="X160" s="22">
        <v>158</v>
      </c>
      <c r="Y160" s="22">
        <v>32708.229669964792</v>
      </c>
      <c r="Z160" s="22">
        <v>61543034.814285718</v>
      </c>
      <c r="AA160" s="22"/>
      <c r="AB160" s="22"/>
      <c r="AC160" s="22"/>
    </row>
    <row r="161" spans="1:29" x14ac:dyDescent="0.25">
      <c r="A161" s="22">
        <v>159</v>
      </c>
      <c r="B161" s="22">
        <v>59823320.346666679</v>
      </c>
      <c r="C161" s="715">
        <v>50142.154120303647</v>
      </c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>
        <v>159</v>
      </c>
      <c r="P161" s="22">
        <v>44898.837679054974</v>
      </c>
      <c r="Q161" s="22">
        <v>400.15278947369279</v>
      </c>
      <c r="R161" s="22"/>
      <c r="S161" s="22"/>
      <c r="T161" s="22"/>
      <c r="U161" s="22"/>
      <c r="V161" s="22"/>
      <c r="W161" s="22"/>
      <c r="X161" s="22">
        <v>159</v>
      </c>
      <c r="Y161" s="22">
        <v>32952.748797996253</v>
      </c>
      <c r="Z161" s="22">
        <v>61932547.692857146</v>
      </c>
      <c r="AA161" s="22"/>
      <c r="AB161" s="22"/>
      <c r="AC161" s="22"/>
    </row>
    <row r="162" spans="1:29" x14ac:dyDescent="0.25">
      <c r="A162" s="22">
        <v>160</v>
      </c>
      <c r="B162" s="22">
        <v>60199567.644444451</v>
      </c>
      <c r="C162" s="715">
        <v>50512.974967458293</v>
      </c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>
        <v>160</v>
      </c>
      <c r="P162" s="22">
        <v>45202.888387195817</v>
      </c>
      <c r="Q162" s="22">
        <v>402.66947368421921</v>
      </c>
      <c r="R162" s="22"/>
      <c r="S162" s="22"/>
      <c r="T162" s="22"/>
      <c r="U162" s="22"/>
      <c r="V162" s="22"/>
      <c r="W162" s="22"/>
      <c r="X162" s="22">
        <v>160</v>
      </c>
      <c r="Y162" s="22">
        <v>33196.447267671683</v>
      </c>
      <c r="Z162" s="22">
        <v>62322060.571428575</v>
      </c>
      <c r="AA162" s="22"/>
      <c r="AB162" s="22"/>
      <c r="AC162" s="22"/>
    </row>
    <row r="163" spans="1:29" x14ac:dyDescent="0.25">
      <c r="A163" s="22">
        <v>161</v>
      </c>
      <c r="B163" s="22">
        <v>60575814.942222223</v>
      </c>
      <c r="C163" s="715">
        <v>50882.533827975392</v>
      </c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>
        <v>161</v>
      </c>
      <c r="P163" s="22">
        <v>45505.800950306337</v>
      </c>
      <c r="Q163" s="22">
        <v>405.18615789474558</v>
      </c>
      <c r="R163" s="22"/>
      <c r="S163" s="22"/>
      <c r="T163" s="22"/>
      <c r="U163" s="22"/>
      <c r="V163" s="22"/>
      <c r="W163" s="22"/>
      <c r="X163" s="22">
        <v>161</v>
      </c>
      <c r="Y163" s="22">
        <v>33439.316376714654</v>
      </c>
      <c r="Z163" s="22">
        <v>62711573.450000003</v>
      </c>
      <c r="AA163" s="22"/>
      <c r="AB163" s="22"/>
      <c r="AC163" s="22"/>
    </row>
    <row r="164" spans="1:29" x14ac:dyDescent="0.25">
      <c r="A164" s="22">
        <v>162</v>
      </c>
      <c r="B164" s="22">
        <v>60952062.24000001</v>
      </c>
      <c r="C164" s="715">
        <v>51250.817839864249</v>
      </c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>
        <v>162</v>
      </c>
      <c r="P164" s="22">
        <v>45807.573620575742</v>
      </c>
      <c r="Q164" s="22">
        <v>407.70284210527194</v>
      </c>
      <c r="R164" s="22"/>
      <c r="S164" s="22"/>
      <c r="T164" s="22"/>
      <c r="U164" s="22"/>
      <c r="V164" s="22"/>
      <c r="W164" s="22"/>
      <c r="X164" s="22">
        <v>162</v>
      </c>
      <c r="Y164" s="22">
        <v>33681.347672398013</v>
      </c>
      <c r="Z164" s="22">
        <v>63101086.328571424</v>
      </c>
      <c r="AA164" s="22"/>
      <c r="AB164" s="22"/>
      <c r="AC164" s="22"/>
    </row>
    <row r="165" spans="1:29" x14ac:dyDescent="0.25">
      <c r="A165" s="22">
        <v>163</v>
      </c>
      <c r="B165" s="22">
        <v>61328309.537777767</v>
      </c>
      <c r="C165" s="715">
        <v>51617.814515142854</v>
      </c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>
        <v>163</v>
      </c>
      <c r="P165" s="22">
        <v>46108.204852592557</v>
      </c>
      <c r="Q165" s="22">
        <v>410.2195263157983</v>
      </c>
      <c r="R165" s="22"/>
      <c r="S165" s="22"/>
      <c r="T165" s="22"/>
      <c r="U165" s="22"/>
      <c r="V165" s="22"/>
      <c r="W165" s="22"/>
      <c r="X165" s="22">
        <v>163</v>
      </c>
      <c r="Y165" s="22">
        <v>33922.532947788066</v>
      </c>
      <c r="Z165" s="22">
        <v>63490599.207142867</v>
      </c>
      <c r="AA165" s="22"/>
      <c r="AB165" s="22"/>
      <c r="AC165" s="22"/>
    </row>
    <row r="166" spans="1:29" x14ac:dyDescent="0.25">
      <c r="A166" s="22">
        <v>164</v>
      </c>
      <c r="B166" s="22">
        <v>61704556.835555553</v>
      </c>
      <c r="C166" s="715">
        <v>51983.511734182495</v>
      </c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>
        <v>164</v>
      </c>
      <c r="P166" s="22">
        <v>46407.693296934645</v>
      </c>
      <c r="Q166" s="22">
        <v>412.73621052632467</v>
      </c>
      <c r="R166" s="22"/>
      <c r="S166" s="22"/>
      <c r="T166" s="22"/>
      <c r="U166" s="22"/>
      <c r="V166" s="22"/>
      <c r="W166" s="22"/>
      <c r="X166" s="22">
        <v>164</v>
      </c>
      <c r="Y166" s="22">
        <v>34162.864238027949</v>
      </c>
      <c r="Z166" s="22">
        <v>63880112.085714281</v>
      </c>
      <c r="AA166" s="22"/>
      <c r="AB166" s="22"/>
      <c r="AC166" s="22"/>
    </row>
    <row r="167" spans="1:29" x14ac:dyDescent="0.25">
      <c r="A167" s="22">
        <v>165</v>
      </c>
      <c r="B167" s="22">
        <v>62080804.133333325</v>
      </c>
      <c r="C167" s="715">
        <v>52347.897740111657</v>
      </c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>
        <v>165</v>
      </c>
      <c r="P167" s="22">
        <v>46706.037793927921</v>
      </c>
      <c r="Q167" s="22">
        <v>415.25289473685109</v>
      </c>
      <c r="R167" s="22"/>
      <c r="S167" s="22"/>
      <c r="T167" s="22"/>
      <c r="U167" s="22"/>
      <c r="V167" s="22"/>
      <c r="W167" s="22"/>
      <c r="X167" s="22">
        <v>165</v>
      </c>
      <c r="Y167" s="22">
        <v>34402.333816659921</v>
      </c>
      <c r="Z167" s="22">
        <v>64269624.964285716</v>
      </c>
      <c r="AA167" s="22"/>
      <c r="AB167" s="22"/>
      <c r="AC167" s="22"/>
    </row>
    <row r="168" spans="1:29" x14ac:dyDescent="0.25">
      <c r="A168" s="22">
        <v>166</v>
      </c>
      <c r="B168" s="22">
        <v>62457051.431111097</v>
      </c>
      <c r="C168" s="715">
        <v>52710.961133279357</v>
      </c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>
        <v>166</v>
      </c>
      <c r="P168" s="22">
        <v>47003.23736757032</v>
      </c>
      <c r="Q168" s="22">
        <v>417.76957894737751</v>
      </c>
      <c r="R168" s="22"/>
      <c r="S168" s="22"/>
      <c r="T168" s="22"/>
      <c r="U168" s="22"/>
      <c r="V168" s="22"/>
      <c r="W168" s="22"/>
      <c r="X168" s="22">
        <v>166</v>
      </c>
      <c r="Y168" s="22">
        <v>34640.934191986817</v>
      </c>
      <c r="Z168" s="22">
        <v>64659137.842857137</v>
      </c>
      <c r="AA168" s="22"/>
      <c r="AB168" s="22"/>
      <c r="AC168" s="22"/>
    </row>
    <row r="169" spans="1:29" x14ac:dyDescent="0.25">
      <c r="A169" s="22">
        <v>167</v>
      </c>
      <c r="B169" s="22">
        <v>62833298.728888884</v>
      </c>
      <c r="C169" s="715">
        <v>53072.690865777251</v>
      </c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>
        <v>167</v>
      </c>
      <c r="P169" s="22">
        <v>47299.29121961732</v>
      </c>
      <c r="Q169" s="22">
        <v>420.28626315790376</v>
      </c>
      <c r="R169" s="22"/>
      <c r="S169" s="22"/>
      <c r="T169" s="22"/>
      <c r="U169" s="22"/>
      <c r="V169" s="22"/>
      <c r="W169" s="22"/>
      <c r="X169" s="22">
        <v>167</v>
      </c>
      <c r="Y169" s="22">
        <v>34878.658103471957</v>
      </c>
      <c r="Z169" s="22">
        <v>65048650.721428566</v>
      </c>
      <c r="AA169" s="22"/>
      <c r="AB169" s="22"/>
      <c r="AC169" s="22"/>
    </row>
    <row r="170" spans="1:29" x14ac:dyDescent="0.25">
      <c r="A170" s="22">
        <v>168</v>
      </c>
      <c r="B170" s="22">
        <v>63209546.026666671</v>
      </c>
      <c r="C170" s="715">
        <v>53433.076236021006</v>
      </c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>
        <v>168</v>
      </c>
      <c r="P170" s="22">
        <v>47594.198723825102</v>
      </c>
      <c r="Q170" s="22">
        <v>422.80294736843018</v>
      </c>
      <c r="R170" s="22"/>
      <c r="S170" s="22"/>
      <c r="T170" s="22"/>
      <c r="U170" s="22"/>
      <c r="V170" s="22"/>
      <c r="W170" s="22"/>
      <c r="X170" s="22">
        <v>168</v>
      </c>
      <c r="Y170" s="22">
        <v>35115.498518178152</v>
      </c>
      <c r="Z170" s="22">
        <v>65438163.600000009</v>
      </c>
      <c r="AA170" s="22"/>
      <c r="AB170" s="22"/>
      <c r="AC170" s="22"/>
    </row>
    <row r="171" spans="1:29" x14ac:dyDescent="0.25">
      <c r="A171" s="22">
        <v>169</v>
      </c>
      <c r="B171" s="22">
        <v>63585793.324444443</v>
      </c>
      <c r="C171" s="715">
        <v>53792.106883389752</v>
      </c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>
        <v>169</v>
      </c>
      <c r="P171" s="22">
        <v>47887.959420348314</v>
      </c>
      <c r="Q171" s="22">
        <v>425.31963157895649</v>
      </c>
      <c r="R171" s="22"/>
      <c r="S171" s="22"/>
      <c r="T171" s="22"/>
      <c r="U171" s="22"/>
      <c r="V171" s="22"/>
      <c r="W171" s="22"/>
      <c r="X171" s="22">
        <v>169</v>
      </c>
      <c r="Y171" s="22">
        <v>35351.448627244848</v>
      </c>
      <c r="Z171" s="22">
        <v>65827676.47857143</v>
      </c>
      <c r="AA171" s="22"/>
      <c r="AB171" s="22"/>
      <c r="AC171" s="22"/>
    </row>
    <row r="172" spans="1:29" x14ac:dyDescent="0.25">
      <c r="A172" s="22">
        <v>170</v>
      </c>
      <c r="B172" s="22">
        <v>63962040.622222222</v>
      </c>
      <c r="C172" s="715">
        <v>54149.772782924578</v>
      </c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>
        <v>170</v>
      </c>
      <c r="P172" s="22">
        <v>48180.573010288543</v>
      </c>
      <c r="Q172" s="22">
        <v>427.83631578948291</v>
      </c>
      <c r="R172" s="22"/>
      <c r="S172" s="22"/>
      <c r="T172" s="22"/>
      <c r="U172" s="22"/>
      <c r="V172" s="22"/>
      <c r="W172" s="22"/>
      <c r="X172" s="22">
        <v>170</v>
      </c>
      <c r="Y172" s="22">
        <v>35586.501842403944</v>
      </c>
      <c r="Z172" s="22">
        <v>66217189.357142858</v>
      </c>
      <c r="AA172" s="22"/>
      <c r="AB172" s="22"/>
      <c r="AC172" s="22"/>
    </row>
    <row r="173" spans="1:29" x14ac:dyDescent="0.25">
      <c r="A173" s="22">
        <v>171</v>
      </c>
      <c r="B173" s="22">
        <v>64338287.919999994</v>
      </c>
      <c r="C173" s="715">
        <v>54506.064240084968</v>
      </c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>
        <v>171</v>
      </c>
      <c r="P173" s="22">
        <v>48472.039350390092</v>
      </c>
      <c r="Q173" s="22">
        <v>430.35300000000927</v>
      </c>
      <c r="R173" s="22"/>
      <c r="S173" s="22"/>
      <c r="T173" s="22"/>
      <c r="U173" s="22"/>
      <c r="V173" s="22"/>
      <c r="W173" s="22"/>
      <c r="X173" s="22">
        <v>171</v>
      </c>
      <c r="Y173" s="22">
        <v>35820.651792533921</v>
      </c>
      <c r="Z173" s="22">
        <v>66606702.235714279</v>
      </c>
      <c r="AA173" s="22"/>
      <c r="AB173" s="22"/>
      <c r="AC173" s="22"/>
    </row>
    <row r="174" spans="1:29" x14ac:dyDescent="0.25">
      <c r="A174" s="22">
        <v>172</v>
      </c>
      <c r="B174" s="22">
        <v>64714535.217777781</v>
      </c>
      <c r="C174" s="715">
        <v>54860.971885562991</v>
      </c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>
        <v>172</v>
      </c>
      <c r="P174" s="22">
        <v>48762.358447879866</v>
      </c>
      <c r="Q174" s="22">
        <v>432.86968421053558</v>
      </c>
      <c r="R174" s="22"/>
      <c r="S174" s="22"/>
      <c r="T174" s="22"/>
      <c r="U174" s="22"/>
      <c r="V174" s="22"/>
      <c r="W174" s="22"/>
      <c r="X174" s="22">
        <v>172</v>
      </c>
      <c r="Y174" s="22">
        <v>36053.892320251696</v>
      </c>
      <c r="Z174" s="22">
        <v>66996215.114285715</v>
      </c>
      <c r="AA174" s="22"/>
      <c r="AB174" s="22"/>
      <c r="AC174" s="22"/>
    </row>
    <row r="175" spans="1:29" x14ac:dyDescent="0.25">
      <c r="A175" s="22">
        <v>173</v>
      </c>
      <c r="B175" s="22">
        <v>65090782.515555553</v>
      </c>
      <c r="C175" s="715">
        <v>55214.486670155689</v>
      </c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>
        <v>173</v>
      </c>
      <c r="P175" s="22">
        <v>49051.530455447923</v>
      </c>
      <c r="Q175" s="22">
        <v>435.38636842106206</v>
      </c>
      <c r="R175" s="22"/>
      <c r="S175" s="22"/>
      <c r="T175" s="22"/>
      <c r="U175" s="22"/>
      <c r="V175" s="22"/>
      <c r="W175" s="22"/>
      <c r="X175" s="22">
        <v>173</v>
      </c>
      <c r="Y175" s="22">
        <v>36286.21747854288</v>
      </c>
      <c r="Z175" s="22">
        <v>67385727.992857143</v>
      </c>
      <c r="AA175" s="22"/>
      <c r="AB175" s="22"/>
      <c r="AC175" s="22"/>
    </row>
    <row r="176" spans="1:29" x14ac:dyDescent="0.25">
      <c r="A176" s="22">
        <v>174</v>
      </c>
      <c r="B176" s="22">
        <v>65467029.813333325</v>
      </c>
      <c r="C176" s="715">
        <v>55566.599859694383</v>
      </c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>
        <v>174</v>
      </c>
      <c r="P176" s="22">
        <v>49339.555666365355</v>
      </c>
      <c r="Q176" s="22">
        <v>437.90305263158842</v>
      </c>
      <c r="R176" s="22"/>
      <c r="S176" s="22"/>
      <c r="T176" s="22"/>
      <c r="U176" s="22"/>
      <c r="V176" s="22"/>
      <c r="W176" s="22"/>
      <c r="X176" s="22">
        <v>174</v>
      </c>
      <c r="Y176" s="22">
        <v>36517.621527429408</v>
      </c>
      <c r="Z176" s="22">
        <v>67775240.871428579</v>
      </c>
      <c r="AA176" s="22"/>
      <c r="AB176" s="22"/>
      <c r="AC176" s="22"/>
    </row>
    <row r="177" spans="1:29" x14ac:dyDescent="0.25">
      <c r="A177" s="22">
        <v>175</v>
      </c>
      <c r="B177" s="22">
        <v>65843277.111111112</v>
      </c>
      <c r="C177" s="715">
        <v>55917.303030031624</v>
      </c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>
        <v>175</v>
      </c>
      <c r="P177" s="22">
        <v>49626.434509736522</v>
      </c>
      <c r="Q177" s="22">
        <v>440.41973684211479</v>
      </c>
      <c r="R177" s="22"/>
      <c r="S177" s="22"/>
      <c r="T177" s="22"/>
      <c r="U177" s="22"/>
      <c r="V177" s="22"/>
      <c r="W177" s="22"/>
      <c r="X177" s="22">
        <v>175</v>
      </c>
      <c r="Y177" s="22">
        <v>36748.098930674903</v>
      </c>
      <c r="Z177" s="22">
        <v>68164753.75</v>
      </c>
      <c r="AA177" s="22"/>
      <c r="AB177" s="22"/>
      <c r="AC177" s="22"/>
    </row>
    <row r="178" spans="1:29" x14ac:dyDescent="0.25">
      <c r="A178" s="22">
        <v>176</v>
      </c>
      <c r="B178" s="22">
        <v>66219524.408888899</v>
      </c>
      <c r="C178" s="715">
        <v>56266.588062084353</v>
      </c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>
        <v>176</v>
      </c>
      <c r="P178" s="22">
        <v>49912.167545882177</v>
      </c>
      <c r="Q178" s="22">
        <v>442.93642105264115</v>
      </c>
      <c r="R178" s="22"/>
      <c r="S178" s="22"/>
      <c r="T178" s="22"/>
      <c r="U178" s="22"/>
      <c r="V178" s="22"/>
      <c r="W178" s="22"/>
      <c r="X178" s="22">
        <v>176</v>
      </c>
      <c r="Y178" s="22">
        <v>36977.644352527321</v>
      </c>
      <c r="Z178" s="22">
        <v>68554266.628571421</v>
      </c>
      <c r="AA178" s="22"/>
      <c r="AB178" s="22"/>
      <c r="AC178" s="22"/>
    </row>
    <row r="179" spans="1:29" x14ac:dyDescent="0.25">
      <c r="A179" s="22">
        <v>177</v>
      </c>
      <c r="B179" s="22">
        <v>66595771.706666671</v>
      </c>
      <c r="C179" s="715">
        <v>56614.447136934519</v>
      </c>
      <c r="D179" s="22"/>
      <c r="E179" s="22"/>
      <c r="F179" s="227"/>
      <c r="G179" s="22"/>
      <c r="H179" s="22"/>
      <c r="I179" s="22"/>
      <c r="J179" s="22"/>
      <c r="K179" s="22"/>
      <c r="L179" s="22"/>
      <c r="M179" s="22"/>
      <c r="N179" s="22"/>
      <c r="O179" s="22">
        <v>177</v>
      </c>
      <c r="P179" s="22">
        <v>50196.755461850611</v>
      </c>
      <c r="Q179" s="22">
        <v>445.45310526316752</v>
      </c>
      <c r="R179" s="22"/>
      <c r="S179" s="22"/>
      <c r="T179" s="22"/>
      <c r="U179" s="22"/>
      <c r="V179" s="22"/>
      <c r="W179" s="22"/>
      <c r="X179" s="22">
        <v>177</v>
      </c>
      <c r="Y179" s="22">
        <v>37206.252654498916</v>
      </c>
      <c r="Z179" s="22">
        <v>68943779.507142857</v>
      </c>
      <c r="AA179" s="22"/>
      <c r="AB179" s="22"/>
      <c r="AC179" s="22"/>
    </row>
    <row r="180" spans="1:29" x14ac:dyDescent="0.25">
      <c r="A180" s="22">
        <v>178</v>
      </c>
      <c r="B180" s="22">
        <v>66972019.004444443</v>
      </c>
      <c r="C180" s="715">
        <v>56960.872730985087</v>
      </c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>
        <v>178</v>
      </c>
      <c r="P180" s="22">
        <v>50480.199067053683</v>
      </c>
      <c r="Q180" s="22">
        <v>447.96978947369388</v>
      </c>
      <c r="R180" s="22"/>
      <c r="S180" s="22"/>
      <c r="T180" s="22">
        <f>P180</f>
        <v>50480.199067053683</v>
      </c>
      <c r="U180" s="22"/>
      <c r="V180" s="22"/>
      <c r="W180" s="22"/>
      <c r="X180" s="22">
        <v>178</v>
      </c>
      <c r="Y180" s="22">
        <v>37433.918892182999</v>
      </c>
      <c r="Z180" s="22">
        <v>69333292.385714278</v>
      </c>
      <c r="AA180" s="22"/>
      <c r="AB180" s="22"/>
      <c r="AC180" s="22"/>
    </row>
    <row r="181" spans="1:29" x14ac:dyDescent="0.25">
      <c r="A181" s="22">
        <v>179</v>
      </c>
      <c r="B181" s="22">
        <v>67348266.302222207</v>
      </c>
      <c r="C181" s="715">
        <v>57305.85761117244</v>
      </c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>
        <v>179</v>
      </c>
      <c r="P181" s="22">
        <v>50762.499289024912</v>
      </c>
      <c r="Q181" s="22">
        <v>450.48647368422024</v>
      </c>
      <c r="R181" s="22"/>
      <c r="S181" s="22"/>
      <c r="T181" s="22"/>
      <c r="U181" s="22"/>
      <c r="V181" s="22"/>
      <c r="W181" s="22"/>
      <c r="X181" s="22">
        <v>179</v>
      </c>
      <c r="Y181" s="22">
        <v>37660.63831210752</v>
      </c>
      <c r="Z181" s="22">
        <v>69722805.264285713</v>
      </c>
      <c r="AA181" s="22"/>
      <c r="AB181" s="22"/>
      <c r="AC181" s="22"/>
    </row>
    <row r="182" spans="1:29" x14ac:dyDescent="0.25">
      <c r="A182" s="22">
        <v>180</v>
      </c>
      <c r="B182" s="22">
        <v>67724513.599999994</v>
      </c>
      <c r="C182" s="715">
        <v>57649.394830234211</v>
      </c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>
        <v>180</v>
      </c>
      <c r="P182" s="22">
        <v>51043.657169296283</v>
      </c>
      <c r="Q182" s="22">
        <v>453.00315789474661</v>
      </c>
      <c r="R182" s="22"/>
      <c r="S182" s="22"/>
      <c r="T182" s="22"/>
      <c r="U182" s="22"/>
      <c r="V182" s="22"/>
      <c r="W182" s="22"/>
      <c r="X182" s="22">
        <v>180</v>
      </c>
      <c r="Y182" s="22">
        <v>37886.406348625133</v>
      </c>
      <c r="Z182" s="22">
        <v>70112318.142857149</v>
      </c>
      <c r="AA182" s="22"/>
      <c r="AB182" s="22"/>
      <c r="AC182" s="22"/>
    </row>
    <row r="183" spans="1:29" x14ac:dyDescent="0.25">
      <c r="A183" s="22">
        <v>181</v>
      </c>
      <c r="B183" s="22">
        <v>68100760.897777781</v>
      </c>
      <c r="C183" s="715">
        <v>57991.477722032534</v>
      </c>
      <c r="D183" s="22"/>
      <c r="E183" s="22"/>
      <c r="F183" s="227"/>
      <c r="G183" s="22"/>
      <c r="H183" s="22"/>
      <c r="I183" s="22"/>
      <c r="J183" s="22"/>
      <c r="K183" s="22"/>
      <c r="L183" s="22"/>
      <c r="M183" s="22"/>
      <c r="N183" s="22"/>
      <c r="O183" s="22">
        <v>181</v>
      </c>
      <c r="P183" s="22">
        <v>51323.673859391572</v>
      </c>
      <c r="Q183" s="22">
        <v>455.51984210527297</v>
      </c>
      <c r="R183" s="22"/>
      <c r="S183" s="22"/>
      <c r="T183" s="22"/>
      <c r="U183" s="22"/>
      <c r="V183" s="22"/>
      <c r="W183" s="22"/>
      <c r="X183" s="22">
        <v>181</v>
      </c>
      <c r="Y183" s="22">
        <v>38111.218620839776</v>
      </c>
      <c r="Z183" s="22">
        <v>70501831.02142857</v>
      </c>
      <c r="AA183" s="22"/>
      <c r="AB183" s="22"/>
      <c r="AC183" s="22"/>
    </row>
    <row r="184" spans="1:29" x14ac:dyDescent="0.25">
      <c r="A184" s="22">
        <v>182</v>
      </c>
      <c r="B184" s="22">
        <v>68477008.195555553</v>
      </c>
      <c r="C184" s="715">
        <v>58332.099896931984</v>
      </c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>
        <v>182</v>
      </c>
      <c r="P184" s="22">
        <v>51602.550616932574</v>
      </c>
      <c r="Q184" s="22">
        <v>458.03652631579934</v>
      </c>
      <c r="R184" s="22"/>
      <c r="S184" s="22"/>
      <c r="T184" s="22"/>
      <c r="U184" s="22"/>
      <c r="V184" s="22"/>
      <c r="W184" s="22"/>
      <c r="X184" s="22">
        <v>182</v>
      </c>
      <c r="Y184" s="22">
        <v>38335.070929569054</v>
      </c>
      <c r="Z184" s="22">
        <v>70891343.899999991</v>
      </c>
      <c r="AA184" s="22"/>
      <c r="AB184" s="22"/>
      <c r="AC184" s="22"/>
    </row>
    <row r="185" spans="1:29" x14ac:dyDescent="0.25">
      <c r="A185" s="22">
        <v>183</v>
      </c>
      <c r="B185" s="22">
        <v>68853255.49333334</v>
      </c>
      <c r="C185" s="715">
        <v>58671.255237232239</v>
      </c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>
        <v>183</v>
      </c>
      <c r="P185" s="22">
        <v>51880.288801856223</v>
      </c>
      <c r="Q185" s="22">
        <v>460.5532105263257</v>
      </c>
      <c r="R185" s="22"/>
      <c r="S185" s="22"/>
      <c r="T185" s="22"/>
      <c r="U185" s="22"/>
      <c r="V185" s="22"/>
      <c r="W185" s="22"/>
      <c r="X185" s="22">
        <v>183</v>
      </c>
      <c r="Y185" s="22">
        <v>38557.959254342633</v>
      </c>
      <c r="Z185" s="22">
        <v>71280856.778571442</v>
      </c>
      <c r="AA185" s="22"/>
      <c r="AB185" s="22"/>
      <c r="AC185" s="22"/>
    </row>
    <row r="186" spans="1:29" x14ac:dyDescent="0.25">
      <c r="A186" s="22">
        <v>184</v>
      </c>
      <c r="B186" s="22">
        <v>69229502.791111127</v>
      </c>
      <c r="C186" s="715">
        <v>59008.937892654823</v>
      </c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>
        <v>184</v>
      </c>
      <c r="P186" s="22">
        <v>52156.889872739368</v>
      </c>
      <c r="Q186" s="22">
        <v>463.06989473685206</v>
      </c>
      <c r="R186" s="22"/>
      <c r="S186" s="22"/>
      <c r="T186" s="22"/>
      <c r="U186" s="22"/>
      <c r="V186" s="22"/>
      <c r="W186" s="22"/>
      <c r="X186" s="22">
        <v>184</v>
      </c>
      <c r="Y186" s="22">
        <v>38779.879750436252</v>
      </c>
      <c r="Z186" s="22">
        <v>71670369.657142863</v>
      </c>
      <c r="AA186" s="22"/>
      <c r="AB186" s="22"/>
      <c r="AC186" s="22"/>
    </row>
    <row r="187" spans="1:29" x14ac:dyDescent="0.25">
      <c r="A187" s="22">
        <v>185</v>
      </c>
      <c r="B187" s="22">
        <v>69605750.088888884</v>
      </c>
      <c r="C187" s="715">
        <v>59345.142275884013</v>
      </c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>
        <v>185</v>
      </c>
      <c r="P187" s="22">
        <v>52432.355383228736</v>
      </c>
      <c r="Q187" s="22">
        <v>465.58657894737843</v>
      </c>
      <c r="R187" s="22"/>
      <c r="S187" s="22"/>
      <c r="T187" s="22"/>
      <c r="U187" s="22"/>
      <c r="V187" s="22"/>
      <c r="W187" s="22"/>
      <c r="X187" s="22">
        <v>185</v>
      </c>
      <c r="Y187" s="22">
        <v>39000.828745941224</v>
      </c>
      <c r="Z187" s="22">
        <v>72059882.535714284</v>
      </c>
      <c r="AA187" s="22"/>
      <c r="AB187" s="22"/>
      <c r="AC187" s="22"/>
    </row>
    <row r="188" spans="1:29" x14ac:dyDescent="0.25">
      <c r="A188" s="22">
        <v>186</v>
      </c>
      <c r="B188" s="22">
        <v>69981997.38666667</v>
      </c>
      <c r="C188" s="715">
        <v>59679.863058160663</v>
      </c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>
        <v>186</v>
      </c>
      <c r="P188" s="22">
        <v>52706.686978573656</v>
      </c>
      <c r="Q188" s="22">
        <v>468.10326315790485</v>
      </c>
      <c r="R188" s="22"/>
      <c r="S188" s="22"/>
      <c r="T188" s="22"/>
      <c r="U188" s="22"/>
      <c r="V188" s="22"/>
      <c r="W188" s="22"/>
      <c r="X188" s="22">
        <v>186</v>
      </c>
      <c r="Y188" s="22">
        <v>39220.80273886877</v>
      </c>
      <c r="Z188" s="22">
        <v>72449395.414285719</v>
      </c>
      <c r="AA188" s="22"/>
      <c r="AB188" s="22"/>
      <c r="AC188" s="22"/>
    </row>
    <row r="189" spans="1:29" x14ac:dyDescent="0.25">
      <c r="A189" s="22">
        <v>187</v>
      </c>
      <c r="B189" s="22">
        <v>70358244.684444457</v>
      </c>
      <c r="C189" s="715">
        <v>60013.095164929633</v>
      </c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>
        <v>187</v>
      </c>
      <c r="P189" s="22">
        <v>52979.886392258602</v>
      </c>
      <c r="Q189" s="22">
        <v>470.61994736843121</v>
      </c>
      <c r="R189" s="22"/>
      <c r="S189" s="22"/>
      <c r="T189" s="22"/>
      <c r="U189" s="22"/>
      <c r="V189" s="22"/>
      <c r="W189" s="22"/>
      <c r="X189" s="22">
        <v>187</v>
      </c>
      <c r="Y189" s="22">
        <v>39439.798394289523</v>
      </c>
      <c r="Z189" s="22">
        <v>72838908.29285714</v>
      </c>
      <c r="AA189" s="22"/>
      <c r="AB189" s="22"/>
      <c r="AC189" s="22"/>
    </row>
    <row r="190" spans="1:29" x14ac:dyDescent="0.25">
      <c r="A190" s="22">
        <v>188</v>
      </c>
      <c r="B190" s="22">
        <v>70734491.982222214</v>
      </c>
      <c r="C190" s="715">
        <v>60344.833771539685</v>
      </c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>
        <v>188</v>
      </c>
      <c r="P190" s="22">
        <v>53251.955442733342</v>
      </c>
      <c r="Q190" s="22">
        <v>473.13663157895758</v>
      </c>
      <c r="R190" s="22"/>
      <c r="S190" s="22"/>
      <c r="T190" s="22"/>
      <c r="U190" s="22"/>
      <c r="V190" s="22"/>
      <c r="W190" s="22"/>
      <c r="X190" s="22">
        <v>188</v>
      </c>
      <c r="Y190" s="22">
        <v>39657.812541507672</v>
      </c>
      <c r="Z190" s="22">
        <v>73228421.171428576</v>
      </c>
      <c r="AA190" s="22"/>
      <c r="AB190" s="22"/>
      <c r="AC190" s="22"/>
    </row>
    <row r="191" spans="1:29" x14ac:dyDescent="0.25">
      <c r="A191" s="22">
        <v>189</v>
      </c>
      <c r="B191" s="22">
        <v>71110739.280000001</v>
      </c>
      <c r="C191" s="715">
        <v>60675.074298995642</v>
      </c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>
        <v>189</v>
      </c>
      <c r="P191" s="22">
        <v>53522.896030238313</v>
      </c>
      <c r="Q191" s="22">
        <v>475.65331578948388</v>
      </c>
      <c r="R191" s="22"/>
      <c r="S191" s="22"/>
      <c r="T191" s="22"/>
      <c r="U191" s="22"/>
      <c r="V191" s="22"/>
      <c r="W191" s="22"/>
      <c r="X191" s="22">
        <v>189</v>
      </c>
      <c r="Y191" s="22">
        <v>39874.842171269178</v>
      </c>
      <c r="Z191" s="22">
        <v>73617934.049999997</v>
      </c>
      <c r="AA191" s="22"/>
      <c r="AB191" s="22"/>
      <c r="AC191" s="22"/>
    </row>
    <row r="192" spans="1:29" x14ac:dyDescent="0.25">
      <c r="A192" s="22">
        <v>190</v>
      </c>
      <c r="B192" s="22">
        <v>71486986.577777788</v>
      </c>
      <c r="C192" s="715">
        <v>61003.812409762919</v>
      </c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>
        <v>190</v>
      </c>
      <c r="P192" s="22">
        <v>53792.710133722489</v>
      </c>
      <c r="Q192" s="22">
        <v>478.17000000001025</v>
      </c>
      <c r="R192" s="22"/>
      <c r="S192" s="22"/>
      <c r="T192" s="22"/>
      <c r="U192" s="22"/>
      <c r="V192" s="22"/>
      <c r="W192" s="22"/>
      <c r="X192" s="22">
        <v>190</v>
      </c>
      <c r="Y192" s="22">
        <v>40090.884433004707</v>
      </c>
      <c r="Z192" s="22">
        <v>74007446.928571433</v>
      </c>
      <c r="AA192" s="22"/>
      <c r="AB192" s="22"/>
      <c r="AC192" s="22"/>
    </row>
    <row r="193" spans="1:29" x14ac:dyDescent="0.25">
      <c r="A193" s="22">
        <v>191</v>
      </c>
      <c r="B193" s="22">
        <v>71863233.875555545</v>
      </c>
      <c r="C193" s="715">
        <v>61331.044003622934</v>
      </c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>
        <v>191</v>
      </c>
      <c r="P193" s="22">
        <v>54061.399807851769</v>
      </c>
      <c r="Q193" s="22">
        <v>480.68668421053667</v>
      </c>
      <c r="R193" s="22"/>
      <c r="S193" s="22"/>
      <c r="T193" s="22"/>
      <c r="U193" s="22"/>
      <c r="V193" s="22"/>
      <c r="W193" s="22"/>
      <c r="X193" s="22">
        <v>191</v>
      </c>
      <c r="Y193" s="22">
        <v>40305.936632105797</v>
      </c>
      <c r="Z193" s="22">
        <v>74396959.807142854</v>
      </c>
      <c r="AA193" s="22"/>
      <c r="AB193" s="22"/>
      <c r="AC193" s="22"/>
    </row>
    <row r="194" spans="1:29" x14ac:dyDescent="0.25">
      <c r="A194" s="22">
        <v>192</v>
      </c>
      <c r="B194" s="22">
        <v>72239481.173333332</v>
      </c>
      <c r="C194" s="715">
        <v>61656.765213580256</v>
      </c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>
        <v>192</v>
      </c>
      <c r="P194" s="22">
        <v>54328.967180105326</v>
      </c>
      <c r="Q194" s="22">
        <v>483.20336842106303</v>
      </c>
      <c r="R194" s="22"/>
      <c r="S194" s="22"/>
      <c r="T194" s="22"/>
      <c r="U194" s="22"/>
      <c r="V194" s="22"/>
      <c r="W194" s="22"/>
      <c r="X194" s="22">
        <v>192</v>
      </c>
      <c r="Y194" s="22">
        <v>40519.996227235097</v>
      </c>
      <c r="Z194" s="22">
        <v>74786472.685714275</v>
      </c>
      <c r="AA194" s="22"/>
      <c r="AB194" s="22"/>
      <c r="AC194" s="22"/>
    </row>
    <row r="195" spans="1:29" x14ac:dyDescent="0.25">
      <c r="A195" s="22">
        <v>193</v>
      </c>
      <c r="B195" s="22">
        <v>72615728.471111119</v>
      </c>
      <c r="C195" s="715">
        <v>61980.97240182013</v>
      </c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>
        <v>193</v>
      </c>
      <c r="P195" s="22">
        <v>54595.414447957795</v>
      </c>
      <c r="Q195" s="22">
        <v>485.7200526315894</v>
      </c>
      <c r="R195" s="22"/>
      <c r="S195" s="22"/>
      <c r="T195" s="22"/>
      <c r="U195" s="22"/>
      <c r="V195" s="22"/>
      <c r="W195" s="22"/>
      <c r="X195" s="22">
        <v>193</v>
      </c>
      <c r="Y195" s="22">
        <v>40733.060827669709</v>
      </c>
      <c r="Z195" s="22">
        <v>75175985.564285725</v>
      </c>
      <c r="AA195" s="22"/>
      <c r="AB195" s="22"/>
      <c r="AC195" s="22"/>
    </row>
    <row r="196" spans="1:29" x14ac:dyDescent="0.25">
      <c r="A196" s="22">
        <v>194</v>
      </c>
      <c r="B196" s="22">
        <v>72991975.768888891</v>
      </c>
      <c r="C196" s="715">
        <v>62303.662155716811</v>
      </c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>
        <v>194</v>
      </c>
      <c r="P196" s="22">
        <v>54860.743876145039</v>
      </c>
      <c r="Q196" s="22">
        <v>488.2367368421157</v>
      </c>
      <c r="R196" s="22"/>
      <c r="S196" s="22"/>
      <c r="T196" s="22"/>
      <c r="U196" s="22"/>
      <c r="V196" s="22"/>
      <c r="W196" s="22"/>
      <c r="X196" s="22">
        <v>194</v>
      </c>
      <c r="Y196" s="22">
        <v>40945.128190677926</v>
      </c>
      <c r="Z196" s="22">
        <v>75565498.442857146</v>
      </c>
      <c r="AA196" s="22"/>
      <c r="AB196" s="22"/>
      <c r="AC196" s="22"/>
    </row>
    <row r="197" spans="1:29" x14ac:dyDescent="0.25">
      <c r="A197" s="22">
        <v>195</v>
      </c>
      <c r="B197" s="22">
        <v>73368223.066666663</v>
      </c>
      <c r="C197" s="715">
        <v>62624.831283891006</v>
      </c>
      <c r="D197" s="22"/>
      <c r="E197" s="22"/>
      <c r="F197" s="227">
        <f>C197</f>
        <v>62624.831283891006</v>
      </c>
      <c r="G197" s="22"/>
      <c r="H197" s="22"/>
      <c r="I197" s="22"/>
      <c r="J197" s="22"/>
      <c r="K197" s="22"/>
      <c r="L197" s="22"/>
      <c r="M197" s="22"/>
      <c r="N197" s="22"/>
      <c r="O197" s="22">
        <v>195</v>
      </c>
      <c r="P197" s="22">
        <v>55124.95779401141</v>
      </c>
      <c r="Q197" s="22">
        <v>490.75342105264212</v>
      </c>
      <c r="R197" s="22"/>
      <c r="S197" s="22"/>
      <c r="T197" s="22"/>
      <c r="U197" s="22"/>
      <c r="V197" s="22"/>
      <c r="W197" s="22"/>
      <c r="X197" s="22">
        <v>195</v>
      </c>
      <c r="Y197" s="22">
        <v>41156.196218928242</v>
      </c>
      <c r="Z197" s="22">
        <v>75955011.321428567</v>
      </c>
      <c r="AA197" s="22"/>
      <c r="AB197" s="22"/>
      <c r="AC197" s="22">
        <f>Y197</f>
        <v>41156.196218928242</v>
      </c>
    </row>
    <row r="198" spans="1:29" x14ac:dyDescent="0.25">
      <c r="A198" s="22">
        <v>196</v>
      </c>
      <c r="B198" s="22">
        <v>73744470.36444445</v>
      </c>
      <c r="C198" s="715">
        <v>62944.476812317989</v>
      </c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>
        <v>196</v>
      </c>
      <c r="P198" s="22">
        <v>55388.058592936351</v>
      </c>
      <c r="Q198" s="22">
        <v>493.2701052631686</v>
      </c>
      <c r="R198" s="22"/>
      <c r="S198" s="22"/>
      <c r="T198" s="22"/>
      <c r="U198" s="22"/>
      <c r="V198" s="22"/>
      <c r="W198" s="22"/>
      <c r="X198" s="22">
        <v>196</v>
      </c>
      <c r="Y198" s="22">
        <v>41366.262957931605</v>
      </c>
      <c r="Z198" s="22">
        <v>76344524.200000003</v>
      </c>
      <c r="AA198" s="22"/>
      <c r="AB198" s="22"/>
      <c r="AC198" s="22"/>
    </row>
    <row r="199" spans="1:29" x14ac:dyDescent="0.25">
      <c r="A199" s="22">
        <v>197</v>
      </c>
      <c r="B199" s="22">
        <v>74120717.662222221</v>
      </c>
      <c r="C199" s="715">
        <v>63262.595980483857</v>
      </c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>
        <v>197</v>
      </c>
      <c r="P199" s="22">
        <v>55650.048723838234</v>
      </c>
      <c r="Q199" s="22">
        <v>495.78678947369497</v>
      </c>
      <c r="R199" s="22"/>
      <c r="S199" s="22"/>
      <c r="T199" s="22"/>
      <c r="U199" s="22"/>
      <c r="V199" s="22"/>
      <c r="W199" s="22"/>
      <c r="X199" s="22">
        <v>197</v>
      </c>
      <c r="Y199" s="22">
        <v>41575.326593515485</v>
      </c>
      <c r="Z199" s="22">
        <v>76734037.078571424</v>
      </c>
      <c r="AA199" s="22"/>
      <c r="AB199" s="22"/>
      <c r="AC199" s="22"/>
    </row>
    <row r="200" spans="1:29" x14ac:dyDescent="0.25">
      <c r="A200" s="22">
        <v>198</v>
      </c>
      <c r="B200" s="22">
        <v>74496964.959999993</v>
      </c>
      <c r="C200" s="715">
        <v>63579.186237591042</v>
      </c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>
        <v>198</v>
      </c>
      <c r="P200" s="22">
        <v>55910.930694753573</v>
      </c>
      <c r="Q200" s="22">
        <v>498.30347368422122</v>
      </c>
      <c r="R200" s="22"/>
      <c r="S200" s="22"/>
      <c r="T200" s="22"/>
      <c r="U200" s="22"/>
      <c r="V200" s="22"/>
      <c r="W200" s="22"/>
      <c r="X200" s="22">
        <v>198</v>
      </c>
      <c r="Y200" s="22">
        <v>41783.385449330017</v>
      </c>
      <c r="Z200" s="22">
        <v>77123549.95714286</v>
      </c>
      <c r="AA200" s="22"/>
      <c r="AB200" s="22"/>
      <c r="AC200" s="22"/>
    </row>
    <row r="201" spans="1:29" x14ac:dyDescent="0.25">
      <c r="A201" s="22">
        <v>199</v>
      </c>
      <c r="B201" s="22">
        <v>74873212.257777765</v>
      </c>
      <c r="C201" s="715">
        <v>63894.245238811862</v>
      </c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>
        <v>199</v>
      </c>
      <c r="P201" s="22">
        <v>56170.707068489326</v>
      </c>
      <c r="Q201" s="22">
        <v>500.82015789474758</v>
      </c>
      <c r="R201" s="22"/>
      <c r="S201" s="22"/>
      <c r="T201" s="22"/>
      <c r="U201" s="22"/>
      <c r="V201" s="22"/>
      <c r="W201" s="22"/>
      <c r="X201" s="22">
        <v>199</v>
      </c>
      <c r="Y201" s="22">
        <v>41990.437984386015</v>
      </c>
      <c r="Z201" s="22">
        <v>77513062.835714296</v>
      </c>
      <c r="AA201" s="22"/>
      <c r="AB201" s="22"/>
      <c r="AC201" s="22"/>
    </row>
    <row r="202" spans="1:29" x14ac:dyDescent="0.25">
      <c r="A202" s="22">
        <v>200</v>
      </c>
      <c r="B202" s="22">
        <v>75249459.555555552</v>
      </c>
      <c r="C202" s="715">
        <v>64207.770841590231</v>
      </c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>
        <v>200</v>
      </c>
      <c r="P202" s="22">
        <v>56429.380460346882</v>
      </c>
      <c r="Q202" s="22">
        <v>503.33684210527406</v>
      </c>
      <c r="R202" s="22"/>
      <c r="S202" s="22"/>
      <c r="T202" s="22"/>
      <c r="U202" s="22"/>
      <c r="V202" s="22"/>
      <c r="W202" s="22"/>
      <c r="X202" s="22">
        <v>200</v>
      </c>
      <c r="Y202" s="22">
        <v>42196.482790624454</v>
      </c>
      <c r="Z202" s="22">
        <v>77902575.714285716</v>
      </c>
      <c r="AA202" s="22"/>
      <c r="AB202" s="22"/>
      <c r="AC202" s="22"/>
    </row>
    <row r="203" spans="1:29" x14ac:dyDescent="0.25">
      <c r="A203" s="22">
        <v>201</v>
      </c>
      <c r="B203" s="22">
        <v>75625706.853333339</v>
      </c>
      <c r="C203" s="715">
        <v>64519.761101990662</v>
      </c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>
        <v>201</v>
      </c>
      <c r="P203" s="22">
        <v>56686.953535915294</v>
      </c>
      <c r="Q203" s="22">
        <v>505.85352631580031</v>
      </c>
      <c r="R203" s="22"/>
      <c r="S203" s="22"/>
      <c r="T203" s="22"/>
      <c r="U203" s="22"/>
      <c r="V203" s="22"/>
      <c r="W203" s="22"/>
      <c r="X203" s="22">
        <v>201</v>
      </c>
      <c r="Y203" s="22">
        <v>42401.518590517095</v>
      </c>
      <c r="Z203" s="22">
        <v>78292088.592857137</v>
      </c>
      <c r="AA203" s="22"/>
      <c r="AB203" s="22"/>
      <c r="AC203" s="22"/>
    </row>
    <row r="204" spans="1:29" x14ac:dyDescent="0.25">
      <c r="A204" s="22">
        <v>202</v>
      </c>
      <c r="B204" s="22">
        <v>76001954.151111111</v>
      </c>
      <c r="C204" s="715">
        <v>64830.214271094184</v>
      </c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>
        <v>202</v>
      </c>
      <c r="P204" s="22">
        <v>56943.429008932195</v>
      </c>
      <c r="Q204" s="22">
        <v>508.37021052632679</v>
      </c>
      <c r="R204" s="22"/>
      <c r="S204" s="22"/>
      <c r="T204" s="22"/>
      <c r="U204" s="22"/>
      <c r="V204" s="22"/>
      <c r="W204" s="22"/>
      <c r="X204" s="22">
        <v>202</v>
      </c>
      <c r="Y204" s="22">
        <v>42605.544234697918</v>
      </c>
      <c r="Z204" s="22">
        <v>78681601.471428558</v>
      </c>
      <c r="AA204" s="22"/>
      <c r="AB204" s="22"/>
      <c r="AC204" s="22"/>
    </row>
    <row r="205" spans="1:29" x14ac:dyDescent="0.25">
      <c r="A205" s="22">
        <v>203</v>
      </c>
      <c r="B205" s="22">
        <v>76378201.448888883</v>
      </c>
      <c r="C205" s="715">
        <v>65139.12879144129</v>
      </c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>
        <v>203</v>
      </c>
      <c r="P205" s="22">
        <v>57198.809639210653</v>
      </c>
      <c r="Q205" s="22">
        <v>510.88689473685315</v>
      </c>
      <c r="R205" s="22"/>
      <c r="S205" s="22"/>
      <c r="T205" s="22"/>
      <c r="U205" s="22"/>
      <c r="V205" s="22"/>
      <c r="W205" s="22"/>
      <c r="X205" s="22">
        <v>203</v>
      </c>
      <c r="Y205" s="22">
        <v>42808.558699625566</v>
      </c>
      <c r="Z205" s="22">
        <v>79071114.350000009</v>
      </c>
      <c r="AA205" s="22"/>
      <c r="AB205" s="22"/>
      <c r="AC205" s="22"/>
    </row>
    <row r="206" spans="1:29" x14ac:dyDescent="0.25">
      <c r="A206" s="22">
        <v>204</v>
      </c>
      <c r="B206" s="22">
        <v>76754448.746666655</v>
      </c>
      <c r="C206" s="715">
        <v>65446.50329352088</v>
      </c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>
        <v>204</v>
      </c>
      <c r="P206" s="22">
        <v>57453.098230630007</v>
      </c>
      <c r="Q206" s="22">
        <v>513.40357894737951</v>
      </c>
      <c r="R206" s="22"/>
      <c r="S206" s="22"/>
      <c r="T206" s="22"/>
      <c r="U206" s="22"/>
      <c r="V206" s="22"/>
      <c r="W206" s="22"/>
      <c r="X206" s="22">
        <v>204</v>
      </c>
      <c r="Y206" s="22">
        <v>43010.561085275694</v>
      </c>
      <c r="Z206" s="22">
        <v>79460627.22857143</v>
      </c>
      <c r="AA206" s="22"/>
      <c r="AB206" s="22"/>
      <c r="AC206" s="22"/>
    </row>
    <row r="207" spans="1:29" x14ac:dyDescent="0.25">
      <c r="A207" s="22">
        <v>205</v>
      </c>
      <c r="B207" s="22">
        <v>77130696.044444442</v>
      </c>
      <c r="C207" s="715">
        <v>65752.33659230484</v>
      </c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>
        <v>205</v>
      </c>
      <c r="P207" s="22">
        <v>57706.297629189139</v>
      </c>
      <c r="Q207" s="22">
        <v>515.92026315790577</v>
      </c>
      <c r="R207" s="22"/>
      <c r="S207" s="22"/>
      <c r="T207" s="22"/>
      <c r="U207" s="22"/>
      <c r="V207" s="22"/>
      <c r="W207" s="22"/>
      <c r="X207" s="22">
        <v>205</v>
      </c>
      <c r="Y207" s="22">
        <v>43211.550612863794</v>
      </c>
      <c r="Z207" s="22">
        <v>79850140.107142851</v>
      </c>
      <c r="AA207" s="22"/>
      <c r="AB207" s="22"/>
      <c r="AC207" s="22"/>
    </row>
    <row r="208" spans="1:29" x14ac:dyDescent="0.25">
      <c r="A208" s="22">
        <v>206</v>
      </c>
      <c r="B208" s="22">
        <v>77506943.342222229</v>
      </c>
      <c r="C208" s="715">
        <v>66056.627683828119</v>
      </c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>
        <v>206</v>
      </c>
      <c r="P208" s="22">
        <v>57958.410721120468</v>
      </c>
      <c r="Q208" s="22">
        <v>518.43694736843213</v>
      </c>
      <c r="R208" s="22"/>
      <c r="S208" s="22"/>
      <c r="T208" s="22"/>
      <c r="U208" s="22"/>
      <c r="V208" s="22"/>
      <c r="W208" s="22"/>
      <c r="X208" s="22">
        <v>206</v>
      </c>
      <c r="Y208" s="22">
        <v>43411.526622597594</v>
      </c>
      <c r="Z208" s="22">
        <v>80239652.985714287</v>
      </c>
      <c r="AA208" s="22"/>
      <c r="AB208" s="22"/>
      <c r="AC208" s="22"/>
    </row>
    <row r="209" spans="1:29" x14ac:dyDescent="0.25">
      <c r="A209" s="22">
        <v>207</v>
      </c>
      <c r="B209" s="22">
        <v>77883190.640000001</v>
      </c>
      <c r="C209" s="715">
        <v>66359.375741814176</v>
      </c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>
        <v>207</v>
      </c>
      <c r="P209" s="22">
        <v>58209.440431062823</v>
      </c>
      <c r="Q209" s="22">
        <v>520.95363157895861</v>
      </c>
      <c r="R209" s="22"/>
      <c r="S209" s="22"/>
      <c r="T209" s="22"/>
      <c r="U209" s="22"/>
      <c r="V209" s="22"/>
      <c r="W209" s="22"/>
      <c r="X209" s="22">
        <v>207</v>
      </c>
      <c r="Y209" s="22">
        <v>43610.488571459224</v>
      </c>
      <c r="Z209" s="22">
        <v>80629165.864285707</v>
      </c>
      <c r="AA209" s="22"/>
      <c r="AB209" s="22"/>
      <c r="AC209" s="22"/>
    </row>
    <row r="210" spans="1:29" x14ac:dyDescent="0.25">
      <c r="A210" s="22">
        <v>208</v>
      </c>
      <c r="B210" s="22">
        <v>78259437.937777787</v>
      </c>
      <c r="C210" s="715">
        <v>66660.58011434412</v>
      </c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>
        <v>208</v>
      </c>
      <c r="P210" s="22">
        <v>58459.389720291925</v>
      </c>
      <c r="Q210" s="22">
        <v>523.47031578948486</v>
      </c>
      <c r="R210" s="22"/>
      <c r="S210" s="22"/>
      <c r="T210" s="22"/>
      <c r="U210" s="22"/>
      <c r="V210" s="22"/>
      <c r="W210" s="22"/>
      <c r="X210" s="22">
        <v>208</v>
      </c>
      <c r="Y210" s="22">
        <v>43808.436031016347</v>
      </c>
      <c r="Z210" s="22">
        <v>81018678.742857143</v>
      </c>
      <c r="AA210" s="22"/>
      <c r="AB210" s="22"/>
      <c r="AC210" s="22"/>
    </row>
    <row r="211" spans="1:29" x14ac:dyDescent="0.25">
      <c r="A211" s="22">
        <v>209</v>
      </c>
      <c r="B211" s="22">
        <v>78635685.235555574</v>
      </c>
      <c r="C211" s="715">
        <v>66960.240320570942</v>
      </c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>
        <v>209</v>
      </c>
      <c r="P211" s="22">
        <v>58708.261585006781</v>
      </c>
      <c r="Q211" s="22">
        <v>525.98700000001134</v>
      </c>
      <c r="R211" s="22"/>
      <c r="S211" s="22"/>
      <c r="T211" s="22"/>
      <c r="U211" s="22"/>
      <c r="V211" s="22"/>
      <c r="W211" s="22"/>
      <c r="X211" s="22">
        <v>209</v>
      </c>
      <c r="Y211" s="22">
        <v>44005.368685262874</v>
      </c>
      <c r="Z211" s="22">
        <v>81408191.621428579</v>
      </c>
      <c r="AA211" s="22"/>
      <c r="AB211" s="22"/>
      <c r="AC211" s="22"/>
    </row>
    <row r="212" spans="1:29" x14ac:dyDescent="0.25">
      <c r="A212" s="22">
        <v>210</v>
      </c>
      <c r="B212" s="22">
        <v>79011932.533333331</v>
      </c>
      <c r="C212" s="715">
        <v>67258.356047476773</v>
      </c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>
        <v>210</v>
      </c>
      <c r="P212" s="22">
        <v>58956.059054670164</v>
      </c>
      <c r="Q212" s="22">
        <v>528.5036842105377</v>
      </c>
      <c r="R212" s="22"/>
      <c r="S212" s="22"/>
      <c r="T212" s="22"/>
      <c r="U212" s="22"/>
      <c r="V212" s="22"/>
      <c r="W212" s="22"/>
      <c r="X212" s="22">
        <v>210</v>
      </c>
      <c r="Y212" s="22">
        <v>44201.286328487571</v>
      </c>
      <c r="Z212" s="22">
        <v>81797704.5</v>
      </c>
      <c r="AA212" s="22"/>
      <c r="AB212" s="22"/>
      <c r="AC212" s="22"/>
    </row>
    <row r="213" spans="1:29" x14ac:dyDescent="0.25">
      <c r="A213" s="22">
        <v>211</v>
      </c>
      <c r="B213" s="22">
        <v>79388179.831111118</v>
      </c>
      <c r="C213" s="715">
        <v>67554.927146673435</v>
      </c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>
        <v>211</v>
      </c>
      <c r="P213" s="22">
        <v>59202.785190402297</v>
      </c>
      <c r="Q213" s="22">
        <v>531.02036842106406</v>
      </c>
      <c r="R213" s="22"/>
      <c r="S213" s="22"/>
      <c r="T213" s="22"/>
      <c r="U213" s="22"/>
      <c r="V213" s="22"/>
      <c r="W213" s="22"/>
      <c r="X213" s="22">
        <v>211</v>
      </c>
      <c r="Y213" s="22">
        <v>44396.188863171767</v>
      </c>
      <c r="Z213" s="22">
        <v>82187217.378571436</v>
      </c>
      <c r="AA213" s="22"/>
      <c r="AB213" s="22"/>
      <c r="AC213" s="22"/>
    </row>
    <row r="214" spans="1:29" x14ac:dyDescent="0.25">
      <c r="A214" s="22">
        <v>212</v>
      </c>
      <c r="B214" s="22">
        <v>79764427.128888905</v>
      </c>
      <c r="C214" s="715">
        <v>67849.95363124639</v>
      </c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>
        <v>212</v>
      </c>
      <c r="P214" s="22">
        <v>59448.44308342578</v>
      </c>
      <c r="Q214" s="22">
        <v>533.53705263159031</v>
      </c>
      <c r="R214" s="22"/>
      <c r="S214" s="22"/>
      <c r="T214" s="22"/>
      <c r="U214" s="22"/>
      <c r="V214" s="22"/>
      <c r="W214" s="22"/>
      <c r="X214" s="22">
        <v>212</v>
      </c>
      <c r="Y214" s="22">
        <v>44590.07629791509</v>
      </c>
      <c r="Z214" s="22">
        <v>82576730.257142857</v>
      </c>
      <c r="AA214" s="22"/>
      <c r="AB214" s="22"/>
      <c r="AC214" s="22"/>
    </row>
    <row r="215" spans="1:29" x14ac:dyDescent="0.25">
      <c r="A215" s="22">
        <v>213</v>
      </c>
      <c r="B215" s="22">
        <v>80140674.426666662</v>
      </c>
      <c r="C215" s="715">
        <v>68143.435672640524</v>
      </c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>
        <v>213</v>
      </c>
      <c r="P215" s="22">
        <v>59693.035853560243</v>
      </c>
      <c r="Q215" s="22">
        <v>536.0537368421169</v>
      </c>
      <c r="R215" s="22"/>
      <c r="S215" s="22"/>
      <c r="T215" s="22"/>
      <c r="U215" s="22"/>
      <c r="V215" s="22"/>
      <c r="W215" s="22"/>
      <c r="X215" s="22">
        <v>213</v>
      </c>
      <c r="Y215" s="22">
        <v>44782.948745388727</v>
      </c>
      <c r="Z215" s="22">
        <v>82966243.135714293</v>
      </c>
      <c r="AA215" s="22"/>
      <c r="AB215" s="22"/>
      <c r="AC215" s="22"/>
    </row>
    <row r="216" spans="1:29" x14ac:dyDescent="0.25">
      <c r="A216" s="22">
        <v>214</v>
      </c>
      <c r="B216" s="22">
        <v>80516921.724444449</v>
      </c>
      <c r="C216" s="715">
        <v>68435.373597588172</v>
      </c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>
        <v>214</v>
      </c>
      <c r="P216" s="22">
        <v>59936.566647766151</v>
      </c>
      <c r="Q216" s="22">
        <v>538.57042105264316</v>
      </c>
      <c r="R216" s="22"/>
      <c r="S216" s="22"/>
      <c r="T216" s="22"/>
      <c r="U216" s="22"/>
      <c r="V216" s="22"/>
      <c r="W216" s="22"/>
      <c r="X216" s="22">
        <v>214</v>
      </c>
      <c r="Y216" s="22">
        <v>44974.806420316898</v>
      </c>
      <c r="Z216" s="22">
        <v>83355756.014285699</v>
      </c>
      <c r="AA216" s="22"/>
      <c r="AB216" s="22"/>
      <c r="AC216" s="22"/>
    </row>
    <row r="217" spans="1:29" x14ac:dyDescent="0.25">
      <c r="A217" s="22">
        <v>215</v>
      </c>
      <c r="B217" s="22">
        <v>80893169.022222221</v>
      </c>
      <c r="C217" s="715">
        <v>68725.767885079578</v>
      </c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>
        <v>215</v>
      </c>
      <c r="P217" s="22">
        <v>60179.038638735372</v>
      </c>
      <c r="Q217" s="22">
        <v>541.08710526316952</v>
      </c>
      <c r="R217" s="22"/>
      <c r="S217" s="22"/>
      <c r="T217" s="22"/>
      <c r="U217" s="22"/>
      <c r="V217" s="22"/>
      <c r="W217" s="22"/>
      <c r="X217" s="22">
        <v>215</v>
      </c>
      <c r="Y217" s="22">
        <v>45165.64963748533</v>
      </c>
      <c r="Z217" s="22">
        <v>83745268.892857149</v>
      </c>
      <c r="AA217" s="22"/>
      <c r="AB217" s="22"/>
      <c r="AC217" s="22"/>
    </row>
    <row r="218" spans="1:29" x14ac:dyDescent="0.25">
      <c r="A218" s="22">
        <v>216</v>
      </c>
      <c r="B218" s="22">
        <v>81269416.319999993</v>
      </c>
      <c r="C218" s="715">
        <v>69014.619163372568</v>
      </c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>
        <v>216</v>
      </c>
      <c r="P218" s="22">
        <v>60420.455023527829</v>
      </c>
      <c r="Q218" s="22">
        <v>543.603789473696</v>
      </c>
      <c r="R218" s="22"/>
      <c r="S218" s="22"/>
      <c r="T218" s="22"/>
      <c r="U218" s="22"/>
      <c r="V218" s="22"/>
      <c r="W218" s="22"/>
      <c r="X218" s="22">
        <v>216</v>
      </c>
      <c r="Y218" s="22">
        <v>45355.478809776811</v>
      </c>
      <c r="Z218" s="22">
        <v>84134781.77142857</v>
      </c>
      <c r="AA218" s="22"/>
      <c r="AB218" s="22"/>
      <c r="AC218" s="22"/>
    </row>
    <row r="219" spans="1:29" x14ac:dyDescent="0.25">
      <c r="A219" s="22">
        <v>217</v>
      </c>
      <c r="B219" s="22">
        <v>81645663.617777765</v>
      </c>
      <c r="C219" s="715">
        <v>69301.928207045261</v>
      </c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>
        <v>217</v>
      </c>
      <c r="P219" s="22">
        <v>60660.819022252777</v>
      </c>
      <c r="Q219" s="22">
        <v>546.12047368422225</v>
      </c>
      <c r="R219" s="22"/>
      <c r="S219" s="22"/>
      <c r="T219" s="22"/>
      <c r="U219" s="22"/>
      <c r="V219" s="22"/>
      <c r="W219" s="22"/>
      <c r="X219" s="22">
        <v>217</v>
      </c>
      <c r="Y219" s="22">
        <v>45544.294446233565</v>
      </c>
      <c r="Z219" s="22">
        <v>84524294.649999991</v>
      </c>
      <c r="AA219" s="22"/>
      <c r="AB219" s="22"/>
      <c r="AC219" s="22"/>
    </row>
    <row r="220" spans="1:29" x14ac:dyDescent="0.25">
      <c r="A220" s="22">
        <v>218</v>
      </c>
      <c r="B220" s="22">
        <v>82021910.915555552</v>
      </c>
      <c r="C220" s="715">
        <v>69587.695934087737</v>
      </c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>
        <v>218</v>
      </c>
      <c r="P220" s="22">
        <v>60900.133876793458</v>
      </c>
      <c r="Q220" s="22">
        <v>548.63715789474873</v>
      </c>
      <c r="R220" s="22"/>
      <c r="S220" s="22"/>
      <c r="T220" s="22"/>
      <c r="U220" s="22"/>
      <c r="V220" s="22"/>
      <c r="W220" s="22"/>
      <c r="X220" s="22">
        <v>218</v>
      </c>
      <c r="Y220" s="22">
        <v>45732.097150146379</v>
      </c>
      <c r="Z220" s="22">
        <v>84913807.528571442</v>
      </c>
      <c r="AA220" s="22"/>
      <c r="AB220" s="22"/>
      <c r="AC220" s="22"/>
    </row>
    <row r="221" spans="1:29" x14ac:dyDescent="0.25">
      <c r="A221" s="22">
        <v>219</v>
      </c>
      <c r="B221" s="22">
        <v>82398158.213333324</v>
      </c>
      <c r="C221" s="715">
        <v>69871.923403034074</v>
      </c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>
        <v>219</v>
      </c>
      <c r="P221" s="22">
        <v>61138.402849573868</v>
      </c>
      <c r="Q221" s="22">
        <v>551.15384210527509</v>
      </c>
      <c r="R221" s="22"/>
      <c r="S221" s="22"/>
      <c r="T221" s="22"/>
      <c r="U221" s="22"/>
      <c r="V221" s="22"/>
      <c r="W221" s="22"/>
      <c r="X221" s="22">
        <v>219</v>
      </c>
      <c r="Y221" s="22">
        <v>45918.887617169537</v>
      </c>
      <c r="Z221" s="22">
        <v>85303320.407142863</v>
      </c>
      <c r="AA221" s="22"/>
      <c r="AB221" s="22"/>
      <c r="AC221" s="22"/>
    </row>
    <row r="222" spans="1:29" x14ac:dyDescent="0.25">
      <c r="A222" s="22">
        <v>220</v>
      </c>
      <c r="B222" s="22">
        <v>82774405.51111111</v>
      </c>
      <c r="C222" s="715">
        <v>70154.61181013404</v>
      </c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>
        <v>220</v>
      </c>
      <c r="P222" s="22">
        <v>61375.629222366435</v>
      </c>
      <c r="Q222" s="22">
        <v>553.67052631580145</v>
      </c>
      <c r="R222" s="22"/>
      <c r="S222" s="22"/>
      <c r="T222" s="22"/>
      <c r="U222" s="22"/>
      <c r="V222" s="22"/>
      <c r="W222" s="22"/>
      <c r="X222" s="22">
        <v>220</v>
      </c>
      <c r="Y222" s="22">
        <v>46104.666633462322</v>
      </c>
      <c r="Z222" s="22">
        <v>85692833.285714284</v>
      </c>
      <c r="AA222" s="22"/>
      <c r="AB222" s="22"/>
      <c r="AC222" s="22"/>
    </row>
    <row r="223" spans="1:29" x14ac:dyDescent="0.25">
      <c r="A223" s="22">
        <v>221</v>
      </c>
      <c r="B223" s="22">
        <v>83150652.808888897</v>
      </c>
      <c r="C223" s="715">
        <v>70435.762486563995</v>
      </c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>
        <v>221</v>
      </c>
      <c r="P223" s="22">
        <v>61611.816295139542</v>
      </c>
      <c r="Q223" s="22">
        <v>556.1872105263277</v>
      </c>
      <c r="R223" s="22"/>
      <c r="S223" s="22"/>
      <c r="T223" s="22"/>
      <c r="U223" s="22"/>
      <c r="V223" s="22"/>
      <c r="W223" s="22"/>
      <c r="X223" s="22">
        <v>221</v>
      </c>
      <c r="Y223" s="22">
        <v>46289.435073855901</v>
      </c>
      <c r="Z223" s="22">
        <v>86082346.164285704</v>
      </c>
      <c r="AA223" s="22"/>
      <c r="AB223" s="22"/>
      <c r="AC223" s="22"/>
    </row>
    <row r="224" spans="1:29" x14ac:dyDescent="0.25">
      <c r="A224" s="22">
        <v>222</v>
      </c>
      <c r="B224" s="22">
        <v>83526900.106666669</v>
      </c>
      <c r="C224" s="715">
        <v>70715.37689567593</v>
      </c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>
        <v>222</v>
      </c>
      <c r="P224" s="22">
        <v>61846.967384943724</v>
      </c>
      <c r="Q224" s="22">
        <v>558.70389473685418</v>
      </c>
      <c r="R224" s="22"/>
      <c r="S224" s="22"/>
      <c r="T224" s="22"/>
      <c r="U224" s="22"/>
      <c r="V224" s="22"/>
      <c r="W224" s="22"/>
      <c r="X224" s="22">
        <v>222</v>
      </c>
      <c r="Y224" s="22">
        <v>46473.19390004551</v>
      </c>
      <c r="Z224" s="22">
        <v>86471859.04285714</v>
      </c>
      <c r="AA224" s="22"/>
      <c r="AB224" s="22"/>
      <c r="AC224" s="22"/>
    </row>
    <row r="225" spans="1:29" x14ac:dyDescent="0.25">
      <c r="A225" s="22">
        <v>223</v>
      </c>
      <c r="B225" s="22">
        <v>83903147.404444441</v>
      </c>
      <c r="C225" s="715">
        <v>70993.456630285771</v>
      </c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>
        <v>223</v>
      </c>
      <c r="P225" s="22">
        <v>62081.085824835114</v>
      </c>
      <c r="Q225" s="22">
        <v>561.22057894738055</v>
      </c>
      <c r="R225" s="22"/>
      <c r="S225" s="22"/>
      <c r="T225" s="22"/>
      <c r="U225" s="22"/>
      <c r="V225" s="22"/>
      <c r="W225" s="22"/>
      <c r="X225" s="22">
        <v>223</v>
      </c>
      <c r="Y225" s="22">
        <v>46655.944158808408</v>
      </c>
      <c r="Z225" s="22">
        <v>86861371.921428576</v>
      </c>
      <c r="AA225" s="22"/>
      <c r="AB225" s="22"/>
      <c r="AC225" s="22"/>
    </row>
    <row r="226" spans="1:29" x14ac:dyDescent="0.25">
      <c r="A226" s="22">
        <v>224</v>
      </c>
      <c r="B226" s="22">
        <v>84279394.702222213</v>
      </c>
      <c r="C226" s="715">
        <v>71270.003409999001</v>
      </c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>
        <v>224</v>
      </c>
      <c r="P226" s="22">
        <v>62314.174962835801</v>
      </c>
      <c r="Q226" s="22">
        <v>563.73726315790691</v>
      </c>
      <c r="R226" s="22"/>
      <c r="S226" s="22"/>
      <c r="T226" s="22"/>
      <c r="U226" s="22"/>
      <c r="V226" s="22"/>
      <c r="W226" s="22"/>
      <c r="X226" s="22">
        <v>224</v>
      </c>
      <c r="Y226" s="22">
        <v>46837.68698024597</v>
      </c>
      <c r="Z226" s="22">
        <v>87250884.799999997</v>
      </c>
      <c r="AA226" s="22"/>
      <c r="AB226" s="22"/>
      <c r="AC226" s="22"/>
    </row>
    <row r="227" spans="1:29" x14ac:dyDescent="0.25">
      <c r="A227" s="22">
        <v>225</v>
      </c>
      <c r="B227" s="22">
        <v>84655642</v>
      </c>
      <c r="C227" s="715">
        <v>71545.019078573925</v>
      </c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>
        <v>225</v>
      </c>
      <c r="P227" s="22">
        <v>62546.238160929119</v>
      </c>
      <c r="Q227" s="22">
        <v>566.25394736843327</v>
      </c>
      <c r="R227" s="22"/>
      <c r="S227" s="22"/>
      <c r="T227" s="22"/>
      <c r="U227" s="22"/>
      <c r="V227" s="22"/>
      <c r="W227" s="22"/>
      <c r="X227" s="22">
        <v>225</v>
      </c>
      <c r="Y227" s="22">
        <v>47018.423576051573</v>
      </c>
      <c r="Z227" s="22">
        <v>87640397.678571433</v>
      </c>
      <c r="AA227" s="22"/>
      <c r="AB227" s="22"/>
      <c r="AC227" s="22"/>
    </row>
    <row r="228" spans="1:29" x14ac:dyDescent="0.25">
      <c r="A228" s="22">
        <v>226</v>
      </c>
      <c r="B228" s="22">
        <v>85031889.297777787</v>
      </c>
      <c r="C228" s="715">
        <v>71818.505601322104</v>
      </c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>
        <v>226</v>
      </c>
      <c r="P228" s="22">
        <v>62777.278794089572</v>
      </c>
      <c r="Q228" s="22">
        <v>568.77063157895964</v>
      </c>
      <c r="R228" s="22"/>
      <c r="S228" s="22"/>
      <c r="T228" s="22"/>
      <c r="U228" s="22"/>
      <c r="V228" s="22"/>
      <c r="W228" s="22"/>
      <c r="X228" s="22">
        <v>226</v>
      </c>
      <c r="Y228" s="22">
        <v>47198.155237801417</v>
      </c>
      <c r="Z228" s="22">
        <v>88029910.557142854</v>
      </c>
      <c r="AA228" s="22"/>
      <c r="AB228" s="22"/>
      <c r="AC228" s="22"/>
    </row>
    <row r="229" spans="1:29" x14ac:dyDescent="0.25">
      <c r="A229" s="22">
        <v>227</v>
      </c>
      <c r="B229" s="22">
        <v>85408136.595555559</v>
      </c>
      <c r="C229" s="715">
        <v>72090.465062545714</v>
      </c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>
        <v>227</v>
      </c>
      <c r="P229" s="22">
        <v>63007.300249346044</v>
      </c>
      <c r="Q229" s="22">
        <v>571.287315789486</v>
      </c>
      <c r="R229" s="22"/>
      <c r="S229" s="22"/>
      <c r="T229" s="22"/>
      <c r="U229" s="22"/>
      <c r="V229" s="22"/>
      <c r="W229" s="22"/>
      <c r="X229" s="22">
        <v>227</v>
      </c>
      <c r="Y229" s="22">
        <v>47376.88333527081</v>
      </c>
      <c r="Z229" s="22">
        <v>88419423.435714275</v>
      </c>
      <c r="AA229" s="22"/>
      <c r="AB229" s="22"/>
      <c r="AC229" s="22"/>
    </row>
    <row r="230" spans="1:29" x14ac:dyDescent="0.25">
      <c r="A230" s="22">
        <v>228</v>
      </c>
      <c r="B230" s="22">
        <v>85784383.893333331</v>
      </c>
      <c r="C230" s="715">
        <v>72360.899663010918</v>
      </c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>
        <v>228</v>
      </c>
      <c r="P230" s="22">
        <v>63236.30592487735</v>
      </c>
      <c r="Q230" s="22">
        <v>573.80400000001237</v>
      </c>
      <c r="R230" s="22"/>
      <c r="S230" s="22"/>
      <c r="T230" s="22"/>
      <c r="U230" s="22"/>
      <c r="V230" s="22"/>
      <c r="W230" s="22"/>
      <c r="X230" s="22">
        <v>228</v>
      </c>
      <c r="Y230" s="22">
        <v>47554.609314773734</v>
      </c>
      <c r="Z230" s="22">
        <v>88808936.314285725</v>
      </c>
      <c r="AA230" s="22"/>
      <c r="AB230" s="22"/>
      <c r="AC230" s="22"/>
    </row>
    <row r="231" spans="1:29" x14ac:dyDescent="0.25">
      <c r="A231" s="22">
        <v>229</v>
      </c>
      <c r="B231" s="22">
        <v>86160631.191111103</v>
      </c>
      <c r="C231" s="715">
        <v>72629.811717457502</v>
      </c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>
        <v>229</v>
      </c>
      <c r="P231" s="22">
        <v>63464.299229139251</v>
      </c>
      <c r="Q231" s="22">
        <v>576.32068421053884</v>
      </c>
      <c r="R231" s="22"/>
      <c r="S231" s="22"/>
      <c r="T231" s="22"/>
      <c r="U231" s="22"/>
      <c r="V231" s="22"/>
      <c r="W231" s="22"/>
      <c r="X231" s="22">
        <v>229</v>
      </c>
      <c r="Y231" s="22">
        <v>47731.334697525934</v>
      </c>
      <c r="Z231" s="22">
        <v>89198449.192857146</v>
      </c>
      <c r="AA231" s="22"/>
      <c r="AB231" s="22"/>
      <c r="AC231" s="22"/>
    </row>
    <row r="232" spans="1:29" x14ac:dyDescent="0.25">
      <c r="A232" s="22">
        <v>230</v>
      </c>
      <c r="B232" s="22">
        <v>86536878.48888889</v>
      </c>
      <c r="C232" s="715">
        <v>72897.203652143697</v>
      </c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>
        <v>230</v>
      </c>
      <c r="P232" s="22">
        <v>63691.283580022005</v>
      </c>
      <c r="Q232" s="22">
        <v>578.83736842106509</v>
      </c>
      <c r="R232" s="22"/>
      <c r="S232" s="22"/>
      <c r="T232" s="22"/>
      <c r="U232" s="22"/>
      <c r="V232" s="22"/>
      <c r="W232" s="22"/>
      <c r="X232" s="22">
        <v>230</v>
      </c>
      <c r="Y232" s="22">
        <v>47907.061078031722</v>
      </c>
      <c r="Z232" s="22">
        <v>89587962.071428567</v>
      </c>
      <c r="AA232" s="22"/>
      <c r="AB232" s="22"/>
      <c r="AC232" s="22"/>
    </row>
    <row r="233" spans="1:29" x14ac:dyDescent="0.25">
      <c r="A233" s="22">
        <v>231</v>
      </c>
      <c r="B233" s="22">
        <v>86913125.786666676</v>
      </c>
      <c r="C233" s="715">
        <v>73163.078002426788</v>
      </c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>
        <v>231</v>
      </c>
      <c r="P233" s="22">
        <v>63917.262404037479</v>
      </c>
      <c r="Q233" s="22">
        <v>581.35405263159146</v>
      </c>
      <c r="R233" s="22"/>
      <c r="S233" s="22"/>
      <c r="T233" s="22"/>
      <c r="U233" s="22"/>
      <c r="V233" s="22"/>
      <c r="W233" s="22"/>
      <c r="X233" s="22">
        <v>231</v>
      </c>
      <c r="Y233" s="22">
        <v>48081.790122493774</v>
      </c>
      <c r="Z233" s="22">
        <v>89977474.950000003</v>
      </c>
      <c r="AA233" s="22"/>
      <c r="AB233" s="22"/>
      <c r="AC233" s="22"/>
    </row>
    <row r="234" spans="1:29" x14ac:dyDescent="0.25">
      <c r="A234" s="22">
        <v>232</v>
      </c>
      <c r="B234" s="22">
        <v>87289373.084444448</v>
      </c>
      <c r="C234" s="715">
        <v>73427.437410377868</v>
      </c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>
        <v>232</v>
      </c>
      <c r="P234" s="22">
        <v>64142.239135534859</v>
      </c>
      <c r="Q234" s="22">
        <v>583.87073684211782</v>
      </c>
      <c r="R234" s="22"/>
      <c r="S234" s="22"/>
      <c r="T234" s="22"/>
      <c r="U234" s="22"/>
      <c r="V234" s="22"/>
      <c r="W234" s="22"/>
      <c r="X234" s="22">
        <v>232</v>
      </c>
      <c r="Y234" s="22">
        <v>48255.523567245626</v>
      </c>
      <c r="Z234" s="22">
        <v>90366987.828571424</v>
      </c>
      <c r="AA234" s="22"/>
      <c r="AB234" s="22"/>
      <c r="AC234" s="22"/>
    </row>
    <row r="235" spans="1:29" x14ac:dyDescent="0.25">
      <c r="A235" s="22">
        <v>233</v>
      </c>
      <c r="B235" s="22">
        <v>87665620.382222235</v>
      </c>
      <c r="C235" s="715">
        <v>73690.284622431471</v>
      </c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>
        <v>233</v>
      </c>
      <c r="P235" s="22">
        <v>64366.217215944576</v>
      </c>
      <c r="Q235" s="22">
        <v>586.3874210526443</v>
      </c>
      <c r="R235" s="22"/>
      <c r="S235" s="22"/>
      <c r="T235" s="22"/>
      <c r="U235" s="22"/>
      <c r="V235" s="22"/>
      <c r="W235" s="22"/>
      <c r="X235" s="22">
        <v>233</v>
      </c>
      <c r="Y235" s="22">
        <v>48428.263217207103</v>
      </c>
      <c r="Z235" s="22">
        <v>90756500.70714286</v>
      </c>
      <c r="AA235" s="22"/>
      <c r="AB235" s="22"/>
      <c r="AC235" s="22"/>
    </row>
    <row r="236" spans="1:29" x14ac:dyDescent="0.25">
      <c r="A236" s="22">
        <v>234</v>
      </c>
      <c r="B236" s="22">
        <v>88041867.680000007</v>
      </c>
      <c r="C236" s="715">
        <v>73951.622487068758</v>
      </c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>
        <v>234</v>
      </c>
      <c r="P236" s="22">
        <v>64589.200093048799</v>
      </c>
      <c r="Q236" s="22">
        <v>588.90410526317055</v>
      </c>
      <c r="R236" s="22"/>
      <c r="S236" s="22"/>
      <c r="T236" s="22"/>
      <c r="U236" s="22"/>
      <c r="V236" s="22"/>
      <c r="W236" s="22"/>
      <c r="X236" s="22">
        <v>234</v>
      </c>
      <c r="Y236" s="22">
        <v>48600.010944361718</v>
      </c>
      <c r="Z236" s="22">
        <v>91146013.585714296</v>
      </c>
      <c r="AA236" s="22"/>
      <c r="AB236" s="22"/>
      <c r="AC236" s="22"/>
    </row>
    <row r="237" spans="1:29" x14ac:dyDescent="0.25">
      <c r="A237" s="22">
        <v>235</v>
      </c>
      <c r="B237" s="22">
        <v>88418114.977777779</v>
      </c>
      <c r="C237" s="715">
        <v>74211.453952534983</v>
      </c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>
        <v>235</v>
      </c>
      <c r="P237" s="22">
        <v>64811.19122027851</v>
      </c>
      <c r="Q237" s="22">
        <v>591.42078947369703</v>
      </c>
      <c r="R237" s="22"/>
      <c r="S237" s="22"/>
      <c r="T237" s="22"/>
      <c r="U237" s="22"/>
      <c r="V237" s="22"/>
      <c r="W237" s="22"/>
      <c r="X237" s="22">
        <v>235</v>
      </c>
      <c r="Y237" s="22">
        <v>48770.768686256481</v>
      </c>
      <c r="Z237" s="22">
        <v>91535526.464285716</v>
      </c>
      <c r="AA237" s="22"/>
      <c r="AB237" s="22"/>
      <c r="AC237" s="22"/>
    </row>
    <row r="238" spans="1:29" x14ac:dyDescent="0.25">
      <c r="A238" s="22">
        <v>236</v>
      </c>
      <c r="B238" s="22">
        <v>88794362.275555551</v>
      </c>
      <c r="C238" s="715">
        <v>74469.782064589526</v>
      </c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>
        <v>236</v>
      </c>
      <c r="P238" s="22">
        <v>65032.194056035798</v>
      </c>
      <c r="Q238" s="22">
        <v>593.93747368422339</v>
      </c>
      <c r="R238" s="22"/>
      <c r="S238" s="22"/>
      <c r="T238" s="22"/>
      <c r="U238" s="22"/>
      <c r="V238" s="22"/>
      <c r="W238" s="22"/>
      <c r="X238" s="22">
        <v>236</v>
      </c>
      <c r="Y238" s="22">
        <v>48940.538444523561</v>
      </c>
      <c r="Z238" s="22">
        <v>91925039.342857152</v>
      </c>
      <c r="AA238" s="22"/>
      <c r="AB238" s="22"/>
      <c r="AC238" s="22"/>
    </row>
    <row r="239" spans="1:29" x14ac:dyDescent="0.25">
      <c r="A239" s="22">
        <v>237</v>
      </c>
      <c r="B239" s="22">
        <v>89170609.573333338</v>
      </c>
      <c r="C239" s="715">
        <v>74726.609964289615</v>
      </c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>
        <v>237</v>
      </c>
      <c r="P239" s="22">
        <v>65252.212063040912</v>
      </c>
      <c r="Q239" s="22">
        <v>596.45415789474976</v>
      </c>
      <c r="R239" s="22"/>
      <c r="S239" s="22"/>
      <c r="T239" s="22"/>
      <c r="U239" s="22"/>
      <c r="V239" s="22"/>
      <c r="W239" s="22"/>
      <c r="X239" s="22">
        <v>237</v>
      </c>
      <c r="Y239" s="22">
        <v>49109.322283423433</v>
      </c>
      <c r="Z239" s="22">
        <v>92314552.221428558</v>
      </c>
      <c r="AA239" s="22"/>
      <c r="AB239" s="22"/>
      <c r="AC239" s="22"/>
    </row>
    <row r="240" spans="1:29" x14ac:dyDescent="0.25">
      <c r="A240" s="22">
        <v>238</v>
      </c>
      <c r="B240" s="22">
        <v>89546856.871111095</v>
      </c>
      <c r="C240" s="715">
        <v>74981.940885805612</v>
      </c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>
        <v>238</v>
      </c>
      <c r="P240" s="22">
        <v>65471.248707703016</v>
      </c>
      <c r="Q240" s="22">
        <v>598.97084210527612</v>
      </c>
      <c r="R240" s="22"/>
      <c r="S240" s="22"/>
      <c r="T240" s="22"/>
      <c r="U240" s="22"/>
      <c r="V240" s="22"/>
      <c r="W240" s="22"/>
      <c r="X240" s="22">
        <v>238</v>
      </c>
      <c r="Y240" s="22">
        <v>49277.12232840935</v>
      </c>
      <c r="Z240" s="22">
        <v>92704065.100000009</v>
      </c>
      <c r="AA240" s="22"/>
      <c r="AB240" s="22"/>
      <c r="AC240" s="22"/>
    </row>
    <row r="241" spans="1:29" x14ac:dyDescent="0.25">
      <c r="A241" s="22">
        <v>239</v>
      </c>
      <c r="B241" s="22">
        <v>89923104.168888882</v>
      </c>
      <c r="C241" s="715">
        <v>75235.77815426937</v>
      </c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>
        <v>239</v>
      </c>
      <c r="P241" s="22">
        <v>65689.307459514559</v>
      </c>
      <c r="Q241" s="22">
        <v>601.48752631580248</v>
      </c>
      <c r="R241" s="22"/>
      <c r="S241" s="22"/>
      <c r="T241" s="22"/>
      <c r="U241" s="22"/>
      <c r="V241" s="22"/>
      <c r="W241" s="22"/>
      <c r="X241" s="22">
        <v>239</v>
      </c>
      <c r="Y241" s="22">
        <v>49443.940764713203</v>
      </c>
      <c r="Z241" s="22">
        <v>93093577.978571415</v>
      </c>
      <c r="AA241" s="22"/>
      <c r="AB241" s="22"/>
      <c r="AC241" s="22"/>
    </row>
    <row r="242" spans="1:29" x14ac:dyDescent="0.25">
      <c r="A242" s="22">
        <v>240</v>
      </c>
      <c r="B242" s="22">
        <v>90299351.466666669</v>
      </c>
      <c r="C242" s="715">
        <v>75488.125183654003</v>
      </c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>
        <v>240</v>
      </c>
      <c r="P242" s="22">
        <v>65906.391790467576</v>
      </c>
      <c r="Q242" s="22">
        <v>604.00421052632885</v>
      </c>
      <c r="R242" s="22"/>
      <c r="S242" s="22"/>
      <c r="T242" s="22"/>
      <c r="U242" s="22"/>
      <c r="V242" s="22"/>
      <c r="W242" s="22"/>
      <c r="X242" s="22">
        <v>240</v>
      </c>
      <c r="Y242" s="22">
        <v>49609.779835952126</v>
      </c>
      <c r="Z242" s="22">
        <v>93483090.857142851</v>
      </c>
      <c r="AA242" s="22"/>
      <c r="AB242" s="22"/>
      <c r="AC242" s="22"/>
    </row>
    <row r="243" spans="1:29" x14ac:dyDescent="0.25">
      <c r="A243" s="22">
        <v>241</v>
      </c>
      <c r="B243" s="22">
        <v>90675598.764444426</v>
      </c>
      <c r="C243" s="715">
        <v>75738.985474684727</v>
      </c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>
        <v>241</v>
      </c>
      <c r="P243" s="22">
        <v>66122.50517449202</v>
      </c>
      <c r="Q243" s="22">
        <v>606.52089473685521</v>
      </c>
      <c r="R243" s="22"/>
      <c r="S243" s="22"/>
      <c r="T243" s="22"/>
      <c r="U243" s="22"/>
      <c r="V243" s="22"/>
      <c r="W243" s="22"/>
      <c r="X243" s="22">
        <v>241</v>
      </c>
      <c r="Y243" s="22">
        <v>49774.641842755707</v>
      </c>
      <c r="Z243" s="22">
        <v>93872603.735714301</v>
      </c>
      <c r="AA243" s="22"/>
      <c r="AB243" s="22"/>
      <c r="AC243" s="22"/>
    </row>
    <row r="244" spans="1:29" x14ac:dyDescent="0.25">
      <c r="A244" s="22">
        <v>242</v>
      </c>
      <c r="B244" s="22">
        <v>91051846.062222213</v>
      </c>
      <c r="C244" s="715">
        <v>75988.362612781348</v>
      </c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>
        <v>242</v>
      </c>
      <c r="P244" s="22">
        <v>66337.651086915284</v>
      </c>
      <c r="Q244" s="22">
        <v>609.03757894738146</v>
      </c>
      <c r="R244" s="22"/>
      <c r="S244" s="22"/>
      <c r="T244" s="22"/>
      <c r="U244" s="22"/>
      <c r="V244" s="22"/>
      <c r="W244" s="22"/>
      <c r="X244" s="22">
        <v>242</v>
      </c>
      <c r="Y244" s="22">
        <v>49938.529141413572</v>
      </c>
      <c r="Z244" s="22">
        <v>94262116.614285707</v>
      </c>
      <c r="AA244" s="22"/>
      <c r="AB244" s="22"/>
      <c r="AC244" s="22"/>
    </row>
    <row r="245" spans="1:29" x14ac:dyDescent="0.25">
      <c r="A245" s="22">
        <v>243</v>
      </c>
      <c r="B245" s="22">
        <v>91428093.359999999</v>
      </c>
      <c r="C245" s="715">
        <v>76236.260266031517</v>
      </c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>
        <v>243</v>
      </c>
      <c r="P245" s="22">
        <v>66551.833003941865</v>
      </c>
      <c r="Q245" s="22">
        <v>611.55426315790794</v>
      </c>
      <c r="R245" s="22"/>
      <c r="S245" s="22"/>
      <c r="T245" s="22"/>
      <c r="U245" s="22"/>
      <c r="V245" s="22"/>
      <c r="W245" s="22"/>
      <c r="X245" s="22">
        <v>243</v>
      </c>
      <c r="Y245" s="22">
        <v>50101.444142543456</v>
      </c>
      <c r="Z245" s="22">
        <v>94651629.492857143</v>
      </c>
      <c r="AA245" s="22"/>
      <c r="AB245" s="22"/>
      <c r="AC245" s="22"/>
    </row>
    <row r="246" spans="1:29" x14ac:dyDescent="0.25">
      <c r="A246" s="22">
        <v>244</v>
      </c>
      <c r="B246" s="22">
        <v>91804340.657777771</v>
      </c>
      <c r="C246" s="715">
        <v>76482.682183193348</v>
      </c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>
        <v>244</v>
      </c>
      <c r="P246" s="22">
        <v>66765.05440215327</v>
      </c>
      <c r="Q246" s="22">
        <v>614.0709473684343</v>
      </c>
      <c r="R246" s="22"/>
      <c r="S246" s="22"/>
      <c r="T246" s="22"/>
      <c r="U246" s="22"/>
      <c r="V246" s="22"/>
      <c r="W246" s="22"/>
      <c r="X246" s="22">
        <v>244</v>
      </c>
      <c r="Y246" s="22">
        <v>50263.38930977886</v>
      </c>
      <c r="Z246" s="22">
        <v>95041142.371428579</v>
      </c>
      <c r="AA246" s="22"/>
      <c r="AB246" s="22"/>
      <c r="AC246" s="22"/>
    </row>
    <row r="247" spans="1:29" x14ac:dyDescent="0.25">
      <c r="A247" s="22">
        <v>245</v>
      </c>
      <c r="B247" s="22">
        <v>92180587.955555558</v>
      </c>
      <c r="C247" s="715">
        <v>76727.632191729252</v>
      </c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>
        <v>245</v>
      </c>
      <c r="P247" s="22">
        <v>66977.318758026508</v>
      </c>
      <c r="Q247" s="22">
        <v>616.58763157896067</v>
      </c>
      <c r="R247" s="22"/>
      <c r="S247" s="22"/>
      <c r="T247" s="22"/>
      <c r="U247" s="22"/>
      <c r="V247" s="22"/>
      <c r="W247" s="22"/>
      <c r="X247" s="22">
        <v>245</v>
      </c>
      <c r="Y247" s="22">
        <v>50424.367158476474</v>
      </c>
      <c r="Z247" s="22">
        <v>95430655.250000015</v>
      </c>
      <c r="AA247" s="22"/>
      <c r="AB247" s="22"/>
      <c r="AC247" s="22"/>
    </row>
    <row r="248" spans="1:29" x14ac:dyDescent="0.25">
      <c r="A248" s="22">
        <v>246</v>
      </c>
      <c r="B248" s="22">
        <v>92556835.253333345</v>
      </c>
      <c r="C248" s="715">
        <v>76971.11419586894</v>
      </c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>
        <v>246</v>
      </c>
      <c r="P248" s="22">
        <v>67188.629547471806</v>
      </c>
      <c r="Q248" s="22">
        <v>619.10431578948703</v>
      </c>
      <c r="R248" s="22"/>
      <c r="S248" s="22"/>
      <c r="T248" s="22"/>
      <c r="U248" s="22"/>
      <c r="V248" s="22"/>
      <c r="W248" s="22"/>
      <c r="X248" s="22">
        <v>246</v>
      </c>
      <c r="Y248" s="22">
        <v>50584.380254443568</v>
      </c>
      <c r="Z248" s="22">
        <v>95820168.128571421</v>
      </c>
      <c r="AA248" s="22"/>
      <c r="AB248" s="22"/>
      <c r="AC248" s="22"/>
    </row>
    <row r="249" spans="1:29" x14ac:dyDescent="0.25">
      <c r="A249" s="22">
        <v>247</v>
      </c>
      <c r="B249" s="22">
        <v>92933082.551111117</v>
      </c>
      <c r="C249" s="715">
        <v>77213.132174701517</v>
      </c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>
        <v>247</v>
      </c>
      <c r="P249" s="22">
        <v>67398.99024538786</v>
      </c>
      <c r="Q249" s="22">
        <v>621.6210000000134</v>
      </c>
      <c r="R249" s="22"/>
      <c r="S249" s="22"/>
      <c r="T249" s="22"/>
      <c r="U249" s="22"/>
      <c r="V249" s="22"/>
      <c r="W249" s="22"/>
      <c r="X249" s="22">
        <v>247</v>
      </c>
      <c r="Y249" s="22">
        <v>50743.43121268387</v>
      </c>
      <c r="Z249" s="22">
        <v>96209681.007142872</v>
      </c>
      <c r="AA249" s="22"/>
      <c r="AB249" s="22"/>
      <c r="AC249" s="22"/>
    </row>
    <row r="250" spans="1:29" x14ac:dyDescent="0.25">
      <c r="A250" s="22">
        <v>248</v>
      </c>
      <c r="B250" s="22">
        <v>93309329.848888874</v>
      </c>
      <c r="C250" s="715">
        <v>77453.690180296384</v>
      </c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>
        <v>248</v>
      </c>
      <c r="P250" s="22">
        <v>67608.404325234646</v>
      </c>
      <c r="Q250" s="22">
        <v>624.13768421053976</v>
      </c>
      <c r="R250" s="22"/>
      <c r="S250" s="22"/>
      <c r="T250" s="22"/>
      <c r="U250" s="22"/>
      <c r="V250" s="22"/>
      <c r="W250" s="22"/>
      <c r="X250" s="22">
        <v>248</v>
      </c>
      <c r="Y250" s="22">
        <v>50901.522696162945</v>
      </c>
      <c r="Z250" s="22">
        <v>96599193.885714293</v>
      </c>
      <c r="AA250" s="22"/>
      <c r="AB250" s="22"/>
      <c r="AC250" s="22"/>
    </row>
    <row r="251" spans="1:29" x14ac:dyDescent="0.25">
      <c r="A251" s="22">
        <v>249</v>
      </c>
      <c r="B251" s="22">
        <v>93685577.146666661</v>
      </c>
      <c r="C251" s="715">
        <v>77692.792335853781</v>
      </c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>
        <v>249</v>
      </c>
      <c r="P251" s="22">
        <v>67816.875258623113</v>
      </c>
      <c r="Q251" s="22">
        <v>626.65436842106612</v>
      </c>
      <c r="R251" s="22"/>
      <c r="S251" s="22"/>
      <c r="T251" s="22"/>
      <c r="U251" s="22"/>
      <c r="V251" s="22"/>
      <c r="W251" s="22"/>
      <c r="X251" s="22">
        <v>249</v>
      </c>
      <c r="Y251" s="22">
        <v>51058.65741459241</v>
      </c>
      <c r="Z251" s="22">
        <v>96988706.764285699</v>
      </c>
      <c r="AA251" s="22"/>
      <c r="AB251" s="22"/>
      <c r="AC251" s="22"/>
    </row>
    <row r="252" spans="1:29" x14ac:dyDescent="0.25">
      <c r="A252" s="22">
        <v>250</v>
      </c>
      <c r="B252" s="22">
        <v>94061824.444444448</v>
      </c>
      <c r="C252" s="715">
        <v>77930.442833882276</v>
      </c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>
        <v>250</v>
      </c>
      <c r="P252" s="22">
        <v>68024.406514921357</v>
      </c>
      <c r="Q252" s="22">
        <v>629.17105263159249</v>
      </c>
      <c r="R252" s="22"/>
      <c r="S252" s="22"/>
      <c r="T252" s="22"/>
      <c r="U252" s="22"/>
      <c r="V252" s="22"/>
      <c r="W252" s="22"/>
      <c r="X252" s="22">
        <v>250</v>
      </c>
      <c r="Y252" s="22">
        <v>51214.83812323257</v>
      </c>
      <c r="Z252" s="22">
        <v>97378219.642857149</v>
      </c>
      <c r="AA252" s="22"/>
      <c r="AB252" s="22"/>
      <c r="AC252" s="22"/>
    </row>
    <row r="253" spans="1:29" x14ac:dyDescent="0.25">
      <c r="A253" s="22">
        <v>251</v>
      </c>
      <c r="B253" s="22">
        <v>94438071.742222235</v>
      </c>
      <c r="C253" s="715">
        <v>78166.645934405213</v>
      </c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>
        <v>251</v>
      </c>
      <c r="P253" s="22">
        <v>68231.001560876248</v>
      </c>
      <c r="Q253" s="22">
        <v>631.68773684211885</v>
      </c>
      <c r="R253" s="22"/>
      <c r="S253" s="22"/>
      <c r="T253" s="22"/>
      <c r="U253" s="22"/>
      <c r="V253" s="22"/>
      <c r="W253" s="22"/>
      <c r="X253" s="22">
        <v>251</v>
      </c>
      <c r="Y253" s="22">
        <v>51370.067621713351</v>
      </c>
      <c r="Z253" s="22">
        <v>97767732.521428585</v>
      </c>
      <c r="AA253" s="22"/>
      <c r="AB253" s="22"/>
      <c r="AC253" s="22"/>
    </row>
    <row r="254" spans="1:29" x14ac:dyDescent="0.25">
      <c r="A254" s="22">
        <v>252</v>
      </c>
      <c r="B254" s="22">
        <v>94814319.040000021</v>
      </c>
      <c r="C254" s="715">
        <v>78401.405963194193</v>
      </c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>
        <v>252</v>
      </c>
      <c r="P254" s="22">
        <v>68436.663860250643</v>
      </c>
      <c r="Q254" s="22">
        <v>634.20442105264522</v>
      </c>
      <c r="R254" s="22"/>
      <c r="S254" s="22"/>
      <c r="T254" s="22"/>
      <c r="U254" s="22"/>
      <c r="V254" s="22"/>
      <c r="W254" s="22"/>
      <c r="X254" s="22">
        <v>252</v>
      </c>
      <c r="Y254" s="22">
        <v>51524.348752873644</v>
      </c>
      <c r="Z254" s="22">
        <v>98157245.399999991</v>
      </c>
      <c r="AA254" s="22"/>
      <c r="AB254" s="22"/>
      <c r="AC254" s="22"/>
    </row>
    <row r="255" spans="1:29" x14ac:dyDescent="0.25">
      <c r="A255" s="22">
        <v>253</v>
      </c>
      <c r="B255" s="22">
        <v>95190566.337777779</v>
      </c>
      <c r="C255" s="715">
        <v>78634.727310030124</v>
      </c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>
        <v>253</v>
      </c>
      <c r="P255" s="22">
        <v>68641.396873475358</v>
      </c>
      <c r="Q255" s="22">
        <v>636.72110526317158</v>
      </c>
      <c r="R255" s="22"/>
      <c r="S255" s="22"/>
      <c r="T255" s="22"/>
      <c r="U255" s="22"/>
      <c r="V255" s="22"/>
      <c r="W255" s="22"/>
      <c r="X255" s="22">
        <v>253</v>
      </c>
      <c r="Y255" s="22">
        <v>51677.684401618353</v>
      </c>
      <c r="Z255" s="22">
        <v>98546758.278571412</v>
      </c>
      <c r="AA255" s="22"/>
      <c r="AB255" s="22"/>
      <c r="AC255" s="22"/>
    </row>
    <row r="256" spans="1:29" x14ac:dyDescent="0.25">
      <c r="A256" s="22">
        <v>254</v>
      </c>
      <c r="B256" s="22">
        <v>95566813.63555555</v>
      </c>
      <c r="C256" s="715">
        <v>78866.614426990753</v>
      </c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>
        <v>254</v>
      </c>
      <c r="P256" s="22">
        <v>68845.204057315234</v>
      </c>
      <c r="Q256" s="22">
        <v>639.23778947369794</v>
      </c>
      <c r="R256" s="22"/>
      <c r="S256" s="22"/>
      <c r="T256" s="22"/>
      <c r="U256" s="22"/>
      <c r="V256" s="22"/>
      <c r="W256" s="22"/>
      <c r="X256" s="22">
        <v>254</v>
      </c>
      <c r="Y256" s="22">
        <v>51830.077493793084</v>
      </c>
      <c r="Z256" s="22">
        <v>98936271.157142863</v>
      </c>
      <c r="AA256" s="22"/>
      <c r="AB256" s="22"/>
      <c r="AC256" s="22"/>
    </row>
    <row r="257" spans="1:29" x14ac:dyDescent="0.25">
      <c r="A257" s="22">
        <v>255</v>
      </c>
      <c r="B257" s="22">
        <v>95943060.933333337</v>
      </c>
      <c r="C257" s="715">
        <v>79097.071826765648</v>
      </c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>
        <v>255</v>
      </c>
      <c r="P257" s="22">
        <v>69048.088864549529</v>
      </c>
      <c r="Q257" s="22">
        <v>641.75447368422431</v>
      </c>
      <c r="R257" s="22"/>
      <c r="S257" s="22"/>
      <c r="T257" s="22"/>
      <c r="U257" s="22"/>
      <c r="V257" s="22"/>
      <c r="W257" s="22"/>
      <c r="X257" s="22">
        <v>255</v>
      </c>
      <c r="Y257" s="22">
        <v>51981.530995076675</v>
      </c>
      <c r="Z257" s="22">
        <v>99325784.035714269</v>
      </c>
      <c r="AA257" s="22"/>
      <c r="AB257" s="22"/>
      <c r="AC257" s="22"/>
    </row>
    <row r="258" spans="1:29" x14ac:dyDescent="0.25">
      <c r="A258" s="22">
        <v>256</v>
      </c>
      <c r="B258" s="22">
        <v>96319308.231111109</v>
      </c>
      <c r="C258" s="715">
        <v>79326.104080996723</v>
      </c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>
        <v>256</v>
      </c>
      <c r="P258" s="22">
        <v>69250.054743665081</v>
      </c>
      <c r="Q258" s="22">
        <v>644.27115789475067</v>
      </c>
      <c r="R258" s="22"/>
      <c r="S258" s="22"/>
      <c r="T258" s="22"/>
      <c r="U258" s="22"/>
      <c r="V258" s="22"/>
      <c r="W258" s="22"/>
      <c r="X258" s="22">
        <v>256</v>
      </c>
      <c r="Y258" s="22">
        <v>52132.047909890658</v>
      </c>
      <c r="Z258" s="22">
        <v>99715296.914285704</v>
      </c>
      <c r="AA258" s="22"/>
      <c r="AB258" s="22"/>
      <c r="AC258" s="22"/>
    </row>
    <row r="259" spans="1:29" x14ac:dyDescent="0.25">
      <c r="A259" s="22">
        <v>257</v>
      </c>
      <c r="B259" s="22">
        <v>96695555.528888881</v>
      </c>
      <c r="C259" s="715">
        <v>79553.715818645011</v>
      </c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>
        <v>257</v>
      </c>
      <c r="P259" s="22">
        <v>69451.105138562969</v>
      </c>
      <c r="Q259" s="22">
        <v>646.78784210527704</v>
      </c>
      <c r="R259" s="22"/>
      <c r="S259" s="22"/>
      <c r="T259" s="22"/>
      <c r="U259" s="22"/>
      <c r="V259" s="22"/>
      <c r="W259" s="22"/>
      <c r="X259" s="22">
        <v>257</v>
      </c>
      <c r="Y259" s="22">
        <v>52281.631280325921</v>
      </c>
      <c r="Z259" s="22">
        <v>100104809.79285714</v>
      </c>
      <c r="AA259" s="22"/>
      <c r="AB259" s="22"/>
      <c r="AC259" s="22"/>
    </row>
    <row r="260" spans="1:29" x14ac:dyDescent="0.25">
      <c r="A260" s="22">
        <v>258</v>
      </c>
      <c r="B260" s="22">
        <v>97071802.826666668</v>
      </c>
      <c r="C260" s="715">
        <v>79779.911724383113</v>
      </c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>
        <v>258</v>
      </c>
      <c r="P260" s="22">
        <v>69651.243488277367</v>
      </c>
      <c r="Q260" s="22">
        <v>649.3045263158034</v>
      </c>
      <c r="R260" s="22"/>
      <c r="S260" s="22"/>
      <c r="T260" s="22"/>
      <c r="U260" s="22"/>
      <c r="V260" s="22"/>
      <c r="W260" s="22"/>
      <c r="X260" s="22">
        <v>258</v>
      </c>
      <c r="Y260" s="22">
        <v>52430.284185086246</v>
      </c>
      <c r="Z260" s="22">
        <v>100494322.67142858</v>
      </c>
      <c r="AA260" s="22"/>
      <c r="AB260" s="22"/>
      <c r="AC260" s="22"/>
    </row>
    <row r="261" spans="1:29" x14ac:dyDescent="0.25">
      <c r="A261" s="22">
        <v>259</v>
      </c>
      <c r="B261" s="22">
        <v>97448050.124444455</v>
      </c>
      <c r="C261" s="715">
        <v>80004.696537013035</v>
      </c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>
        <v>259</v>
      </c>
      <c r="P261" s="22">
        <v>69850.473226706643</v>
      </c>
      <c r="Q261" s="22">
        <v>651.82121052632976</v>
      </c>
      <c r="R261" s="22"/>
      <c r="S261" s="22"/>
      <c r="T261" s="22"/>
      <c r="U261" s="22"/>
      <c r="V261" s="22"/>
      <c r="W261" s="22"/>
      <c r="X261" s="22">
        <v>259</v>
      </c>
      <c r="Y261" s="22">
        <v>52578.00973844852</v>
      </c>
      <c r="Z261" s="22">
        <v>100883835.54999998</v>
      </c>
      <c r="AA261" s="22"/>
      <c r="AB261" s="22"/>
      <c r="AC261" s="22"/>
    </row>
    <row r="262" spans="1:29" x14ac:dyDescent="0.25">
      <c r="A262" s="22">
        <v>260</v>
      </c>
      <c r="B262" s="22">
        <v>97824297.422222212</v>
      </c>
      <c r="C262" s="715">
        <v>80228.075047908977</v>
      </c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>
        <v>260</v>
      </c>
      <c r="P262" s="22">
        <v>70048.797782356254</v>
      </c>
      <c r="Q262" s="22">
        <v>654.33789473685613</v>
      </c>
      <c r="R262" s="22"/>
      <c r="S262" s="22"/>
      <c r="T262" s="22"/>
      <c r="U262" s="22"/>
      <c r="V262" s="22"/>
      <c r="W262" s="22"/>
      <c r="X262" s="22">
        <v>260</v>
      </c>
      <c r="Y262" s="22">
        <v>52724.811089239389</v>
      </c>
      <c r="Z262" s="22">
        <v>101273348.42857143</v>
      </c>
      <c r="AA262" s="22"/>
      <c r="AB262" s="22"/>
      <c r="AC262" s="22"/>
    </row>
    <row r="263" spans="1:29" x14ac:dyDescent="0.25">
      <c r="A263" s="22">
        <v>261</v>
      </c>
      <c r="B263" s="22">
        <v>98200544.719999999</v>
      </c>
      <c r="C263" s="715">
        <v>80450.052099484747</v>
      </c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>
        <v>261</v>
      </c>
      <c r="P263" s="22">
        <v>70246.220578092645</v>
      </c>
      <c r="Q263" s="22">
        <v>656.85457894738249</v>
      </c>
      <c r="R263" s="22"/>
      <c r="S263" s="22"/>
      <c r="T263" s="22"/>
      <c r="U263" s="22"/>
      <c r="V263" s="22"/>
      <c r="W263" s="22"/>
      <c r="X263" s="22">
        <v>261</v>
      </c>
      <c r="Y263" s="22">
        <v>52870.691419828028</v>
      </c>
      <c r="Z263" s="22">
        <v>101662861.30714287</v>
      </c>
      <c r="AA263" s="22"/>
      <c r="AB263" s="22"/>
      <c r="AC263" s="22"/>
    </row>
    <row r="264" spans="1:29" x14ac:dyDescent="0.25">
      <c r="A264" s="22">
        <v>262</v>
      </c>
      <c r="B264" s="22">
        <v>98576792.017777786</v>
      </c>
      <c r="C264" s="715">
        <v>80670.632583686005</v>
      </c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>
        <v>262</v>
      </c>
      <c r="P264" s="22">
        <v>70442.745030908394</v>
      </c>
      <c r="Q264" s="22">
        <v>659.37126315790886</v>
      </c>
      <c r="R264" s="22"/>
      <c r="S264" s="22"/>
      <c r="T264" s="22"/>
      <c r="U264" s="22"/>
      <c r="V264" s="22"/>
      <c r="W264" s="22"/>
      <c r="X264" s="22">
        <v>262</v>
      </c>
      <c r="Y264" s="22">
        <v>53015.65394513528</v>
      </c>
      <c r="Z264" s="22">
        <v>102052374.18571427</v>
      </c>
      <c r="AA264" s="22"/>
      <c r="AB264" s="22"/>
      <c r="AC264" s="22"/>
    </row>
    <row r="265" spans="1:29" x14ac:dyDescent="0.25">
      <c r="A265" s="22">
        <v>263</v>
      </c>
      <c r="B265" s="22">
        <v>98953039.315555543</v>
      </c>
      <c r="C265" s="715">
        <v>80889.82144050597</v>
      </c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>
        <v>263</v>
      </c>
      <c r="P265" s="22">
        <v>70638.374551697707</v>
      </c>
      <c r="Q265" s="22">
        <v>661.88794736843522</v>
      </c>
      <c r="R265" s="22"/>
      <c r="S265" s="22"/>
      <c r="T265" s="22"/>
      <c r="U265" s="22"/>
      <c r="V265" s="22"/>
      <c r="W265" s="22"/>
      <c r="X265" s="22">
        <v>263</v>
      </c>
      <c r="Y265" s="22">
        <v>53159.701911658187</v>
      </c>
      <c r="Z265" s="22">
        <v>102441887.06428573</v>
      </c>
      <c r="AA265" s="22"/>
      <c r="AB265" s="22"/>
      <c r="AC265" s="22"/>
    </row>
    <row r="266" spans="1:29" x14ac:dyDescent="0.25">
      <c r="A266" s="22">
        <v>264</v>
      </c>
      <c r="B266" s="22">
        <v>99329286.61333333</v>
      </c>
      <c r="C266" s="715">
        <v>81107.623656525611</v>
      </c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>
        <v>264</v>
      </c>
      <c r="P266" s="22">
        <v>70833.112545042357</v>
      </c>
      <c r="Q266" s="22">
        <v>664.4046315789617</v>
      </c>
      <c r="R266" s="22"/>
      <c r="S266" s="22"/>
      <c r="T266" s="22"/>
      <c r="U266" s="22"/>
      <c r="V266" s="22"/>
      <c r="W266" s="22"/>
      <c r="X266" s="22">
        <v>264</v>
      </c>
      <c r="Y266" s="22">
        <v>53302.838596510665</v>
      </c>
      <c r="Z266" s="22">
        <v>102831399.94285713</v>
      </c>
      <c r="AA266" s="22"/>
      <c r="AB266" s="22"/>
      <c r="AC266" s="22"/>
    </row>
    <row r="267" spans="1:29" x14ac:dyDescent="0.25">
      <c r="A267" s="22">
        <v>265</v>
      </c>
      <c r="B267" s="22">
        <v>99705533.911111116</v>
      </c>
      <c r="C267" s="715">
        <v>81324.044263476899</v>
      </c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>
        <v>265</v>
      </c>
      <c r="P267" s="22">
        <v>71026.962409006999</v>
      </c>
      <c r="Q267" s="22">
        <v>666.92131578948806</v>
      </c>
      <c r="R267" s="22"/>
      <c r="S267" s="22"/>
      <c r="T267" s="22"/>
      <c r="U267" s="22"/>
      <c r="V267" s="22"/>
      <c r="W267" s="22"/>
      <c r="X267" s="22">
        <v>265</v>
      </c>
      <c r="Y267" s="22">
        <v>53445.067306479228</v>
      </c>
      <c r="Z267" s="22">
        <v>103220912.82142857</v>
      </c>
      <c r="AA267" s="22"/>
      <c r="AB267" s="22"/>
      <c r="AC267" s="22"/>
    </row>
    <row r="268" spans="1:29" x14ac:dyDescent="0.25">
      <c r="A268" s="22">
        <v>266</v>
      </c>
      <c r="B268" s="22">
        <v>100081781.20888887</v>
      </c>
      <c r="C268" s="715">
        <v>81539.088336829474</v>
      </c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>
        <v>266</v>
      </c>
      <c r="P268" s="22">
        <v>71219.927534944669</v>
      </c>
      <c r="Q268" s="22">
        <v>669.43800000001431</v>
      </c>
      <c r="R268" s="22"/>
      <c r="S268" s="22"/>
      <c r="T268" s="22"/>
      <c r="U268" s="22"/>
      <c r="V268" s="22"/>
      <c r="W268" s="22"/>
      <c r="X268" s="22">
        <v>266</v>
      </c>
      <c r="Y268" s="22">
        <v>53586.391377094216</v>
      </c>
      <c r="Z268" s="22">
        <v>103610425.70000002</v>
      </c>
      <c r="AA268" s="22"/>
      <c r="AB268" s="22"/>
      <c r="AC268" s="22"/>
    </row>
    <row r="269" spans="1:29" x14ac:dyDescent="0.25">
      <c r="A269" s="22">
        <v>267</v>
      </c>
      <c r="B269" s="22">
        <v>100458028.50666666</v>
      </c>
      <c r="C269" s="715">
        <v>81752.760994400232</v>
      </c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>
        <v>267</v>
      </c>
      <c r="P269" s="22">
        <v>71412.011307310779</v>
      </c>
      <c r="Q269" s="22">
        <v>671.95468421054079</v>
      </c>
      <c r="R269" s="22"/>
      <c r="S269" s="22"/>
      <c r="T269" s="22"/>
      <c r="U269" s="22"/>
      <c r="V269" s="22"/>
      <c r="W269" s="22"/>
      <c r="X269" s="22">
        <v>267</v>
      </c>
      <c r="Y269" s="22">
        <v>53726.814171716003</v>
      </c>
      <c r="Z269" s="22">
        <v>103999938.57857142</v>
      </c>
      <c r="AA269" s="22"/>
      <c r="AB269" s="22"/>
      <c r="AC269" s="22"/>
    </row>
    <row r="270" spans="1:29" x14ac:dyDescent="0.25">
      <c r="A270" s="22">
        <v>268</v>
      </c>
      <c r="B270" s="22">
        <v>100834275.80444445</v>
      </c>
      <c r="C270" s="715">
        <v>81965.067394985526</v>
      </c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>
        <v>268</v>
      </c>
      <c r="P270" s="22">
        <v>71603.217103486502</v>
      </c>
      <c r="Q270" s="22">
        <v>674.47136842106715</v>
      </c>
      <c r="R270" s="22"/>
      <c r="S270" s="22"/>
      <c r="T270" s="22"/>
      <c r="U270" s="22"/>
      <c r="V270" s="22"/>
      <c r="W270" s="22"/>
      <c r="X270" s="22">
        <v>268</v>
      </c>
      <c r="Y270" s="22">
        <v>53866.339080636084</v>
      </c>
      <c r="Z270" s="22">
        <v>104389451.45714286</v>
      </c>
      <c r="AA270" s="22"/>
      <c r="AB270" s="22"/>
      <c r="AC270" s="22"/>
    </row>
    <row r="271" spans="1:29" x14ac:dyDescent="0.25">
      <c r="A271" s="22">
        <v>269</v>
      </c>
      <c r="B271" s="22">
        <v>101210523.10222222</v>
      </c>
      <c r="C271" s="715">
        <v>82176.012737015495</v>
      </c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>
        <v>269</v>
      </c>
      <c r="P271" s="22">
        <v>71793.548293610409</v>
      </c>
      <c r="Q271" s="22">
        <v>676.98805263159352</v>
      </c>
      <c r="R271" s="22"/>
      <c r="S271" s="22"/>
      <c r="T271" s="22"/>
      <c r="U271" s="22"/>
      <c r="V271" s="22"/>
      <c r="W271" s="22"/>
      <c r="X271" s="22">
        <v>269</v>
      </c>
      <c r="Y271" s="22">
        <v>54004.969520192884</v>
      </c>
      <c r="Z271" s="22">
        <v>104778964.3357143</v>
      </c>
      <c r="AA271" s="22"/>
      <c r="AB271" s="22"/>
      <c r="AC271" s="22"/>
    </row>
    <row r="272" spans="1:29" x14ac:dyDescent="0.25">
      <c r="A272" s="22">
        <v>270</v>
      </c>
      <c r="B272" s="22">
        <v>101586770.40000001</v>
      </c>
      <c r="C272" s="715">
        <v>82385.602257231338</v>
      </c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>
        <v>270</v>
      </c>
      <c r="P272" s="22">
        <v>71983.008240418363</v>
      </c>
      <c r="Q272" s="22">
        <v>679.50473684211988</v>
      </c>
      <c r="R272" s="22"/>
      <c r="S272" s="22"/>
      <c r="T272" s="22"/>
      <c r="U272" s="22"/>
      <c r="V272" s="22"/>
      <c r="W272" s="22"/>
      <c r="X272" s="22">
        <v>270</v>
      </c>
      <c r="Y272" s="22">
        <v>54142.70893190214</v>
      </c>
      <c r="Z272" s="22">
        <v>105168477.21428573</v>
      </c>
      <c r="AA272" s="22"/>
      <c r="AB272" s="22"/>
      <c r="AC272" s="22"/>
    </row>
    <row r="273" spans="1:29" x14ac:dyDescent="0.25">
      <c r="A273" s="22">
        <v>271</v>
      </c>
      <c r="B273" s="22">
        <v>101963017.69777779</v>
      </c>
      <c r="C273" s="715">
        <v>82593.841229383033</v>
      </c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>
        <v>271</v>
      </c>
      <c r="P273" s="22">
        <v>72171.600299091631</v>
      </c>
      <c r="Q273" s="22">
        <v>682.02142105264625</v>
      </c>
      <c r="R273" s="22"/>
      <c r="S273" s="22"/>
      <c r="T273" s="22"/>
      <c r="U273" s="22"/>
      <c r="V273" s="22"/>
      <c r="W273" s="22"/>
      <c r="X273" s="22">
        <v>271</v>
      </c>
      <c r="Y273" s="22">
        <v>54279.560781601409</v>
      </c>
      <c r="Z273" s="22">
        <v>105557990.09285714</v>
      </c>
      <c r="AA273" s="22"/>
      <c r="AB273" s="22"/>
      <c r="AC273" s="22"/>
    </row>
    <row r="274" spans="1:29" x14ac:dyDescent="0.25">
      <c r="A274" s="22">
        <v>272</v>
      </c>
      <c r="B274" s="22">
        <v>102339264.99555556</v>
      </c>
      <c r="C274" s="715">
        <v>82800.734962949704</v>
      </c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>
        <v>272</v>
      </c>
      <c r="P274" s="22">
        <v>72359.327817112309</v>
      </c>
      <c r="Q274" s="22">
        <v>684.53810526317261</v>
      </c>
      <c r="R274" s="22"/>
      <c r="S274" s="22"/>
      <c r="T274" s="22"/>
      <c r="U274" s="22"/>
      <c r="V274" s="22"/>
      <c r="W274" s="22"/>
      <c r="X274" s="22">
        <v>272</v>
      </c>
      <c r="Y274" s="22">
        <v>54415.528558608807</v>
      </c>
      <c r="Z274" s="22">
        <v>105947502.97142859</v>
      </c>
      <c r="AA274" s="22"/>
      <c r="AB274" s="22"/>
      <c r="AC274" s="22"/>
    </row>
    <row r="275" spans="1:29" x14ac:dyDescent="0.25">
      <c r="A275" s="22">
        <v>273</v>
      </c>
      <c r="B275" s="22">
        <v>102715512.29333332</v>
      </c>
      <c r="C275" s="715">
        <v>83006.288801880481</v>
      </c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>
        <v>273</v>
      </c>
      <c r="P275" s="22">
        <v>72546.194134126505</v>
      </c>
      <c r="Q275" s="22">
        <v>687.05478947369897</v>
      </c>
      <c r="R275" s="22"/>
      <c r="S275" s="22"/>
      <c r="T275" s="22"/>
      <c r="U275" s="22"/>
      <c r="V275" s="22"/>
      <c r="W275" s="22"/>
      <c r="X275" s="22">
        <v>273</v>
      </c>
      <c r="Y275" s="22">
        <v>54550.615774895909</v>
      </c>
      <c r="Z275" s="22">
        <v>106337015.85000001</v>
      </c>
      <c r="AA275" s="22"/>
      <c r="AB275" s="22"/>
      <c r="AC275" s="22"/>
    </row>
    <row r="276" spans="1:29" x14ac:dyDescent="0.25">
      <c r="A276" s="22">
        <v>274</v>
      </c>
      <c r="B276" s="22">
        <v>103091759.59111111</v>
      </c>
      <c r="C276" s="715">
        <v>83210.508123357038</v>
      </c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>
        <v>274</v>
      </c>
      <c r="P276" s="22">
        <v>72732.202581814287</v>
      </c>
      <c r="Q276" s="22">
        <v>689.57147368422534</v>
      </c>
      <c r="R276" s="22"/>
      <c r="S276" s="22"/>
      <c r="T276" s="22"/>
      <c r="U276" s="22"/>
      <c r="V276" s="22"/>
      <c r="W276" s="22"/>
      <c r="X276" s="22">
        <v>274</v>
      </c>
      <c r="Y276" s="22">
        <v>54684.825964274023</v>
      </c>
      <c r="Z276" s="22">
        <v>106726528.72857141</v>
      </c>
      <c r="AA276" s="22"/>
      <c r="AB276" s="22"/>
      <c r="AC276" s="22"/>
    </row>
    <row r="277" spans="1:29" x14ac:dyDescent="0.25">
      <c r="A277" s="22">
        <v>275</v>
      </c>
      <c r="B277" s="22">
        <v>103468006.8888889</v>
      </c>
      <c r="C277" s="715">
        <v>83413.398336576065</v>
      </c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>
        <v>275</v>
      </c>
      <c r="P277" s="22">
        <v>72917.356483766882</v>
      </c>
      <c r="Q277" s="22">
        <v>692.0881578947517</v>
      </c>
      <c r="R277" s="22"/>
      <c r="S277" s="22"/>
      <c r="T277" s="22"/>
      <c r="U277" s="22"/>
      <c r="V277" s="22"/>
      <c r="W277" s="22"/>
      <c r="X277" s="22">
        <v>275</v>
      </c>
      <c r="Y277" s="22">
        <v>54818.162681594527</v>
      </c>
      <c r="Z277" s="22">
        <v>107116041.60714285</v>
      </c>
      <c r="AA277" s="22"/>
      <c r="AB277" s="22"/>
      <c r="AC277" s="22"/>
    </row>
    <row r="278" spans="1:29" x14ac:dyDescent="0.25">
      <c r="A278" s="22">
        <v>276</v>
      </c>
      <c r="B278" s="22">
        <v>103844254.18666667</v>
      </c>
      <c r="C278" s="715">
        <v>83614.964881552893</v>
      </c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>
        <v>276</v>
      </c>
      <c r="P278" s="22">
        <v>73101.659155370173</v>
      </c>
      <c r="Q278" s="22">
        <v>694.60484210527807</v>
      </c>
      <c r="R278" s="22"/>
      <c r="S278" s="22"/>
      <c r="T278" s="22"/>
      <c r="U278" s="22"/>
      <c r="V278" s="22"/>
      <c r="W278" s="22"/>
      <c r="X278" s="22">
        <v>276</v>
      </c>
      <c r="Y278" s="22">
        <v>54950.629501962183</v>
      </c>
      <c r="Z278" s="22">
        <v>107505554.4857143</v>
      </c>
      <c r="AA278" s="22"/>
      <c r="AB278" s="22"/>
      <c r="AC278" s="22"/>
    </row>
    <row r="279" spans="1:29" x14ac:dyDescent="0.25">
      <c r="A279" s="22">
        <v>277</v>
      </c>
      <c r="B279" s="22">
        <v>104220501.48444445</v>
      </c>
      <c r="C279" s="715">
        <v>83815.213227944521</v>
      </c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>
        <v>277</v>
      </c>
      <c r="P279" s="22">
        <v>73285.113903694859</v>
      </c>
      <c r="Q279" s="22">
        <v>697.12152631580443</v>
      </c>
      <c r="R279" s="22"/>
      <c r="S279" s="22"/>
      <c r="T279" s="22"/>
      <c r="U279" s="22"/>
      <c r="V279" s="22"/>
      <c r="W279" s="22"/>
      <c r="X279" s="22">
        <v>277</v>
      </c>
      <c r="Y279" s="22">
        <v>55082.230019961979</v>
      </c>
      <c r="Z279" s="22">
        <v>107895067.36428571</v>
      </c>
      <c r="AA279" s="22"/>
      <c r="AB279" s="22"/>
      <c r="AC279" s="22"/>
    </row>
    <row r="280" spans="1:29" x14ac:dyDescent="0.25">
      <c r="A280" s="22">
        <v>278</v>
      </c>
      <c r="B280" s="22">
        <v>104596748.78222221</v>
      </c>
      <c r="C280" s="715">
        <v>84014.148873893253</v>
      </c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>
        <v>278</v>
      </c>
      <c r="P280" s="22">
        <v>73467.724027392513</v>
      </c>
      <c r="Q280" s="22">
        <v>699.63821052633091</v>
      </c>
      <c r="R280" s="22"/>
      <c r="S280" s="22"/>
      <c r="T280" s="22"/>
      <c r="U280" s="22"/>
      <c r="V280" s="22"/>
      <c r="W280" s="22"/>
      <c r="X280" s="22">
        <v>278</v>
      </c>
      <c r="Y280" s="22">
        <v>55212.96784889901</v>
      </c>
      <c r="Z280" s="22">
        <v>108284580.24285713</v>
      </c>
      <c r="AA280" s="22"/>
      <c r="AB280" s="22"/>
      <c r="AC280" s="22"/>
    </row>
    <row r="281" spans="1:29" x14ac:dyDescent="0.25">
      <c r="A281" s="22">
        <v>279</v>
      </c>
      <c r="B281" s="22">
        <v>104972996.07999998</v>
      </c>
      <c r="C281" s="715">
        <v>84211.777344889502</v>
      </c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>
        <v>279</v>
      </c>
      <c r="P281" s="22">
        <v>73649.49281659782</v>
      </c>
      <c r="Q281" s="22">
        <v>702.15489473685716</v>
      </c>
      <c r="R281" s="22"/>
      <c r="S281" s="22"/>
      <c r="T281" s="22"/>
      <c r="U281" s="22"/>
      <c r="V281" s="22"/>
      <c r="W281" s="22"/>
      <c r="X281" s="22">
        <v>279</v>
      </c>
      <c r="Y281" s="22">
        <v>55342.846620051263</v>
      </c>
      <c r="Z281" s="22">
        <v>108674093.12142858</v>
      </c>
      <c r="AA281" s="22"/>
      <c r="AB281" s="22"/>
      <c r="AC281" s="22"/>
    </row>
    <row r="282" spans="1:29" x14ac:dyDescent="0.25">
      <c r="A282" s="22">
        <v>280</v>
      </c>
      <c r="B282" s="22">
        <v>105349243.37777777</v>
      </c>
      <c r="C282" s="715">
        <v>84408.104192654326</v>
      </c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>
        <v>280</v>
      </c>
      <c r="P282" s="22">
        <v>73830.423552836219</v>
      </c>
      <c r="Q282" s="22">
        <v>704.67157894738364</v>
      </c>
      <c r="R282" s="22"/>
      <c r="S282" s="22"/>
      <c r="T282" s="22"/>
      <c r="U282" s="22"/>
      <c r="V282" s="22"/>
      <c r="W282" s="22"/>
      <c r="X282" s="22">
        <v>280</v>
      </c>
      <c r="Y282" s="22">
        <v>55471.869981935051</v>
      </c>
      <c r="Z282" s="22">
        <v>109063605.99999999</v>
      </c>
      <c r="AA282" s="22"/>
      <c r="AB282" s="22"/>
      <c r="AC282" s="22"/>
    </row>
    <row r="283" spans="1:29" x14ac:dyDescent="0.25">
      <c r="A283" s="22">
        <v>281</v>
      </c>
      <c r="B283" s="22">
        <v>105725490.67555556</v>
      </c>
      <c r="C283" s="715">
        <v>84603.134994040709</v>
      </c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>
        <v>281</v>
      </c>
      <c r="P283" s="22">
        <v>74010.51950893733</v>
      </c>
      <c r="Q283" s="22">
        <v>707.18826315790989</v>
      </c>
      <c r="R283" s="22"/>
      <c r="S283" s="22"/>
      <c r="T283" s="22"/>
      <c r="U283" s="22"/>
      <c r="V283" s="22"/>
      <c r="W283" s="22"/>
      <c r="X283" s="22">
        <v>281</v>
      </c>
      <c r="Y283" s="22">
        <v>55600.041599583106</v>
      </c>
      <c r="Z283" s="22">
        <v>109453118.87857142</v>
      </c>
      <c r="AA283" s="22"/>
      <c r="AB283" s="22"/>
      <c r="AC283" s="22"/>
    </row>
    <row r="284" spans="1:29" x14ac:dyDescent="0.25">
      <c r="A284" s="22">
        <v>282</v>
      </c>
      <c r="B284" s="22">
        <v>106101737.97333331</v>
      </c>
      <c r="C284" s="715">
        <v>84796.875349953989</v>
      </c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>
        <v>282</v>
      </c>
      <c r="P284" s="22">
        <v>74189.783948953453</v>
      </c>
      <c r="Q284" s="22">
        <v>709.70494736843625</v>
      </c>
      <c r="R284" s="22"/>
      <c r="S284" s="22"/>
      <c r="T284" s="22"/>
      <c r="U284" s="22"/>
      <c r="V284" s="22"/>
      <c r="W284" s="22"/>
      <c r="X284" s="22">
        <v>282</v>
      </c>
      <c r="Y284" s="22">
        <v>55727.365153835039</v>
      </c>
      <c r="Z284" s="22">
        <v>109842631.75714286</v>
      </c>
      <c r="AA284" s="22"/>
      <c r="AB284" s="22"/>
      <c r="AC284" s="22"/>
    </row>
    <row r="285" spans="1:29" x14ac:dyDescent="0.25">
      <c r="A285" s="22">
        <v>283</v>
      </c>
      <c r="B285" s="22">
        <v>106477985.27111112</v>
      </c>
      <c r="C285" s="715">
        <v>84989.330884291063</v>
      </c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>
        <v>283</v>
      </c>
      <c r="P285" s="22">
        <v>74368.220128083281</v>
      </c>
      <c r="Q285" s="22">
        <v>712.22163157896273</v>
      </c>
      <c r="R285" s="22"/>
      <c r="S285" s="22"/>
      <c r="T285" s="22"/>
      <c r="U285" s="22"/>
      <c r="V285" s="22"/>
      <c r="W285" s="22"/>
      <c r="X285" s="22">
        <v>283</v>
      </c>
      <c r="Y285" s="22">
        <v>55853.844340640157</v>
      </c>
      <c r="Z285" s="22">
        <v>110232144.63571429</v>
      </c>
      <c r="AA285" s="22"/>
      <c r="AB285" s="22"/>
      <c r="AC285" s="22"/>
    </row>
    <row r="286" spans="1:29" x14ac:dyDescent="0.25">
      <c r="A286" s="22">
        <v>284</v>
      </c>
      <c r="B286" s="22">
        <v>106854232.5688889</v>
      </c>
      <c r="C286" s="715">
        <v>85180.50724289738</v>
      </c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>
        <v>284</v>
      </c>
      <c r="P286" s="22">
        <v>74545.831292600284</v>
      </c>
      <c r="Q286" s="22">
        <v>714.73831578948898</v>
      </c>
      <c r="R286" s="22"/>
      <c r="S286" s="22"/>
      <c r="T286" s="22"/>
      <c r="U286" s="22"/>
      <c r="V286" s="22"/>
      <c r="W286" s="22"/>
      <c r="X286" s="22">
        <v>284</v>
      </c>
      <c r="Y286" s="22">
        <v>55979.482870372151</v>
      </c>
      <c r="Z286" s="22">
        <v>110621657.5142857</v>
      </c>
      <c r="AA286" s="22"/>
      <c r="AB286" s="22"/>
      <c r="AC286" s="22"/>
    </row>
    <row r="287" spans="1:29" x14ac:dyDescent="0.25">
      <c r="A287" s="22">
        <v>285</v>
      </c>
      <c r="B287" s="22">
        <v>107230479.86666666</v>
      </c>
      <c r="C287" s="715">
        <v>85370.410092542836</v>
      </c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>
        <v>285</v>
      </c>
      <c r="P287" s="22">
        <v>74722.620679786167</v>
      </c>
      <c r="Q287" s="22">
        <v>717.25500000001557</v>
      </c>
      <c r="R287" s="22"/>
      <c r="S287" s="22"/>
      <c r="T287" s="22"/>
      <c r="U287" s="22"/>
      <c r="V287" s="22"/>
      <c r="W287" s="22"/>
      <c r="X287" s="22">
        <v>285</v>
      </c>
      <c r="Y287" s="22">
        <v>56104.284467155892</v>
      </c>
      <c r="Z287" s="22">
        <v>111011170.39285715</v>
      </c>
      <c r="AA287" s="22"/>
      <c r="AB287" s="22"/>
      <c r="AC287" s="22"/>
    </row>
    <row r="288" spans="1:29" x14ac:dyDescent="0.25">
      <c r="A288" s="22">
        <v>286</v>
      </c>
      <c r="B288" s="22">
        <v>107606727.16444445</v>
      </c>
      <c r="C288" s="715">
        <v>85559.045119914954</v>
      </c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>
        <v>286</v>
      </c>
      <c r="P288" s="22">
        <v>74898.591517868408</v>
      </c>
      <c r="Q288" s="22">
        <v>719.77168421054182</v>
      </c>
      <c r="R288" s="22"/>
      <c r="S288" s="22"/>
      <c r="T288" s="22"/>
      <c r="U288" s="22"/>
      <c r="V288" s="22"/>
      <c r="W288" s="22"/>
      <c r="X288" s="22">
        <v>286</v>
      </c>
      <c r="Y288" s="22">
        <v>56228.252868205898</v>
      </c>
      <c r="Z288" s="22">
        <v>111400683.27142859</v>
      </c>
      <c r="AA288" s="22"/>
      <c r="AB288" s="22"/>
      <c r="AC288" s="22"/>
    </row>
    <row r="289" spans="1:29" x14ac:dyDescent="0.25">
      <c r="A289" s="22">
        <v>287</v>
      </c>
      <c r="B289" s="22">
        <v>107982974.46222223</v>
      </c>
      <c r="C289" s="715">
        <v>85746.418030630026</v>
      </c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>
        <v>287</v>
      </c>
      <c r="P289" s="22">
        <v>75073.74702596241</v>
      </c>
      <c r="Q289" s="22">
        <v>722.2883684210683</v>
      </c>
      <c r="R289" s="22"/>
      <c r="S289" s="22"/>
      <c r="T289" s="22"/>
      <c r="U289" s="22"/>
      <c r="V289" s="22"/>
      <c r="W289" s="22"/>
      <c r="X289" s="22">
        <v>287</v>
      </c>
      <c r="Y289" s="22">
        <v>56351.391823176367</v>
      </c>
      <c r="Z289" s="22">
        <v>111790196.14999999</v>
      </c>
      <c r="AA289" s="22"/>
      <c r="AB289" s="22"/>
      <c r="AC289" s="22"/>
    </row>
    <row r="290" spans="1:29" x14ac:dyDescent="0.25">
      <c r="A290" s="22">
        <v>288</v>
      </c>
      <c r="B290" s="22">
        <v>108359221.75999999</v>
      </c>
      <c r="C290" s="715">
        <v>85932.534548261712</v>
      </c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>
        <v>288</v>
      </c>
      <c r="P290" s="22">
        <v>75248.090414017905</v>
      </c>
      <c r="Q290" s="22">
        <v>724.80505263159455</v>
      </c>
      <c r="R290" s="22"/>
      <c r="S290" s="22"/>
      <c r="T290" s="22"/>
      <c r="U290" s="22"/>
      <c r="V290" s="22"/>
      <c r="W290" s="22"/>
      <c r="X290" s="22">
        <v>288</v>
      </c>
      <c r="Y290" s="22">
        <v>56473.70509352292</v>
      </c>
      <c r="Z290" s="22">
        <v>112179709.02857144</v>
      </c>
      <c r="AA290" s="22"/>
      <c r="AB290" s="22"/>
      <c r="AC290" s="22"/>
    </row>
    <row r="291" spans="1:29" x14ac:dyDescent="0.25">
      <c r="A291" s="22">
        <v>289</v>
      </c>
      <c r="B291" s="22">
        <v>108735469.05777778</v>
      </c>
      <c r="C291" s="715">
        <v>86117.400413386727</v>
      </c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>
        <v>289</v>
      </c>
      <c r="P291" s="22">
        <v>75421.624882768956</v>
      </c>
      <c r="Q291" s="22">
        <v>727.3217368421208</v>
      </c>
      <c r="R291" s="22"/>
      <c r="S291" s="22"/>
      <c r="T291" s="22"/>
      <c r="U291" s="22"/>
      <c r="V291" s="22"/>
      <c r="W291" s="22"/>
      <c r="X291" s="22">
        <v>289</v>
      </c>
      <c r="Y291" s="22">
        <v>56595.196451875272</v>
      </c>
      <c r="Z291" s="22">
        <v>112569221.90714285</v>
      </c>
      <c r="AA291" s="22"/>
      <c r="AB291" s="22"/>
      <c r="AC291" s="22"/>
    </row>
    <row r="292" spans="1:29" x14ac:dyDescent="0.25">
      <c r="A292" s="22">
        <v>290</v>
      </c>
      <c r="B292" s="22">
        <v>109111716.35555556</v>
      </c>
      <c r="C292" s="715">
        <v>86301.021382647217</v>
      </c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>
        <v>290</v>
      </c>
      <c r="P292" s="22">
        <v>75594.353623688163</v>
      </c>
      <c r="Q292" s="22">
        <v>729.83842105264728</v>
      </c>
      <c r="R292" s="22"/>
      <c r="S292" s="22"/>
      <c r="T292" s="22"/>
      <c r="U292" s="22"/>
      <c r="V292" s="22"/>
      <c r="W292" s="22"/>
      <c r="X292" s="22">
        <v>290</v>
      </c>
      <c r="Y292" s="22">
        <v>56715.869681421173</v>
      </c>
      <c r="Z292" s="22">
        <v>112958734.78571428</v>
      </c>
      <c r="AA292" s="22"/>
      <c r="AB292" s="22"/>
      <c r="AC292" s="22"/>
    </row>
    <row r="293" spans="1:29" x14ac:dyDescent="0.25">
      <c r="A293" s="22">
        <v>291</v>
      </c>
      <c r="B293" s="22">
        <v>109487963.65333332</v>
      </c>
      <c r="C293" s="715">
        <v>86483.403227830524</v>
      </c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>
        <v>291</v>
      </c>
      <c r="P293" s="22">
        <v>75766.27981894456</v>
      </c>
      <c r="Q293" s="22">
        <v>732.35510526317353</v>
      </c>
      <c r="R293" s="22"/>
      <c r="S293" s="22"/>
      <c r="T293" s="22"/>
      <c r="U293" s="22"/>
      <c r="V293" s="22"/>
      <c r="W293" s="22"/>
      <c r="X293" s="22">
        <v>291</v>
      </c>
      <c r="Y293" s="22">
        <v>56835.728575301589</v>
      </c>
      <c r="Z293" s="22">
        <v>113348247.66428573</v>
      </c>
      <c r="AA293" s="22"/>
      <c r="AB293" s="22"/>
      <c r="AC293" s="22"/>
    </row>
    <row r="294" spans="1:29" x14ac:dyDescent="0.25">
      <c r="A294" s="22">
        <v>292</v>
      </c>
      <c r="B294" s="22">
        <v>109864210.95111111</v>
      </c>
      <c r="C294" s="715">
        <v>86664.551734964974</v>
      </c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>
        <v>292</v>
      </c>
      <c r="P294" s="22">
        <v>75937.406641364811</v>
      </c>
      <c r="Q294" s="22">
        <v>734.87178947370001</v>
      </c>
      <c r="R294" s="22"/>
      <c r="S294" s="22"/>
      <c r="T294" s="22"/>
      <c r="U294" s="22"/>
      <c r="V294" s="22"/>
      <c r="W294" s="22"/>
      <c r="X294" s="22">
        <v>292</v>
      </c>
      <c r="Y294" s="22">
        <v>56954.776936016431</v>
      </c>
      <c r="Z294" s="22">
        <v>113737760.54285714</v>
      </c>
      <c r="AA294" s="22"/>
      <c r="AB294" s="22"/>
      <c r="AC294" s="22"/>
    </row>
    <row r="295" spans="1:29" x14ac:dyDescent="0.25">
      <c r="A295" s="22">
        <v>293</v>
      </c>
      <c r="B295" s="22">
        <v>110240458.24888891</v>
      </c>
      <c r="C295" s="715">
        <v>86844.472703431806</v>
      </c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>
        <v>293</v>
      </c>
      <c r="P295" s="22">
        <v>76107.737254397885</v>
      </c>
      <c r="Q295" s="22">
        <v>737.38847368422637</v>
      </c>
      <c r="R295" s="22"/>
      <c r="S295" s="22"/>
      <c r="T295" s="22"/>
      <c r="U295" s="22"/>
      <c r="V295" s="22"/>
      <c r="W295" s="22"/>
      <c r="X295" s="22">
        <v>293</v>
      </c>
      <c r="Y295" s="22">
        <v>57073.018574841008</v>
      </c>
      <c r="Z295" s="22">
        <v>114127273.42142858</v>
      </c>
      <c r="AA295" s="22"/>
      <c r="AB295" s="22"/>
      <c r="AC295" s="22"/>
    </row>
    <row r="296" spans="1:29" x14ac:dyDescent="0.25">
      <c r="A296" s="22">
        <v>294</v>
      </c>
      <c r="B296" s="22">
        <v>110616705.54666667</v>
      </c>
      <c r="C296" s="715">
        <v>87023.171945093782</v>
      </c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>
        <v>294</v>
      </c>
      <c r="P296" s="22">
        <v>76277.274812083167</v>
      </c>
      <c r="Q296" s="22">
        <v>739.90515789475285</v>
      </c>
      <c r="R296" s="22"/>
      <c r="S296" s="22"/>
      <c r="T296" s="22"/>
      <c r="U296" s="22"/>
      <c r="V296" s="22"/>
      <c r="W296" s="22"/>
      <c r="X296" s="22">
        <v>294</v>
      </c>
      <c r="Y296" s="22">
        <v>57190.457311253333</v>
      </c>
      <c r="Z296" s="22">
        <v>114516786.3</v>
      </c>
      <c r="AA296" s="22"/>
      <c r="AB296" s="22"/>
      <c r="AC296" s="22"/>
    </row>
    <row r="297" spans="1:29" x14ac:dyDescent="0.25">
      <c r="A297" s="22">
        <v>295</v>
      </c>
      <c r="B297" s="22">
        <v>110992952.84444445</v>
      </c>
      <c r="C297" s="715">
        <v>87200.655283439017</v>
      </c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>
        <v>295</v>
      </c>
      <c r="P297" s="22">
        <v>76446.022459021522</v>
      </c>
      <c r="Q297" s="22">
        <v>742.4218421052791</v>
      </c>
      <c r="R297" s="22"/>
      <c r="S297" s="22"/>
      <c r="T297" s="22"/>
      <c r="U297" s="22"/>
      <c r="V297" s="22"/>
      <c r="W297" s="22"/>
      <c r="X297" s="22">
        <v>295</v>
      </c>
      <c r="Y297" s="22">
        <v>57307.096972371379</v>
      </c>
      <c r="Z297" s="22">
        <v>114906299.17857143</v>
      </c>
      <c r="AA297" s="22"/>
      <c r="AB297" s="22"/>
      <c r="AC297" s="22"/>
    </row>
    <row r="298" spans="1:29" x14ac:dyDescent="0.25">
      <c r="A298" s="22">
        <v>296</v>
      </c>
      <c r="B298" s="22">
        <v>111369200.14222223</v>
      </c>
      <c r="C298" s="715">
        <v>87376.928552740792</v>
      </c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>
        <v>296</v>
      </c>
      <c r="P298" s="22">
        <v>76613.98333034922</v>
      </c>
      <c r="Q298" s="22">
        <v>744.93852631580546</v>
      </c>
      <c r="R298" s="22"/>
      <c r="S298" s="22"/>
      <c r="T298" s="22"/>
      <c r="U298" s="22"/>
      <c r="V298" s="22"/>
      <c r="W298" s="22"/>
      <c r="X298" s="22">
        <v>296</v>
      </c>
      <c r="Y298" s="22">
        <v>57422.941392400986</v>
      </c>
      <c r="Z298" s="22">
        <v>115295812.05714285</v>
      </c>
      <c r="AA298" s="22"/>
      <c r="AB298" s="22"/>
      <c r="AC298" s="22"/>
    </row>
    <row r="299" spans="1:29" x14ac:dyDescent="0.25">
      <c r="A299" s="22">
        <v>297</v>
      </c>
      <c r="B299" s="22">
        <v>111745447.44</v>
      </c>
      <c r="C299" s="715">
        <v>87551.997597232476</v>
      </c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>
        <v>297</v>
      </c>
      <c r="P299" s="22">
        <v>76781.160551715133</v>
      </c>
      <c r="Q299" s="22">
        <v>747.45521052633183</v>
      </c>
      <c r="R299" s="22"/>
      <c r="S299" s="22"/>
      <c r="T299" s="22"/>
      <c r="U299" s="22"/>
      <c r="V299" s="22"/>
      <c r="W299" s="22"/>
      <c r="X299" s="22">
        <v>297</v>
      </c>
      <c r="Y299" s="22">
        <v>57537.994412093736</v>
      </c>
      <c r="Z299" s="22">
        <v>115685324.93571429</v>
      </c>
      <c r="AA299" s="22"/>
      <c r="AB299" s="22"/>
      <c r="AC299" s="22"/>
    </row>
    <row r="300" spans="1:29" x14ac:dyDescent="0.25">
      <c r="A300" s="22">
        <v>298</v>
      </c>
      <c r="B300" s="22">
        <v>112121694.73777777</v>
      </c>
      <c r="C300" s="715">
        <v>87725.868270298204</v>
      </c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>
        <v>298</v>
      </c>
      <c r="P300" s="22">
        <v>76947.557239260175</v>
      </c>
      <c r="Q300" s="22">
        <v>749.97189473685842</v>
      </c>
      <c r="R300" s="22"/>
      <c r="S300" s="22"/>
      <c r="T300" s="22"/>
      <c r="U300" s="22"/>
      <c r="V300" s="22"/>
      <c r="W300" s="22"/>
      <c r="X300" s="22">
        <v>298</v>
      </c>
      <c r="Y300" s="22">
        <v>57652.259878214856</v>
      </c>
      <c r="Z300" s="22">
        <v>116074837.81428573</v>
      </c>
      <c r="AA300" s="22"/>
      <c r="AB300" s="22"/>
      <c r="AC300" s="22"/>
    </row>
    <row r="301" spans="1:29" x14ac:dyDescent="0.25">
      <c r="A301" s="22">
        <v>299</v>
      </c>
      <c r="B301" s="22">
        <v>112497942.03555554</v>
      </c>
      <c r="C301" s="715">
        <v>87898.54643367778</v>
      </c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>
        <v>299</v>
      </c>
      <c r="P301" s="22">
        <v>77113.176499599751</v>
      </c>
      <c r="Q301" s="22">
        <v>752.48857894738467</v>
      </c>
      <c r="R301" s="22"/>
      <c r="S301" s="22"/>
      <c r="T301" s="22"/>
      <c r="U301" s="22"/>
      <c r="V301" s="22"/>
      <c r="W301" s="22"/>
      <c r="X301" s="22">
        <v>299</v>
      </c>
      <c r="Y301" s="22">
        <v>57765.741643020825</v>
      </c>
      <c r="Z301" s="22">
        <v>116464350.69285713</v>
      </c>
      <c r="AA301" s="22"/>
      <c r="AB301" s="22"/>
      <c r="AC301" s="22"/>
    </row>
    <row r="302" spans="1:29" x14ac:dyDescent="0.25">
      <c r="A302" s="22">
        <v>300</v>
      </c>
      <c r="B302" s="22">
        <v>112874189.33333333</v>
      </c>
      <c r="C302" s="715">
        <v>88070.037956686996</v>
      </c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>
        <v>300</v>
      </c>
      <c r="P302" s="22">
        <v>77278.021429808461</v>
      </c>
      <c r="Q302" s="22">
        <v>755.00526315791103</v>
      </c>
      <c r="R302" s="22"/>
      <c r="S302" s="22"/>
      <c r="T302" s="22"/>
      <c r="U302" s="22"/>
      <c r="V302" s="22"/>
      <c r="W302" s="22"/>
      <c r="X302" s="22">
        <v>300</v>
      </c>
      <c r="Y302" s="22">
        <v>57878.443563747067</v>
      </c>
      <c r="Z302" s="22">
        <v>116853863.57142857</v>
      </c>
      <c r="AA302" s="22"/>
      <c r="AB302" s="22"/>
      <c r="AC302" s="22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D7B30-7935-4DEA-8E02-6EB4CC69364A}">
  <dimension ref="A1:AM103"/>
  <sheetViews>
    <sheetView topLeftCell="W31" workbookViewId="0">
      <selection activeCell="AG47" sqref="AG47"/>
    </sheetView>
  </sheetViews>
  <sheetFormatPr defaultRowHeight="15" x14ac:dyDescent="0.25"/>
  <cols>
    <col min="1" max="1" width="19.5703125" style="22" customWidth="1"/>
    <col min="2" max="2" width="11.7109375" style="22" bestFit="1" customWidth="1"/>
    <col min="3" max="3" width="24.42578125" style="22" customWidth="1"/>
    <col min="4" max="4" width="4.85546875" style="22" customWidth="1"/>
    <col min="5" max="5" width="21.28515625" style="22" customWidth="1"/>
    <col min="6" max="6" width="19.140625" style="22" customWidth="1"/>
    <col min="7" max="7" width="14" style="22" customWidth="1"/>
    <col min="8" max="8" width="9.140625" style="22"/>
    <col min="9" max="9" width="13.7109375" style="22" customWidth="1"/>
    <col min="10" max="11" width="9.140625" style="22"/>
    <col min="12" max="12" width="5" style="22" customWidth="1"/>
    <col min="13" max="23" width="9.140625" style="22"/>
  </cols>
  <sheetData>
    <row r="1" spans="1:39" x14ac:dyDescent="0.25">
      <c r="A1" s="22" t="s">
        <v>374</v>
      </c>
    </row>
    <row r="2" spans="1:39" x14ac:dyDescent="0.25">
      <c r="A2" s="304" t="s">
        <v>53</v>
      </c>
    </row>
    <row r="3" spans="1:39" x14ac:dyDescent="0.25">
      <c r="A3" s="304" t="s">
        <v>375</v>
      </c>
    </row>
    <row r="4" spans="1:39" x14ac:dyDescent="0.25">
      <c r="A4" s="22">
        <v>2018</v>
      </c>
      <c r="C4" s="305" t="s">
        <v>376</v>
      </c>
      <c r="E4" s="22">
        <v>2019</v>
      </c>
      <c r="G4" s="305" t="s">
        <v>376</v>
      </c>
      <c r="I4" s="22">
        <v>2018</v>
      </c>
      <c r="K4" s="305" t="s">
        <v>376</v>
      </c>
      <c r="M4" s="22">
        <v>2019</v>
      </c>
      <c r="O4" s="305" t="s">
        <v>376</v>
      </c>
      <c r="Q4" s="22">
        <v>2018</v>
      </c>
      <c r="S4" s="305" t="s">
        <v>376</v>
      </c>
      <c r="U4" s="22">
        <v>2019</v>
      </c>
      <c r="W4" s="305" t="s">
        <v>376</v>
      </c>
      <c r="Y4" s="22">
        <v>2020</v>
      </c>
      <c r="Z4" s="22"/>
      <c r="AA4" s="305" t="s">
        <v>376</v>
      </c>
      <c r="AB4" s="22"/>
      <c r="AC4" s="22">
        <v>2020</v>
      </c>
      <c r="AD4" s="22"/>
      <c r="AE4" s="305" t="s">
        <v>376</v>
      </c>
      <c r="AG4" s="22">
        <v>2018</v>
      </c>
      <c r="AH4" s="22"/>
      <c r="AI4" s="305" t="s">
        <v>376</v>
      </c>
      <c r="AJ4" s="22"/>
      <c r="AK4" s="22">
        <v>2019</v>
      </c>
      <c r="AL4" s="22"/>
      <c r="AM4" s="305" t="s">
        <v>376</v>
      </c>
    </row>
    <row r="5" spans="1:39" x14ac:dyDescent="0.25">
      <c r="A5" s="304">
        <f>VLOOKUP(A6,'Model Details'!$E$9:$G$68,3,0)</f>
        <v>3.6174600000000001E-2</v>
      </c>
      <c r="B5" s="304">
        <v>0.5</v>
      </c>
      <c r="C5" s="306">
        <v>0.91600000000000004</v>
      </c>
      <c r="E5" s="304">
        <f>VLOOKUP(E6,'Model Details'!$E$9:$G$68,3,0)</f>
        <v>3.6174600000000001E-2</v>
      </c>
      <c r="F5" s="304">
        <v>0.5</v>
      </c>
      <c r="G5" s="306">
        <v>0.91600000000000004</v>
      </c>
      <c r="I5" s="304">
        <f>VLOOKUP(I6,'Model Details'!$E$9:$G$68,3,0)</f>
        <v>2.95249E-2</v>
      </c>
      <c r="J5" s="22">
        <v>0.5</v>
      </c>
      <c r="K5" s="306">
        <v>0.91600000000000004</v>
      </c>
      <c r="M5" s="304">
        <f>VLOOKUP(M6,'Model Details'!$E$9:$G$68,3,0)</f>
        <v>2.95249E-2</v>
      </c>
      <c r="N5" s="304">
        <v>0.5</v>
      </c>
      <c r="O5" s="306">
        <v>0.91600000000000004</v>
      </c>
      <c r="Q5" s="304">
        <f>VLOOKUP(Q6,'Model Details'!$E$9:$G$68,3,0)</f>
        <v>5.3302500000000003E-2</v>
      </c>
      <c r="R5" s="304">
        <v>0.2</v>
      </c>
      <c r="S5" s="306">
        <v>0.91600000000000004</v>
      </c>
      <c r="U5" s="304">
        <f>VLOOKUP(U6,'Model Details'!$E$9:$G$68,3,0)</f>
        <v>5.3302500000000003E-2</v>
      </c>
      <c r="V5" s="304">
        <v>0.2</v>
      </c>
      <c r="W5" s="306">
        <v>0.91600000000000004</v>
      </c>
      <c r="Y5" s="304">
        <f>VLOOKUP(Y6,'Model Details'!$E$9:$G$68,3,0)</f>
        <v>5.3302500000000003E-2</v>
      </c>
      <c r="Z5" s="304">
        <v>0.2</v>
      </c>
      <c r="AA5" s="306">
        <v>0.83</v>
      </c>
      <c r="AB5" s="22"/>
      <c r="AC5" s="304">
        <f>VLOOKUP(AC6,'Model Details'!$E$9:$G$88,3,0)</f>
        <v>2.9255239999999998</v>
      </c>
      <c r="AD5" s="304">
        <v>0.2</v>
      </c>
      <c r="AE5" s="306">
        <v>0.83</v>
      </c>
      <c r="AG5" s="304">
        <f>VLOOKUP(AG6,'Model Details'!$E$9:$G$68,3,0)</f>
        <v>5.6910599999999999E-2</v>
      </c>
      <c r="AH5" s="304">
        <v>0.5</v>
      </c>
      <c r="AI5" s="306">
        <v>0.91600000000000004</v>
      </c>
      <c r="AJ5" s="22"/>
      <c r="AK5" s="304">
        <f>VLOOKUP(AK6,'Model Details'!$E$9:$G$68,3,0)</f>
        <v>5.6910599999999999E-2</v>
      </c>
      <c r="AL5" s="304">
        <v>0.5</v>
      </c>
      <c r="AM5" s="306">
        <v>0.91600000000000004</v>
      </c>
    </row>
    <row r="6" spans="1:39" ht="45.75" x14ac:dyDescent="0.25">
      <c r="A6" s="307" t="s">
        <v>285</v>
      </c>
      <c r="B6" s="304"/>
      <c r="C6" s="304"/>
      <c r="E6" s="307" t="s">
        <v>285</v>
      </c>
      <c r="F6" s="304"/>
      <c r="G6" s="304"/>
      <c r="I6" s="307" t="s">
        <v>289</v>
      </c>
      <c r="J6" s="304"/>
      <c r="K6" s="304"/>
      <c r="M6" s="307" t="s">
        <v>289</v>
      </c>
      <c r="N6" s="304"/>
      <c r="O6" s="304"/>
      <c r="Q6" s="308" t="s">
        <v>212</v>
      </c>
      <c r="R6" s="304"/>
      <c r="S6" s="304"/>
      <c r="U6" s="308" t="s">
        <v>212</v>
      </c>
      <c r="V6" s="304"/>
      <c r="W6" s="304"/>
      <c r="Y6" s="308" t="s">
        <v>212</v>
      </c>
      <c r="Z6" s="304"/>
      <c r="AA6" s="304"/>
      <c r="AB6" s="22"/>
      <c r="AC6" s="308" t="s">
        <v>324</v>
      </c>
      <c r="AD6" s="304"/>
      <c r="AE6" s="304"/>
      <c r="AG6" s="308" t="s">
        <v>401</v>
      </c>
      <c r="AH6" s="304"/>
      <c r="AI6" s="304"/>
      <c r="AJ6" s="22"/>
      <c r="AK6" s="308" t="s">
        <v>401</v>
      </c>
      <c r="AL6" s="304"/>
      <c r="AM6" s="304"/>
    </row>
    <row r="7" spans="1:39" x14ac:dyDescent="0.25">
      <c r="A7" s="304">
        <v>0</v>
      </c>
      <c r="B7" s="309">
        <f>A7*(1-B$5)</f>
        <v>0</v>
      </c>
      <c r="C7" s="310">
        <f t="shared" ref="C7:C47" si="0">B7*$A$5</f>
        <v>0</v>
      </c>
      <c r="E7" s="304">
        <v>0</v>
      </c>
      <c r="F7" s="309">
        <f>E7*(1-B$5)</f>
        <v>0</v>
      </c>
      <c r="G7" s="310">
        <f>F7*$E$5</f>
        <v>0</v>
      </c>
      <c r="I7" s="304">
        <v>0</v>
      </c>
      <c r="J7" s="309">
        <f>I7*(1-J$5)</f>
        <v>0</v>
      </c>
      <c r="K7" s="310">
        <f>J7*$I$5</f>
        <v>0</v>
      </c>
      <c r="M7" s="304">
        <v>0</v>
      </c>
      <c r="N7" s="309">
        <f>M7*(1-N$5)</f>
        <v>0</v>
      </c>
      <c r="O7" s="310">
        <f>N7*$M$5</f>
        <v>0</v>
      </c>
      <c r="Q7" s="304">
        <v>0</v>
      </c>
      <c r="R7" s="309">
        <f>Q7*(1-R$5)</f>
        <v>0</v>
      </c>
      <c r="S7" s="310">
        <f>R7*$Q$5</f>
        <v>0</v>
      </c>
      <c r="U7" s="304">
        <v>0</v>
      </c>
      <c r="V7" s="309">
        <f>U7*(1-V$5)</f>
        <v>0</v>
      </c>
      <c r="W7" s="310">
        <f>V7*$U$5</f>
        <v>0</v>
      </c>
      <c r="Y7" s="304">
        <v>0</v>
      </c>
      <c r="Z7" s="309">
        <f>Y7*(1-Z$5)</f>
        <v>0</v>
      </c>
      <c r="AA7" s="310">
        <f>Z7*$Y$5</f>
        <v>0</v>
      </c>
      <c r="AB7" s="22"/>
      <c r="AC7" s="304">
        <v>20.1629</v>
      </c>
      <c r="AD7" s="309">
        <f>AC7*(1-AD$5)</f>
        <v>16.130320000000001</v>
      </c>
      <c r="AE7" s="310">
        <f>AD7*$AC$5</f>
        <v>47.189638287679998</v>
      </c>
      <c r="AG7" s="304">
        <v>0</v>
      </c>
      <c r="AH7" s="309">
        <f>AG7*(1-AH$5)</f>
        <v>0</v>
      </c>
      <c r="AI7" s="310">
        <f>AH7*$AG$5</f>
        <v>0</v>
      </c>
      <c r="AJ7" s="22"/>
      <c r="AK7" s="304">
        <v>0</v>
      </c>
      <c r="AL7" s="309">
        <f>AK7*(1-AH$5)</f>
        <v>0</v>
      </c>
      <c r="AM7" s="310">
        <f>AL7*$AG$5</f>
        <v>0</v>
      </c>
    </row>
    <row r="8" spans="1:39" x14ac:dyDescent="0.25">
      <c r="A8" s="304">
        <v>19653.868999999999</v>
      </c>
      <c r="B8" s="309">
        <f>A8*(1-B$5)+((B$5)*B7)</f>
        <v>9826.9344999999994</v>
      </c>
      <c r="C8" s="310">
        <f t="shared" si="0"/>
        <v>355.4854247637</v>
      </c>
      <c r="E8" s="304">
        <v>0</v>
      </c>
      <c r="F8" s="309">
        <f>E8*(1-B$5)+((B$5)*F7)</f>
        <v>0</v>
      </c>
      <c r="G8" s="310">
        <f t="shared" ref="G8:G47" si="1">F8*$E$5</f>
        <v>0</v>
      </c>
      <c r="I8" s="304">
        <v>39906.985999999997</v>
      </c>
      <c r="J8" s="309">
        <f>I8*(1-J$5)+((J$5)*J7)</f>
        <v>19953.492999999999</v>
      </c>
      <c r="K8" s="310">
        <f t="shared" ref="K8:K47" si="2">J8*$I$5</f>
        <v>589.1248854756999</v>
      </c>
      <c r="M8" s="304">
        <v>0</v>
      </c>
      <c r="N8" s="309">
        <f>M8*(1-N$5)+((N$5)*N7)</f>
        <v>0</v>
      </c>
      <c r="O8" s="310">
        <f t="shared" ref="O8:O47" si="3">N8*$M$5</f>
        <v>0</v>
      </c>
      <c r="Q8" s="304">
        <v>0</v>
      </c>
      <c r="R8" s="309">
        <f>Q8*(1-R$5)+((R$5)*R7)</f>
        <v>0</v>
      </c>
      <c r="S8" s="310">
        <f t="shared" ref="S8:S47" si="4">R8*$Q$5</f>
        <v>0</v>
      </c>
      <c r="U8" s="304">
        <v>0</v>
      </c>
      <c r="V8" s="309">
        <f>U8*(1-V$5)+((V$5)*V7)</f>
        <v>0</v>
      </c>
      <c r="W8" s="310">
        <f t="shared" ref="W8:W47" si="5">V8*$U$5</f>
        <v>0</v>
      </c>
      <c r="Y8" s="304">
        <v>0</v>
      </c>
      <c r="Z8" s="309">
        <f>Y8*(1-Z$5)+((Z$5)*Z7)</f>
        <v>0</v>
      </c>
      <c r="AA8" s="310">
        <f t="shared" ref="AA8:AA47" si="6">Z8*$Y$5</f>
        <v>0</v>
      </c>
      <c r="AB8" s="22"/>
      <c r="AC8" s="304">
        <v>73.148899999999998</v>
      </c>
      <c r="AD8" s="309">
        <f>AC8*(1-AD$5)+((AD$5)*AD7)</f>
        <v>61.745184000000002</v>
      </c>
      <c r="AE8" s="310">
        <f t="shared" ref="AE8:AE50" si="7">AD8*$AC$5</f>
        <v>180.63701767641598</v>
      </c>
      <c r="AG8" s="304">
        <v>4315.7039999999997</v>
      </c>
      <c r="AH8" s="309">
        <f>AG8*(1-AH$5)+((AH$5)*AH7)</f>
        <v>2157.8519999999999</v>
      </c>
      <c r="AI8" s="310">
        <f t="shared" ref="AI8:AI47" si="8">AH8*$AG$5</f>
        <v>122.80465203119999</v>
      </c>
      <c r="AJ8" s="22"/>
      <c r="AK8" s="304">
        <v>0</v>
      </c>
      <c r="AL8" s="309">
        <f>AK8*(1-AH$5)+((AH$5)*AL7)</f>
        <v>0</v>
      </c>
      <c r="AM8" s="310">
        <f t="shared" ref="AM8:AM47" si="9">AL8*$AG$5</f>
        <v>0</v>
      </c>
    </row>
    <row r="9" spans="1:39" x14ac:dyDescent="0.25">
      <c r="A9" s="304">
        <v>7227.8590000000004</v>
      </c>
      <c r="B9" s="309">
        <f t="shared" ref="B9:B47" si="10">A9*(1-B$5)+((B$5)*B8)</f>
        <v>8527.3967499999999</v>
      </c>
      <c r="C9" s="310">
        <f t="shared" si="0"/>
        <v>308.47516647255003</v>
      </c>
      <c r="E9" s="304">
        <v>0</v>
      </c>
      <c r="F9" s="309">
        <f t="shared" ref="F9:F47" si="11">E9*(1-B$5)+((B$5)*F8)</f>
        <v>0</v>
      </c>
      <c r="G9" s="310">
        <f t="shared" si="1"/>
        <v>0</v>
      </c>
      <c r="I9" s="304">
        <v>0.47299999999999998</v>
      </c>
      <c r="J9" s="309">
        <f t="shared" ref="J9:J47" si="12">I9*(1-J$5)+((J$5)*J8)</f>
        <v>9976.9830000000002</v>
      </c>
      <c r="K9" s="310">
        <f t="shared" si="2"/>
        <v>294.5694253767</v>
      </c>
      <c r="M9" s="304">
        <v>0</v>
      </c>
      <c r="N9" s="309">
        <f t="shared" ref="N9:N47" si="13">M9*(1-N$5)+((N$5)*N8)</f>
        <v>0</v>
      </c>
      <c r="O9" s="310">
        <f t="shared" si="3"/>
        <v>0</v>
      </c>
      <c r="Q9" s="304">
        <v>0</v>
      </c>
      <c r="R9" s="309">
        <f t="shared" ref="R9:R47" si="14">Q9*(1-R$5)+((R$5)*R8)</f>
        <v>0</v>
      </c>
      <c r="S9" s="310">
        <f t="shared" si="4"/>
        <v>0</v>
      </c>
      <c r="U9" s="304">
        <v>0</v>
      </c>
      <c r="V9" s="309">
        <f t="shared" ref="V9:V47" si="15">U9*(1-V$5)+((V$5)*V8)</f>
        <v>0</v>
      </c>
      <c r="W9" s="310">
        <f t="shared" si="5"/>
        <v>0</v>
      </c>
      <c r="Y9" s="304">
        <v>0</v>
      </c>
      <c r="Z9" s="309">
        <f t="shared" ref="Z9:Z47" si="16">Y9*(1-Z$5)+((Z$5)*Z8)</f>
        <v>0</v>
      </c>
      <c r="AA9" s="310">
        <f t="shared" si="6"/>
        <v>0</v>
      </c>
      <c r="AB9" s="22"/>
      <c r="AC9" s="304">
        <v>0</v>
      </c>
      <c r="AD9" s="309">
        <f t="shared" ref="AD9:AD50" si="17">AC9*(1-AD$5)+((AD$5)*AD8)</f>
        <v>12.3490368</v>
      </c>
      <c r="AE9" s="310">
        <f t="shared" si="7"/>
        <v>36.1274035352832</v>
      </c>
      <c r="AG9" s="304">
        <v>0</v>
      </c>
      <c r="AH9" s="309">
        <f t="shared" ref="AH9:AH47" si="18">AG9*(1-AH$5)+((AH$5)*AH8)</f>
        <v>1078.9259999999999</v>
      </c>
      <c r="AI9" s="310">
        <f t="shared" si="8"/>
        <v>61.402326015599996</v>
      </c>
      <c r="AJ9" s="22"/>
      <c r="AK9" s="304">
        <v>0</v>
      </c>
      <c r="AL9" s="309">
        <f t="shared" ref="AL9:AL47" si="19">AK9*(1-AH$5)+((AH$5)*AL8)</f>
        <v>0</v>
      </c>
      <c r="AM9" s="310">
        <f t="shared" si="9"/>
        <v>0</v>
      </c>
    </row>
    <row r="10" spans="1:39" x14ac:dyDescent="0.25">
      <c r="A10" s="304">
        <v>70510.942999999999</v>
      </c>
      <c r="B10" s="309">
        <f t="shared" si="10"/>
        <v>39519.169875</v>
      </c>
      <c r="C10" s="310">
        <f t="shared" si="0"/>
        <v>1429.590162560175</v>
      </c>
      <c r="E10" s="304">
        <v>55334.91</v>
      </c>
      <c r="F10" s="309">
        <f t="shared" si="11"/>
        <v>27667.455000000002</v>
      </c>
      <c r="G10" s="310">
        <f t="shared" si="1"/>
        <v>1000.8591176430001</v>
      </c>
      <c r="I10" s="304">
        <v>48518.855000000003</v>
      </c>
      <c r="J10" s="309">
        <f t="shared" si="12"/>
        <v>29247.919000000002</v>
      </c>
      <c r="K10" s="310">
        <f t="shared" si="2"/>
        <v>863.54188368310008</v>
      </c>
      <c r="M10" s="304">
        <v>48729.762000000002</v>
      </c>
      <c r="N10" s="309">
        <f t="shared" si="13"/>
        <v>24364.881000000001</v>
      </c>
      <c r="O10" s="310">
        <f t="shared" si="3"/>
        <v>719.37067503690002</v>
      </c>
      <c r="Q10" s="304">
        <v>51000</v>
      </c>
      <c r="R10" s="309">
        <f t="shared" si="14"/>
        <v>40800</v>
      </c>
      <c r="S10" s="310">
        <f t="shared" si="4"/>
        <v>2174.7420000000002</v>
      </c>
      <c r="U10" s="304">
        <v>32403.823</v>
      </c>
      <c r="V10" s="309">
        <f t="shared" si="15"/>
        <v>25923.058400000002</v>
      </c>
      <c r="W10" s="310">
        <f t="shared" si="5"/>
        <v>1381.7638203660001</v>
      </c>
      <c r="Y10" s="304">
        <v>2109.2550000000001</v>
      </c>
      <c r="Z10" s="309">
        <f t="shared" si="16"/>
        <v>1687.4040000000002</v>
      </c>
      <c r="AA10" s="310">
        <f t="shared" si="6"/>
        <v>89.942851710000014</v>
      </c>
      <c r="AB10" s="22"/>
      <c r="AC10" s="304">
        <v>18.9864</v>
      </c>
      <c r="AD10" s="309">
        <f t="shared" si="17"/>
        <v>17.65892736</v>
      </c>
      <c r="AE10" s="310">
        <f t="shared" si="7"/>
        <v>51.661615805936634</v>
      </c>
      <c r="AG10" s="304">
        <v>8461.7649999999994</v>
      </c>
      <c r="AH10" s="309">
        <f t="shared" si="18"/>
        <v>4770.3454999999994</v>
      </c>
      <c r="AI10" s="310">
        <f t="shared" si="8"/>
        <v>271.48322461229998</v>
      </c>
      <c r="AJ10" s="22"/>
      <c r="AK10" s="304">
        <v>2627.8560000000002</v>
      </c>
      <c r="AL10" s="309">
        <f t="shared" si="19"/>
        <v>1313.9280000000001</v>
      </c>
      <c r="AM10" s="310">
        <f t="shared" si="9"/>
        <v>74.776430836800003</v>
      </c>
    </row>
    <row r="11" spans="1:39" x14ac:dyDescent="0.25">
      <c r="A11" s="304">
        <v>28409.297999999999</v>
      </c>
      <c r="B11" s="309">
        <f t="shared" si="10"/>
        <v>33964.233937500001</v>
      </c>
      <c r="C11" s="310">
        <f t="shared" si="0"/>
        <v>1228.6425769954876</v>
      </c>
      <c r="E11" s="304">
        <v>80805.341</v>
      </c>
      <c r="F11" s="309">
        <f t="shared" si="11"/>
        <v>54236.398000000001</v>
      </c>
      <c r="G11" s="310">
        <f t="shared" si="1"/>
        <v>1961.9800030908002</v>
      </c>
      <c r="I11" s="304">
        <v>31074.837</v>
      </c>
      <c r="J11" s="309">
        <f t="shared" si="12"/>
        <v>30161.378000000001</v>
      </c>
      <c r="K11" s="310">
        <f t="shared" si="2"/>
        <v>890.51166931219996</v>
      </c>
      <c r="M11" s="304">
        <v>130660.451</v>
      </c>
      <c r="N11" s="309">
        <f t="shared" si="13"/>
        <v>77512.665999999997</v>
      </c>
      <c r="O11" s="310">
        <f t="shared" si="3"/>
        <v>2288.5537123834001</v>
      </c>
      <c r="Q11" s="304">
        <v>0</v>
      </c>
      <c r="R11" s="309">
        <f t="shared" si="14"/>
        <v>8160</v>
      </c>
      <c r="S11" s="310">
        <f t="shared" si="4"/>
        <v>434.94840000000005</v>
      </c>
      <c r="U11" s="304">
        <v>20793.082999999999</v>
      </c>
      <c r="V11" s="309">
        <f t="shared" si="15"/>
        <v>21819.078080000003</v>
      </c>
      <c r="W11" s="310">
        <f t="shared" si="5"/>
        <v>1163.0114093592001</v>
      </c>
      <c r="Y11" s="304">
        <v>0</v>
      </c>
      <c r="Z11" s="309">
        <f t="shared" si="16"/>
        <v>337.48080000000004</v>
      </c>
      <c r="AA11" s="310">
        <f t="shared" si="6"/>
        <v>17.988570342000003</v>
      </c>
      <c r="AB11" s="22"/>
      <c r="AC11" s="304">
        <v>61.576299999999996</v>
      </c>
      <c r="AD11" s="309">
        <f t="shared" si="17"/>
        <v>52.792825472000004</v>
      </c>
      <c r="AE11" s="310">
        <f t="shared" si="7"/>
        <v>154.44667794614733</v>
      </c>
      <c r="AG11" s="304">
        <v>3269.48</v>
      </c>
      <c r="AH11" s="309">
        <f t="shared" si="18"/>
        <v>4019.9127499999995</v>
      </c>
      <c r="AI11" s="310">
        <f t="shared" si="8"/>
        <v>228.77564655014996</v>
      </c>
      <c r="AJ11" s="22"/>
      <c r="AK11" s="304">
        <v>2633.549</v>
      </c>
      <c r="AL11" s="309">
        <f t="shared" si="19"/>
        <v>1973.7384999999999</v>
      </c>
      <c r="AM11" s="310">
        <f t="shared" si="9"/>
        <v>112.3266422781</v>
      </c>
    </row>
    <row r="12" spans="1:39" x14ac:dyDescent="0.25">
      <c r="A12" s="304">
        <v>29768.999</v>
      </c>
      <c r="B12" s="309">
        <f t="shared" si="10"/>
        <v>31866.616468749999</v>
      </c>
      <c r="C12" s="310">
        <f t="shared" si="0"/>
        <v>1152.7621041104437</v>
      </c>
      <c r="E12" s="304">
        <v>42878.93</v>
      </c>
      <c r="F12" s="309">
        <f t="shared" si="11"/>
        <v>48557.664000000004</v>
      </c>
      <c r="G12" s="310">
        <f t="shared" si="1"/>
        <v>1756.5540721344003</v>
      </c>
      <c r="I12" s="304">
        <v>46869.919999999998</v>
      </c>
      <c r="J12" s="309">
        <f t="shared" si="12"/>
        <v>38515.648999999998</v>
      </c>
      <c r="K12" s="310">
        <f t="shared" si="2"/>
        <v>1137.1706851601</v>
      </c>
      <c r="M12" s="304">
        <v>46367.881000000001</v>
      </c>
      <c r="N12" s="309">
        <f t="shared" si="13"/>
        <v>61940.273499999996</v>
      </c>
      <c r="O12" s="310">
        <f t="shared" si="3"/>
        <v>1828.7803810601499</v>
      </c>
      <c r="Q12" s="304">
        <v>0</v>
      </c>
      <c r="R12" s="309">
        <f t="shared" si="14"/>
        <v>1632</v>
      </c>
      <c r="S12" s="310">
        <f t="shared" si="4"/>
        <v>86.989680000000007</v>
      </c>
      <c r="U12" s="304">
        <v>4746.6639999999998</v>
      </c>
      <c r="V12" s="309">
        <f t="shared" si="15"/>
        <v>8161.1468160000004</v>
      </c>
      <c r="W12" s="310">
        <f t="shared" si="5"/>
        <v>435.00952815984004</v>
      </c>
      <c r="Y12" s="304">
        <v>0</v>
      </c>
      <c r="Z12" s="309">
        <f t="shared" si="16"/>
        <v>67.496160000000017</v>
      </c>
      <c r="AA12" s="310">
        <f t="shared" si="6"/>
        <v>3.5977140684000011</v>
      </c>
      <c r="AB12" s="22"/>
      <c r="AC12" s="304">
        <v>55.644399999999997</v>
      </c>
      <c r="AD12" s="309">
        <f t="shared" si="17"/>
        <v>55.074085094400004</v>
      </c>
      <c r="AE12" s="310">
        <f t="shared" si="7"/>
        <v>161.12055772170947</v>
      </c>
      <c r="AG12" s="304">
        <v>4644.741</v>
      </c>
      <c r="AH12" s="309">
        <f t="shared" si="18"/>
        <v>4332.3268749999997</v>
      </c>
      <c r="AI12" s="310">
        <f t="shared" si="8"/>
        <v>246.55532185237499</v>
      </c>
      <c r="AJ12" s="22"/>
      <c r="AK12" s="304">
        <v>2979.3209999999999</v>
      </c>
      <c r="AL12" s="309">
        <f t="shared" si="19"/>
        <v>2476.5297499999997</v>
      </c>
      <c r="AM12" s="310">
        <f t="shared" si="9"/>
        <v>140.94079399034999</v>
      </c>
    </row>
    <row r="13" spans="1:39" x14ac:dyDescent="0.25">
      <c r="A13" s="304">
        <v>82577.032999999996</v>
      </c>
      <c r="B13" s="309">
        <f t="shared" si="10"/>
        <v>57221.824734374997</v>
      </c>
      <c r="C13" s="310">
        <f t="shared" si="0"/>
        <v>2069.9766210361217</v>
      </c>
      <c r="E13" s="304">
        <v>15186.681</v>
      </c>
      <c r="F13" s="309">
        <f t="shared" si="11"/>
        <v>31872.172500000001</v>
      </c>
      <c r="G13" s="310">
        <f t="shared" si="1"/>
        <v>1152.9630913185001</v>
      </c>
      <c r="I13" s="304">
        <v>43694.678</v>
      </c>
      <c r="J13" s="309">
        <f t="shared" si="12"/>
        <v>41105.163499999995</v>
      </c>
      <c r="K13" s="310">
        <f t="shared" si="2"/>
        <v>1213.6258418211498</v>
      </c>
      <c r="M13" s="304">
        <v>46900.921000000002</v>
      </c>
      <c r="N13" s="309">
        <f t="shared" si="13"/>
        <v>54420.597249999999</v>
      </c>
      <c r="O13" s="310">
        <f t="shared" si="3"/>
        <v>1606.762691746525</v>
      </c>
      <c r="Q13" s="304">
        <v>7466.5050000000001</v>
      </c>
      <c r="R13" s="309">
        <f t="shared" si="14"/>
        <v>6299.6040000000003</v>
      </c>
      <c r="S13" s="310">
        <f t="shared" si="4"/>
        <v>335.78464221000002</v>
      </c>
      <c r="U13" s="304">
        <v>47855.38</v>
      </c>
      <c r="V13" s="309">
        <f t="shared" si="15"/>
        <v>39916.533363199997</v>
      </c>
      <c r="W13" s="310">
        <f t="shared" si="5"/>
        <v>2127.6510195919677</v>
      </c>
      <c r="Y13" s="304">
        <v>0</v>
      </c>
      <c r="Z13" s="309">
        <f t="shared" si="16"/>
        <v>13.499232000000005</v>
      </c>
      <c r="AA13" s="310">
        <f t="shared" si="6"/>
        <v>0.71954281368000028</v>
      </c>
      <c r="AB13" s="22"/>
      <c r="AC13" s="304">
        <v>61.711299999999994</v>
      </c>
      <c r="AD13" s="309">
        <f t="shared" si="17"/>
        <v>60.383857018880001</v>
      </c>
      <c r="AE13" s="310">
        <f t="shared" si="7"/>
        <v>176.65442292130189</v>
      </c>
      <c r="AG13" s="304">
        <v>4239.8980000000001</v>
      </c>
      <c r="AH13" s="309">
        <f t="shared" si="18"/>
        <v>4286.1124374999999</v>
      </c>
      <c r="AI13" s="310">
        <f t="shared" si="8"/>
        <v>243.92523048558749</v>
      </c>
      <c r="AJ13" s="22"/>
      <c r="AK13" s="304">
        <v>0</v>
      </c>
      <c r="AL13" s="309">
        <f t="shared" si="19"/>
        <v>1238.2648749999998</v>
      </c>
      <c r="AM13" s="310">
        <f t="shared" si="9"/>
        <v>70.470396995174994</v>
      </c>
    </row>
    <row r="14" spans="1:39" x14ac:dyDescent="0.25">
      <c r="A14" s="304">
        <v>20610.784</v>
      </c>
      <c r="B14" s="309">
        <f t="shared" si="10"/>
        <v>38916.304367187498</v>
      </c>
      <c r="C14" s="310">
        <f t="shared" si="0"/>
        <v>1407.7817439612609</v>
      </c>
      <c r="E14" s="304">
        <v>110592.283</v>
      </c>
      <c r="F14" s="309">
        <f t="shared" si="11"/>
        <v>71232.227749999991</v>
      </c>
      <c r="G14" s="310">
        <f t="shared" si="1"/>
        <v>2576.7973459651498</v>
      </c>
      <c r="I14" s="304">
        <v>11332.513000000001</v>
      </c>
      <c r="J14" s="309">
        <f t="shared" si="12"/>
        <v>26218.838249999997</v>
      </c>
      <c r="K14" s="310">
        <f t="shared" si="2"/>
        <v>774.10857744742486</v>
      </c>
      <c r="M14" s="304">
        <v>0</v>
      </c>
      <c r="N14" s="309">
        <f t="shared" si="13"/>
        <v>27210.298624999999</v>
      </c>
      <c r="O14" s="310">
        <f t="shared" si="3"/>
        <v>803.38134587326249</v>
      </c>
      <c r="Q14" s="304">
        <v>50167.811999999998</v>
      </c>
      <c r="R14" s="309">
        <f t="shared" si="14"/>
        <v>41394.170400000003</v>
      </c>
      <c r="S14" s="310">
        <f t="shared" si="4"/>
        <v>2206.4127677460001</v>
      </c>
      <c r="U14" s="304">
        <v>78035.490999999995</v>
      </c>
      <c r="V14" s="309">
        <f t="shared" si="15"/>
        <v>70411.699472640001</v>
      </c>
      <c r="W14" s="310">
        <f t="shared" si="5"/>
        <v>3753.1196111403938</v>
      </c>
      <c r="Y14" s="304">
        <v>0</v>
      </c>
      <c r="Z14" s="309">
        <f t="shared" si="16"/>
        <v>2.6998464000000011</v>
      </c>
      <c r="AA14" s="310">
        <f t="shared" si="6"/>
        <v>0.14390856273600006</v>
      </c>
      <c r="AB14" s="22"/>
      <c r="AC14" s="304">
        <v>52.835300000000004</v>
      </c>
      <c r="AD14" s="309">
        <f t="shared" si="17"/>
        <v>54.345011403776006</v>
      </c>
      <c r="AE14" s="310">
        <f t="shared" si="7"/>
        <v>158.98763514202039</v>
      </c>
      <c r="AG14" s="304">
        <v>516.26900000000001</v>
      </c>
      <c r="AH14" s="309">
        <f t="shared" si="18"/>
        <v>2401.1907187500001</v>
      </c>
      <c r="AI14" s="310">
        <f t="shared" si="8"/>
        <v>136.65320451849377</v>
      </c>
      <c r="AJ14" s="22"/>
      <c r="AK14" s="304">
        <v>1921.9739999999999</v>
      </c>
      <c r="AL14" s="309">
        <f t="shared" si="19"/>
        <v>1580.1194375</v>
      </c>
      <c r="AM14" s="310">
        <f t="shared" si="9"/>
        <v>89.925545259787498</v>
      </c>
    </row>
    <row r="15" spans="1:39" x14ac:dyDescent="0.25">
      <c r="A15" s="304">
        <v>37975.864000000001</v>
      </c>
      <c r="B15" s="309">
        <f t="shared" si="10"/>
        <v>38446.084183593746</v>
      </c>
      <c r="C15" s="310">
        <f t="shared" si="0"/>
        <v>1390.7717169078303</v>
      </c>
      <c r="E15" s="304">
        <v>0</v>
      </c>
      <c r="F15" s="309">
        <f t="shared" si="11"/>
        <v>35616.113874999995</v>
      </c>
      <c r="G15" s="310">
        <f t="shared" si="1"/>
        <v>1288.3986729825749</v>
      </c>
      <c r="I15" s="304">
        <v>34103.163999999997</v>
      </c>
      <c r="J15" s="309">
        <f t="shared" si="12"/>
        <v>30161.001124999995</v>
      </c>
      <c r="K15" s="310">
        <f t="shared" si="2"/>
        <v>890.5005421155123</v>
      </c>
      <c r="M15" s="304">
        <v>0</v>
      </c>
      <c r="N15" s="309">
        <f t="shared" si="13"/>
        <v>13605.1493125</v>
      </c>
      <c r="O15" s="310">
        <f t="shared" si="3"/>
        <v>401.69067293663124</v>
      </c>
      <c r="Q15" s="304">
        <v>38877.366999999998</v>
      </c>
      <c r="R15" s="309">
        <f t="shared" si="14"/>
        <v>39380.727679999996</v>
      </c>
      <c r="S15" s="310">
        <f t="shared" si="4"/>
        <v>2099.0912371631998</v>
      </c>
      <c r="U15" s="304">
        <v>0</v>
      </c>
      <c r="V15" s="309">
        <f t="shared" si="15"/>
        <v>14082.339894528001</v>
      </c>
      <c r="W15" s="310">
        <f t="shared" si="5"/>
        <v>750.62392222807875</v>
      </c>
      <c r="Y15" s="304">
        <v>0</v>
      </c>
      <c r="Z15" s="309">
        <f t="shared" si="16"/>
        <v>0.53996928000000022</v>
      </c>
      <c r="AA15" s="310">
        <f t="shared" si="6"/>
        <v>2.8781712547200012E-2</v>
      </c>
      <c r="AB15" s="22"/>
      <c r="AC15" s="304">
        <v>870.02960000000041</v>
      </c>
      <c r="AD15" s="309">
        <f t="shared" si="17"/>
        <v>706.89268228075559</v>
      </c>
      <c r="AE15" s="310">
        <f t="shared" si="7"/>
        <v>2068.031507436725</v>
      </c>
      <c r="AG15" s="304">
        <v>4288.759</v>
      </c>
      <c r="AH15" s="309">
        <f t="shared" si="18"/>
        <v>3344.9748593750001</v>
      </c>
      <c r="AI15" s="310">
        <f t="shared" si="8"/>
        <v>190.36452623194688</v>
      </c>
      <c r="AJ15" s="22"/>
      <c r="AK15" s="304">
        <v>0</v>
      </c>
      <c r="AL15" s="309">
        <f t="shared" si="19"/>
        <v>790.05971875</v>
      </c>
      <c r="AM15" s="310">
        <f t="shared" si="9"/>
        <v>44.962772629893749</v>
      </c>
    </row>
    <row r="16" spans="1:39" x14ac:dyDescent="0.25">
      <c r="A16" s="304">
        <v>36064.767</v>
      </c>
      <c r="B16" s="309">
        <f t="shared" si="10"/>
        <v>37255.425591796869</v>
      </c>
      <c r="C16" s="310">
        <f t="shared" si="0"/>
        <v>1347.7001186130151</v>
      </c>
      <c r="E16" s="304">
        <v>33824.423000000003</v>
      </c>
      <c r="F16" s="309">
        <f t="shared" si="11"/>
        <v>34720.268437499995</v>
      </c>
      <c r="G16" s="310">
        <f t="shared" si="1"/>
        <v>1255.9918226191874</v>
      </c>
      <c r="I16" s="304">
        <v>24836.364000000001</v>
      </c>
      <c r="J16" s="309">
        <f t="shared" si="12"/>
        <v>27498.682562499998</v>
      </c>
      <c r="K16" s="310">
        <f t="shared" si="2"/>
        <v>811.89585278955622</v>
      </c>
      <c r="M16" s="304">
        <v>0</v>
      </c>
      <c r="N16" s="309">
        <f t="shared" si="13"/>
        <v>6802.5746562499999</v>
      </c>
      <c r="O16" s="310">
        <f t="shared" si="3"/>
        <v>200.84533646831562</v>
      </c>
      <c r="Q16" s="304">
        <v>74047.298999999999</v>
      </c>
      <c r="R16" s="309">
        <f t="shared" si="14"/>
        <v>67113.984735999999</v>
      </c>
      <c r="S16" s="310">
        <f t="shared" si="4"/>
        <v>3577.3431713906402</v>
      </c>
      <c r="U16" s="304">
        <v>8456.0370000000003</v>
      </c>
      <c r="V16" s="309">
        <f t="shared" si="15"/>
        <v>9581.2975789056018</v>
      </c>
      <c r="W16" s="310">
        <f t="shared" si="5"/>
        <v>510.70711419961589</v>
      </c>
      <c r="Y16" s="304">
        <v>0</v>
      </c>
      <c r="Z16" s="309">
        <f t="shared" si="16"/>
        <v>0.10799385600000005</v>
      </c>
      <c r="AA16" s="310">
        <f t="shared" si="6"/>
        <v>5.7563425094400034E-3</v>
      </c>
      <c r="AB16" s="22"/>
      <c r="AC16" s="304">
        <v>948.16880000000003</v>
      </c>
      <c r="AD16" s="309">
        <f t="shared" si="17"/>
        <v>899.91357645615119</v>
      </c>
      <c r="AE16" s="310">
        <f t="shared" si="7"/>
        <v>2632.7187658483049</v>
      </c>
      <c r="AG16" s="304">
        <v>7580.6</v>
      </c>
      <c r="AH16" s="309">
        <f t="shared" si="18"/>
        <v>5462.7874296874998</v>
      </c>
      <c r="AI16" s="310">
        <f t="shared" si="8"/>
        <v>310.8905102959734</v>
      </c>
      <c r="AJ16" s="22"/>
      <c r="AK16" s="304">
        <v>1082.673</v>
      </c>
      <c r="AL16" s="309">
        <f t="shared" si="19"/>
        <v>936.366359375</v>
      </c>
      <c r="AM16" s="310">
        <f t="shared" si="9"/>
        <v>53.289171331846873</v>
      </c>
    </row>
    <row r="17" spans="1:39" x14ac:dyDescent="0.25">
      <c r="A17" s="304">
        <v>57856.360999999997</v>
      </c>
      <c r="B17" s="309">
        <f t="shared" si="10"/>
        <v>47555.893295898437</v>
      </c>
      <c r="C17" s="310">
        <f t="shared" si="0"/>
        <v>1720.3154176218077</v>
      </c>
      <c r="E17" s="304">
        <v>0</v>
      </c>
      <c r="F17" s="309">
        <f t="shared" si="11"/>
        <v>17360.134218749998</v>
      </c>
      <c r="G17" s="310">
        <f t="shared" si="1"/>
        <v>627.99591130959368</v>
      </c>
      <c r="I17" s="304">
        <v>39168.970999999998</v>
      </c>
      <c r="J17" s="309">
        <f t="shared" si="12"/>
        <v>33333.826781249998</v>
      </c>
      <c r="K17" s="310">
        <f t="shared" si="2"/>
        <v>984.17790233372807</v>
      </c>
      <c r="M17" s="304">
        <v>0</v>
      </c>
      <c r="N17" s="309">
        <f t="shared" si="13"/>
        <v>3401.2873281249999</v>
      </c>
      <c r="O17" s="310">
        <f t="shared" si="3"/>
        <v>100.42266823415781</v>
      </c>
      <c r="Q17" s="304">
        <v>0</v>
      </c>
      <c r="R17" s="309">
        <f t="shared" si="14"/>
        <v>13422.7969472</v>
      </c>
      <c r="S17" s="310">
        <f t="shared" si="4"/>
        <v>715.46863427812809</v>
      </c>
      <c r="U17" s="304">
        <v>0</v>
      </c>
      <c r="V17" s="309">
        <f t="shared" si="15"/>
        <v>1916.2595157811204</v>
      </c>
      <c r="W17" s="310">
        <f t="shared" si="5"/>
        <v>102.14142283992318</v>
      </c>
      <c r="Y17" s="304">
        <v>0</v>
      </c>
      <c r="Z17" s="309">
        <f t="shared" si="16"/>
        <v>2.1598771200000012E-2</v>
      </c>
      <c r="AA17" s="310">
        <f t="shared" si="6"/>
        <v>1.1512685018880008E-3</v>
      </c>
      <c r="AB17" s="22"/>
      <c r="AC17" s="304">
        <v>1971.5642000000018</v>
      </c>
      <c r="AD17" s="309">
        <f t="shared" si="17"/>
        <v>1757.2340752912319</v>
      </c>
      <c r="AE17" s="310">
        <f t="shared" si="7"/>
        <v>5140.8304608823055</v>
      </c>
      <c r="AG17" s="304">
        <v>0</v>
      </c>
      <c r="AH17" s="309">
        <f t="shared" si="18"/>
        <v>2731.3937148437499</v>
      </c>
      <c r="AI17" s="310">
        <f t="shared" si="8"/>
        <v>155.4452551479867</v>
      </c>
      <c r="AJ17" s="22"/>
      <c r="AK17" s="304">
        <v>0</v>
      </c>
      <c r="AL17" s="309">
        <f t="shared" si="19"/>
        <v>468.1831796875</v>
      </c>
      <c r="AM17" s="310">
        <f t="shared" si="9"/>
        <v>26.644585665923437</v>
      </c>
    </row>
    <row r="18" spans="1:39" x14ac:dyDescent="0.25">
      <c r="A18" s="304">
        <v>74537.937999999995</v>
      </c>
      <c r="B18" s="309">
        <f t="shared" si="10"/>
        <v>61046.915647949216</v>
      </c>
      <c r="C18" s="310">
        <f t="shared" si="0"/>
        <v>2208.3477547983039</v>
      </c>
      <c r="E18" s="304">
        <v>0</v>
      </c>
      <c r="F18" s="309">
        <f t="shared" si="11"/>
        <v>8680.0671093749988</v>
      </c>
      <c r="G18" s="310">
        <f t="shared" si="1"/>
        <v>313.99795565479684</v>
      </c>
      <c r="I18" s="304">
        <v>48465.167000000001</v>
      </c>
      <c r="J18" s="309">
        <f t="shared" si="12"/>
        <v>40899.496890625</v>
      </c>
      <c r="K18" s="310">
        <f t="shared" si="2"/>
        <v>1207.5535557460141</v>
      </c>
      <c r="M18" s="304">
        <v>0</v>
      </c>
      <c r="N18" s="309">
        <f t="shared" si="13"/>
        <v>1700.6436640625</v>
      </c>
      <c r="O18" s="310">
        <f t="shared" si="3"/>
        <v>50.211334117078906</v>
      </c>
      <c r="Q18" s="304">
        <v>22696.298999999999</v>
      </c>
      <c r="R18" s="309">
        <f t="shared" si="14"/>
        <v>20841.59858944</v>
      </c>
      <c r="S18" s="310">
        <f t="shared" si="4"/>
        <v>1110.9093088136256</v>
      </c>
      <c r="U18" s="304">
        <v>0</v>
      </c>
      <c r="V18" s="309">
        <f t="shared" si="15"/>
        <v>383.2519031562241</v>
      </c>
      <c r="W18" s="310">
        <f t="shared" si="5"/>
        <v>20.428284567984637</v>
      </c>
      <c r="Y18" s="304">
        <v>0</v>
      </c>
      <c r="Z18" s="309">
        <f t="shared" si="16"/>
        <v>4.3197542400000028E-3</v>
      </c>
      <c r="AA18" s="310">
        <f t="shared" si="6"/>
        <v>2.3025370037760016E-4</v>
      </c>
      <c r="AB18" s="22"/>
      <c r="AC18" s="304">
        <v>865.63930000000016</v>
      </c>
      <c r="AD18" s="309">
        <f t="shared" si="17"/>
        <v>1043.9582550582466</v>
      </c>
      <c r="AE18" s="310">
        <f t="shared" si="7"/>
        <v>3054.1249301710213</v>
      </c>
      <c r="AG18" s="304">
        <v>0</v>
      </c>
      <c r="AH18" s="309">
        <f t="shared" si="18"/>
        <v>1365.6968574218749</v>
      </c>
      <c r="AI18" s="310">
        <f t="shared" si="8"/>
        <v>77.72262757399335</v>
      </c>
      <c r="AJ18" s="22"/>
      <c r="AK18" s="304">
        <v>0</v>
      </c>
      <c r="AL18" s="309">
        <f t="shared" si="19"/>
        <v>234.09158984375</v>
      </c>
      <c r="AM18" s="310">
        <f t="shared" si="9"/>
        <v>13.322292832961718</v>
      </c>
    </row>
    <row r="19" spans="1:39" x14ac:dyDescent="0.25">
      <c r="A19" s="304"/>
      <c r="B19" s="309">
        <f t="shared" si="10"/>
        <v>30523.457823974608</v>
      </c>
      <c r="C19" s="310">
        <f t="shared" si="0"/>
        <v>1104.1738773991519</v>
      </c>
      <c r="E19" s="304"/>
      <c r="F19" s="309">
        <f t="shared" si="11"/>
        <v>4340.0335546874994</v>
      </c>
      <c r="G19" s="310">
        <f t="shared" si="1"/>
        <v>156.99897782739842</v>
      </c>
      <c r="I19" s="304"/>
      <c r="J19" s="309">
        <f t="shared" si="12"/>
        <v>20449.7484453125</v>
      </c>
      <c r="K19" s="310">
        <f t="shared" si="2"/>
        <v>603.77677787300706</v>
      </c>
      <c r="M19" s="304"/>
      <c r="N19" s="309">
        <f t="shared" si="13"/>
        <v>850.32183203124998</v>
      </c>
      <c r="O19" s="310">
        <f t="shared" si="3"/>
        <v>25.105667058539453</v>
      </c>
      <c r="Q19" s="304"/>
      <c r="R19" s="309">
        <f t="shared" si="14"/>
        <v>4168.319717888</v>
      </c>
      <c r="S19" s="310">
        <f t="shared" si="4"/>
        <v>222.18186176272513</v>
      </c>
      <c r="U19" s="304"/>
      <c r="V19" s="309">
        <f t="shared" si="15"/>
        <v>76.650380631244829</v>
      </c>
      <c r="W19" s="310">
        <f t="shared" si="5"/>
        <v>4.0856569135969281</v>
      </c>
      <c r="Y19" s="304"/>
      <c r="Z19" s="309">
        <f t="shared" si="16"/>
        <v>8.6395084800000056E-4</v>
      </c>
      <c r="AA19" s="310">
        <f t="shared" si="6"/>
        <v>4.6050740075520033E-5</v>
      </c>
      <c r="AB19" s="22"/>
      <c r="AC19" s="304"/>
      <c r="AD19" s="309">
        <f t="shared" si="17"/>
        <v>208.79165101164932</v>
      </c>
      <c r="AE19" s="310">
        <f t="shared" si="7"/>
        <v>610.82498603420436</v>
      </c>
      <c r="AG19" s="304"/>
      <c r="AH19" s="309">
        <f t="shared" si="18"/>
        <v>682.84842871093747</v>
      </c>
      <c r="AI19" s="310">
        <f t="shared" si="8"/>
        <v>38.861313786996675</v>
      </c>
      <c r="AJ19" s="22"/>
      <c r="AK19" s="304"/>
      <c r="AL19" s="309">
        <f t="shared" si="19"/>
        <v>117.045794921875</v>
      </c>
      <c r="AM19" s="310">
        <f t="shared" si="9"/>
        <v>6.6611464164808591</v>
      </c>
    </row>
    <row r="20" spans="1:39" x14ac:dyDescent="0.25">
      <c r="A20" s="304"/>
      <c r="B20" s="309">
        <f t="shared" si="10"/>
        <v>15261.728911987304</v>
      </c>
      <c r="C20" s="310">
        <f t="shared" si="0"/>
        <v>552.08693869957597</v>
      </c>
      <c r="E20" s="304"/>
      <c r="F20" s="309">
        <f t="shared" si="11"/>
        <v>2170.0167773437497</v>
      </c>
      <c r="G20" s="310">
        <f t="shared" si="1"/>
        <v>78.49948891369921</v>
      </c>
      <c r="I20" s="304"/>
      <c r="J20" s="309">
        <f t="shared" si="12"/>
        <v>10224.87422265625</v>
      </c>
      <c r="K20" s="310">
        <f t="shared" si="2"/>
        <v>301.88838893650353</v>
      </c>
      <c r="M20" s="304"/>
      <c r="N20" s="309">
        <f t="shared" si="13"/>
        <v>425.16091601562499</v>
      </c>
      <c r="O20" s="310">
        <f t="shared" si="3"/>
        <v>12.552833529269726</v>
      </c>
      <c r="Q20" s="304"/>
      <c r="R20" s="309">
        <f t="shared" si="14"/>
        <v>833.66394357760009</v>
      </c>
      <c r="S20" s="310">
        <f t="shared" si="4"/>
        <v>44.436372352545028</v>
      </c>
      <c r="U20" s="304"/>
      <c r="V20" s="309">
        <f t="shared" si="15"/>
        <v>15.330076126248967</v>
      </c>
      <c r="W20" s="310">
        <f t="shared" si="5"/>
        <v>0.81713138271938557</v>
      </c>
      <c r="Y20" s="304"/>
      <c r="Z20" s="309">
        <f t="shared" si="16"/>
        <v>1.7279016960000012E-4</v>
      </c>
      <c r="AA20" s="310">
        <f t="shared" si="6"/>
        <v>9.2101480151040067E-6</v>
      </c>
      <c r="AB20" s="22"/>
      <c r="AC20" s="304"/>
      <c r="AD20" s="309">
        <f t="shared" si="17"/>
        <v>41.758330202329866</v>
      </c>
      <c r="AE20" s="310">
        <f t="shared" si="7"/>
        <v>122.16499720684087</v>
      </c>
      <c r="AG20" s="304"/>
      <c r="AH20" s="309">
        <f t="shared" si="18"/>
        <v>341.42421435546873</v>
      </c>
      <c r="AI20" s="310">
        <f t="shared" si="8"/>
        <v>19.430656893498337</v>
      </c>
      <c r="AJ20" s="22"/>
      <c r="AK20" s="304"/>
      <c r="AL20" s="309">
        <f t="shared" si="19"/>
        <v>58.5228974609375</v>
      </c>
      <c r="AM20" s="310">
        <f t="shared" si="9"/>
        <v>3.3305732082404296</v>
      </c>
    </row>
    <row r="21" spans="1:39" x14ac:dyDescent="0.25">
      <c r="A21" s="304"/>
      <c r="B21" s="309">
        <f t="shared" si="10"/>
        <v>7630.864455993652</v>
      </c>
      <c r="C21" s="310">
        <f t="shared" si="0"/>
        <v>276.04346934978798</v>
      </c>
      <c r="E21" s="304"/>
      <c r="F21" s="309">
        <f t="shared" si="11"/>
        <v>1085.0083886718749</v>
      </c>
      <c r="G21" s="310">
        <f t="shared" si="1"/>
        <v>39.249744456849605</v>
      </c>
      <c r="I21" s="304"/>
      <c r="J21" s="309">
        <f t="shared" si="12"/>
        <v>5112.437111328125</v>
      </c>
      <c r="K21" s="310">
        <f t="shared" si="2"/>
        <v>150.94419446825177</v>
      </c>
      <c r="M21" s="304"/>
      <c r="N21" s="309">
        <f t="shared" si="13"/>
        <v>212.5804580078125</v>
      </c>
      <c r="O21" s="310">
        <f t="shared" si="3"/>
        <v>6.2764167646348632</v>
      </c>
      <c r="Q21" s="304"/>
      <c r="R21" s="309">
        <f t="shared" si="14"/>
        <v>166.73278871552003</v>
      </c>
      <c r="S21" s="310">
        <f t="shared" si="4"/>
        <v>8.8872744705090074</v>
      </c>
      <c r="U21" s="304"/>
      <c r="V21" s="309">
        <f t="shared" si="15"/>
        <v>3.0660152252497936</v>
      </c>
      <c r="W21" s="310">
        <f t="shared" si="5"/>
        <v>0.16342627654387715</v>
      </c>
      <c r="Y21" s="304"/>
      <c r="Z21" s="309">
        <f t="shared" si="16"/>
        <v>3.4558033920000025E-5</v>
      </c>
      <c r="AA21" s="310">
        <f t="shared" si="6"/>
        <v>1.8420296030208015E-6</v>
      </c>
      <c r="AB21" s="22"/>
      <c r="AC21" s="304"/>
      <c r="AD21" s="309">
        <f t="shared" si="17"/>
        <v>8.3516660404659735</v>
      </c>
      <c r="AE21" s="310">
        <f t="shared" si="7"/>
        <v>24.432999441368175</v>
      </c>
      <c r="AG21" s="304"/>
      <c r="AH21" s="309">
        <f t="shared" si="18"/>
        <v>170.71210717773437</v>
      </c>
      <c r="AI21" s="310">
        <f t="shared" si="8"/>
        <v>9.7153284467491687</v>
      </c>
      <c r="AJ21" s="22"/>
      <c r="AK21" s="304"/>
      <c r="AL21" s="309">
        <f t="shared" si="19"/>
        <v>29.26144873046875</v>
      </c>
      <c r="AM21" s="310">
        <f t="shared" si="9"/>
        <v>1.6652866041202148</v>
      </c>
    </row>
    <row r="22" spans="1:39" x14ac:dyDescent="0.25">
      <c r="A22" s="304"/>
      <c r="B22" s="309">
        <f t="shared" si="10"/>
        <v>3815.432227996826</v>
      </c>
      <c r="C22" s="310">
        <f t="shared" si="0"/>
        <v>138.02173467489399</v>
      </c>
      <c r="E22" s="304"/>
      <c r="F22" s="309">
        <f t="shared" si="11"/>
        <v>542.50419433593743</v>
      </c>
      <c r="G22" s="310">
        <f t="shared" si="1"/>
        <v>19.624872228424803</v>
      </c>
      <c r="I22" s="304"/>
      <c r="J22" s="309">
        <f t="shared" si="12"/>
        <v>2556.2185556640625</v>
      </c>
      <c r="K22" s="310">
        <f t="shared" si="2"/>
        <v>75.472097234125883</v>
      </c>
      <c r="M22" s="304"/>
      <c r="N22" s="309">
        <f t="shared" si="13"/>
        <v>106.29022900390625</v>
      </c>
      <c r="O22" s="310">
        <f t="shared" si="3"/>
        <v>3.1382083823174316</v>
      </c>
      <c r="Q22" s="304"/>
      <c r="R22" s="309">
        <f t="shared" si="14"/>
        <v>33.346557743104007</v>
      </c>
      <c r="S22" s="310">
        <f t="shared" si="4"/>
        <v>1.7774548941018014</v>
      </c>
      <c r="U22" s="304"/>
      <c r="V22" s="309">
        <f t="shared" si="15"/>
        <v>0.61320304504995882</v>
      </c>
      <c r="W22" s="310">
        <f t="shared" si="5"/>
        <v>3.2685255308775432E-2</v>
      </c>
      <c r="Y22" s="304"/>
      <c r="Z22" s="309">
        <f t="shared" si="16"/>
        <v>6.9116067840000052E-6</v>
      </c>
      <c r="AA22" s="310">
        <f t="shared" si="6"/>
        <v>3.684059206041603E-7</v>
      </c>
      <c r="AB22" s="22"/>
      <c r="AC22" s="304"/>
      <c r="AD22" s="309">
        <f t="shared" si="17"/>
        <v>1.6703332080931947</v>
      </c>
      <c r="AE22" s="310">
        <f t="shared" si="7"/>
        <v>4.8865998882736355</v>
      </c>
      <c r="AG22" s="304"/>
      <c r="AH22" s="309">
        <f t="shared" si="18"/>
        <v>85.356053588867184</v>
      </c>
      <c r="AI22" s="310">
        <f t="shared" si="8"/>
        <v>4.8576642233745844</v>
      </c>
      <c r="AJ22" s="22"/>
      <c r="AK22" s="304"/>
      <c r="AL22" s="309">
        <f t="shared" si="19"/>
        <v>14.630724365234375</v>
      </c>
      <c r="AM22" s="310">
        <f t="shared" si="9"/>
        <v>0.83264330206010739</v>
      </c>
    </row>
    <row r="23" spans="1:39" x14ac:dyDescent="0.25">
      <c r="A23" s="304"/>
      <c r="B23" s="309">
        <f t="shared" si="10"/>
        <v>1907.716113998413</v>
      </c>
      <c r="C23" s="310">
        <f t="shared" si="0"/>
        <v>69.010867337446996</v>
      </c>
      <c r="E23" s="304"/>
      <c r="F23" s="309">
        <f t="shared" si="11"/>
        <v>271.25209716796871</v>
      </c>
      <c r="G23" s="310">
        <f t="shared" si="1"/>
        <v>9.8124361142124013</v>
      </c>
      <c r="I23" s="304"/>
      <c r="J23" s="309">
        <f t="shared" si="12"/>
        <v>1278.1092778320312</v>
      </c>
      <c r="K23" s="310">
        <f t="shared" si="2"/>
        <v>37.736048617062941</v>
      </c>
      <c r="M23" s="304"/>
      <c r="N23" s="309">
        <f t="shared" si="13"/>
        <v>53.145114501953124</v>
      </c>
      <c r="O23" s="310">
        <f t="shared" si="3"/>
        <v>1.5691041911587158</v>
      </c>
      <c r="Q23" s="304"/>
      <c r="R23" s="309">
        <f t="shared" si="14"/>
        <v>6.6693115486208017</v>
      </c>
      <c r="S23" s="310">
        <f t="shared" si="4"/>
        <v>0.35549097882036029</v>
      </c>
      <c r="U23" s="304"/>
      <c r="V23" s="309">
        <f t="shared" si="15"/>
        <v>0.12264060900999177</v>
      </c>
      <c r="W23" s="310">
        <f t="shared" si="5"/>
        <v>6.5370510617550866E-3</v>
      </c>
      <c r="Y23" s="304"/>
      <c r="Z23" s="309">
        <f t="shared" si="16"/>
        <v>1.3823213568000011E-6</v>
      </c>
      <c r="AA23" s="310">
        <f t="shared" si="6"/>
        <v>7.3681184120832058E-8</v>
      </c>
      <c r="AB23" s="22"/>
      <c r="AC23" s="304"/>
      <c r="AD23" s="309">
        <f t="shared" si="17"/>
        <v>0.33406664161863897</v>
      </c>
      <c r="AE23" s="310">
        <f t="shared" si="7"/>
        <v>0.97731997765472711</v>
      </c>
      <c r="AG23" s="304"/>
      <c r="AH23" s="309">
        <f t="shared" si="18"/>
        <v>42.678026794433592</v>
      </c>
      <c r="AI23" s="310">
        <f t="shared" si="8"/>
        <v>2.4288321116872922</v>
      </c>
      <c r="AJ23" s="22"/>
      <c r="AK23" s="304"/>
      <c r="AL23" s="309">
        <f t="shared" si="19"/>
        <v>7.3153621826171875</v>
      </c>
      <c r="AM23" s="310">
        <f t="shared" si="9"/>
        <v>0.4163216510300537</v>
      </c>
    </row>
    <row r="24" spans="1:39" x14ac:dyDescent="0.25">
      <c r="A24" s="304"/>
      <c r="B24" s="309">
        <f t="shared" si="10"/>
        <v>953.8580569992065</v>
      </c>
      <c r="C24" s="310">
        <f t="shared" si="0"/>
        <v>34.505433668723498</v>
      </c>
      <c r="E24" s="304"/>
      <c r="F24" s="309">
        <f t="shared" si="11"/>
        <v>135.62604858398436</v>
      </c>
      <c r="G24" s="310">
        <f t="shared" si="1"/>
        <v>4.9062180571062006</v>
      </c>
      <c r="I24" s="304"/>
      <c r="J24" s="309">
        <f t="shared" si="12"/>
        <v>639.05463891601562</v>
      </c>
      <c r="K24" s="310">
        <f t="shared" si="2"/>
        <v>18.868024308531471</v>
      </c>
      <c r="M24" s="304"/>
      <c r="N24" s="309">
        <f t="shared" si="13"/>
        <v>26.572557250976562</v>
      </c>
      <c r="O24" s="310">
        <f t="shared" si="3"/>
        <v>0.7845520955793579</v>
      </c>
      <c r="Q24" s="304"/>
      <c r="R24" s="309">
        <f t="shared" si="14"/>
        <v>1.3338623097241604</v>
      </c>
      <c r="S24" s="310">
        <f t="shared" si="4"/>
        <v>7.1098195764072059E-2</v>
      </c>
      <c r="U24" s="304"/>
      <c r="V24" s="309">
        <f t="shared" si="15"/>
        <v>2.4528121801998357E-2</v>
      </c>
      <c r="W24" s="310">
        <f t="shared" si="5"/>
        <v>1.3074102123510174E-3</v>
      </c>
      <c r="Y24" s="304"/>
      <c r="Z24" s="309">
        <f t="shared" si="16"/>
        <v>2.7646427136000024E-7</v>
      </c>
      <c r="AA24" s="310">
        <f t="shared" si="6"/>
        <v>1.4736236824166414E-8</v>
      </c>
      <c r="AB24" s="22"/>
      <c r="AC24" s="304"/>
      <c r="AD24" s="309">
        <f t="shared" si="17"/>
        <v>6.68133283237278E-2</v>
      </c>
      <c r="AE24" s="310">
        <f t="shared" si="7"/>
        <v>0.19546399553094543</v>
      </c>
      <c r="AG24" s="304"/>
      <c r="AH24" s="309">
        <f t="shared" si="18"/>
        <v>21.339013397216796</v>
      </c>
      <c r="AI24" s="310">
        <f t="shared" si="8"/>
        <v>1.2144160558436461</v>
      </c>
      <c r="AJ24" s="22"/>
      <c r="AK24" s="304"/>
      <c r="AL24" s="309">
        <f t="shared" si="19"/>
        <v>3.6576810913085938</v>
      </c>
      <c r="AM24" s="310">
        <f t="shared" si="9"/>
        <v>0.20816082551502685</v>
      </c>
    </row>
    <row r="25" spans="1:39" x14ac:dyDescent="0.25">
      <c r="A25" s="304"/>
      <c r="B25" s="309">
        <f t="shared" si="10"/>
        <v>476.92902849960325</v>
      </c>
      <c r="C25" s="310">
        <f t="shared" si="0"/>
        <v>17.252716834361749</v>
      </c>
      <c r="E25" s="304"/>
      <c r="F25" s="309">
        <f t="shared" si="11"/>
        <v>67.813024291992178</v>
      </c>
      <c r="G25" s="310">
        <f t="shared" si="1"/>
        <v>2.4531090285531003</v>
      </c>
      <c r="I25" s="304"/>
      <c r="J25" s="309">
        <f t="shared" si="12"/>
        <v>319.52731945800781</v>
      </c>
      <c r="K25" s="310">
        <f t="shared" si="2"/>
        <v>9.4340121542657354</v>
      </c>
      <c r="M25" s="304"/>
      <c r="N25" s="309">
        <f t="shared" si="13"/>
        <v>13.286278625488281</v>
      </c>
      <c r="O25" s="310">
        <f t="shared" si="3"/>
        <v>0.39227604778967895</v>
      </c>
      <c r="Q25" s="304"/>
      <c r="R25" s="309">
        <f t="shared" si="14"/>
        <v>0.26677246194483212</v>
      </c>
      <c r="S25" s="310">
        <f t="shared" si="4"/>
        <v>1.4219639152814415E-2</v>
      </c>
      <c r="U25" s="304"/>
      <c r="V25" s="309">
        <f t="shared" si="15"/>
        <v>4.9056243603996718E-3</v>
      </c>
      <c r="W25" s="310">
        <f t="shared" si="5"/>
        <v>2.6148204247020352E-4</v>
      </c>
      <c r="Y25" s="304"/>
      <c r="Z25" s="309">
        <f t="shared" si="16"/>
        <v>5.5292854272000051E-8</v>
      </c>
      <c r="AA25" s="310">
        <f t="shared" si="6"/>
        <v>2.9472473648332829E-9</v>
      </c>
      <c r="AB25" s="22"/>
      <c r="AC25" s="304"/>
      <c r="AD25" s="309">
        <f t="shared" si="17"/>
        <v>1.336266566474556E-2</v>
      </c>
      <c r="AE25" s="310">
        <f t="shared" si="7"/>
        <v>3.909279910618909E-2</v>
      </c>
      <c r="AG25" s="304"/>
      <c r="AH25" s="309">
        <f t="shared" si="18"/>
        <v>10.669506698608398</v>
      </c>
      <c r="AI25" s="310">
        <f t="shared" si="8"/>
        <v>0.60720802792182305</v>
      </c>
      <c r="AJ25" s="22"/>
      <c r="AK25" s="304"/>
      <c r="AL25" s="309">
        <f t="shared" si="19"/>
        <v>1.8288405456542969</v>
      </c>
      <c r="AM25" s="310">
        <f t="shared" si="9"/>
        <v>0.10408041275751342</v>
      </c>
    </row>
    <row r="26" spans="1:39" x14ac:dyDescent="0.25">
      <c r="A26" s="304"/>
      <c r="B26" s="309">
        <f t="shared" si="10"/>
        <v>238.46451424980162</v>
      </c>
      <c r="C26" s="310">
        <f t="shared" si="0"/>
        <v>8.6263584171808745</v>
      </c>
      <c r="E26" s="304"/>
      <c r="F26" s="309">
        <f t="shared" si="11"/>
        <v>33.906512145996089</v>
      </c>
      <c r="G26" s="310">
        <f t="shared" si="1"/>
        <v>1.2265545142765502</v>
      </c>
      <c r="I26" s="304"/>
      <c r="J26" s="309">
        <f t="shared" si="12"/>
        <v>159.7636597290039</v>
      </c>
      <c r="K26" s="310">
        <f t="shared" si="2"/>
        <v>4.7170060771328677</v>
      </c>
      <c r="M26" s="304"/>
      <c r="N26" s="309">
        <f t="shared" si="13"/>
        <v>6.6431393127441405</v>
      </c>
      <c r="O26" s="310">
        <f t="shared" si="3"/>
        <v>0.19613802389483947</v>
      </c>
      <c r="Q26" s="304"/>
      <c r="R26" s="309">
        <f t="shared" si="14"/>
        <v>5.3354492388966425E-2</v>
      </c>
      <c r="S26" s="310">
        <f t="shared" si="4"/>
        <v>2.8439278305628828E-3</v>
      </c>
      <c r="U26" s="304"/>
      <c r="V26" s="309">
        <f t="shared" si="15"/>
        <v>9.8112487207993441E-4</v>
      </c>
      <c r="W26" s="310">
        <f t="shared" si="5"/>
        <v>5.2296408494040706E-5</v>
      </c>
      <c r="Y26" s="304"/>
      <c r="Z26" s="309">
        <f t="shared" si="16"/>
        <v>1.1058570854400012E-8</v>
      </c>
      <c r="AA26" s="310">
        <f t="shared" si="6"/>
        <v>5.8944947296665668E-10</v>
      </c>
      <c r="AB26" s="22"/>
      <c r="AC26" s="304"/>
      <c r="AD26" s="309">
        <f t="shared" si="17"/>
        <v>2.6725331329491122E-3</v>
      </c>
      <c r="AE26" s="310">
        <f t="shared" si="7"/>
        <v>7.8185598212378183E-3</v>
      </c>
      <c r="AG26" s="304"/>
      <c r="AH26" s="309">
        <f t="shared" si="18"/>
        <v>5.334753349304199</v>
      </c>
      <c r="AI26" s="310">
        <f t="shared" si="8"/>
        <v>0.30360401396091152</v>
      </c>
      <c r="AJ26" s="22"/>
      <c r="AK26" s="304"/>
      <c r="AL26" s="309">
        <f t="shared" si="19"/>
        <v>0.91442027282714844</v>
      </c>
      <c r="AM26" s="310">
        <f t="shared" si="9"/>
        <v>5.2040206378756712E-2</v>
      </c>
    </row>
    <row r="27" spans="1:39" x14ac:dyDescent="0.25">
      <c r="A27" s="304"/>
      <c r="B27" s="309">
        <f t="shared" si="10"/>
        <v>119.23225712490081</v>
      </c>
      <c r="C27" s="310">
        <f t="shared" si="0"/>
        <v>4.3131792085904372</v>
      </c>
      <c r="E27" s="304"/>
      <c r="F27" s="309">
        <f t="shared" si="11"/>
        <v>16.953256072998045</v>
      </c>
      <c r="G27" s="310">
        <f t="shared" si="1"/>
        <v>0.61327725713827508</v>
      </c>
      <c r="I27" s="304"/>
      <c r="J27" s="309">
        <f t="shared" si="12"/>
        <v>79.881829864501952</v>
      </c>
      <c r="K27" s="310">
        <f t="shared" si="2"/>
        <v>2.3585030385664338</v>
      </c>
      <c r="M27" s="304"/>
      <c r="N27" s="309">
        <f t="shared" si="13"/>
        <v>3.3215696563720702</v>
      </c>
      <c r="O27" s="310">
        <f t="shared" si="3"/>
        <v>9.8069011947419737E-2</v>
      </c>
      <c r="Q27" s="304"/>
      <c r="R27" s="309">
        <f t="shared" si="14"/>
        <v>1.0670898477793286E-2</v>
      </c>
      <c r="S27" s="310">
        <f t="shared" si="4"/>
        <v>5.6878556611257667E-4</v>
      </c>
      <c r="U27" s="304"/>
      <c r="V27" s="309">
        <f t="shared" si="15"/>
        <v>1.9622497441598689E-4</v>
      </c>
      <c r="W27" s="310">
        <f t="shared" si="5"/>
        <v>1.0459281698808141E-5</v>
      </c>
      <c r="Y27" s="304"/>
      <c r="Z27" s="309">
        <f t="shared" si="16"/>
        <v>2.2117141708800025E-9</v>
      </c>
      <c r="AA27" s="310">
        <f t="shared" si="6"/>
        <v>1.1788989459333135E-10</v>
      </c>
      <c r="AB27" s="22"/>
      <c r="AC27" s="304"/>
      <c r="AD27" s="309">
        <f t="shared" si="17"/>
        <v>5.3450662658982248E-4</v>
      </c>
      <c r="AE27" s="310">
        <f t="shared" si="7"/>
        <v>1.5637119642475637E-3</v>
      </c>
      <c r="AG27" s="304"/>
      <c r="AH27" s="309">
        <f t="shared" si="18"/>
        <v>2.6673766746520995</v>
      </c>
      <c r="AI27" s="310">
        <f t="shared" si="8"/>
        <v>0.15180200698045576</v>
      </c>
      <c r="AJ27" s="22"/>
      <c r="AK27" s="304"/>
      <c r="AL27" s="309">
        <f t="shared" si="19"/>
        <v>0.45721013641357422</v>
      </c>
      <c r="AM27" s="310">
        <f t="shared" si="9"/>
        <v>2.6020103189378356E-2</v>
      </c>
    </row>
    <row r="28" spans="1:39" x14ac:dyDescent="0.25">
      <c r="A28" s="304"/>
      <c r="B28" s="309">
        <f t="shared" si="10"/>
        <v>59.616128562450406</v>
      </c>
      <c r="C28" s="310">
        <f t="shared" si="0"/>
        <v>2.1565896042952186</v>
      </c>
      <c r="E28" s="304"/>
      <c r="F28" s="309">
        <f t="shared" si="11"/>
        <v>8.4766280364990223</v>
      </c>
      <c r="G28" s="310">
        <f t="shared" si="1"/>
        <v>0.30663862856913754</v>
      </c>
      <c r="I28" s="304"/>
      <c r="J28" s="309">
        <f t="shared" si="12"/>
        <v>39.940914932250976</v>
      </c>
      <c r="K28" s="310">
        <f t="shared" si="2"/>
        <v>1.1792515192832169</v>
      </c>
      <c r="M28" s="304"/>
      <c r="N28" s="309">
        <f t="shared" si="13"/>
        <v>1.6607848281860351</v>
      </c>
      <c r="O28" s="310">
        <f t="shared" si="3"/>
        <v>4.9034505973709869E-2</v>
      </c>
      <c r="Q28" s="304"/>
      <c r="R28" s="309">
        <f t="shared" si="14"/>
        <v>2.134179695558657E-3</v>
      </c>
      <c r="S28" s="310">
        <f t="shared" si="4"/>
        <v>1.1375711322251532E-4</v>
      </c>
      <c r="U28" s="304"/>
      <c r="V28" s="309">
        <f t="shared" si="15"/>
        <v>3.9244994883197383E-5</v>
      </c>
      <c r="W28" s="310">
        <f t="shared" si="5"/>
        <v>2.0918563397616287E-6</v>
      </c>
      <c r="Y28" s="304"/>
      <c r="Z28" s="309">
        <f t="shared" si="16"/>
        <v>4.4234283417600053E-10</v>
      </c>
      <c r="AA28" s="310">
        <f t="shared" si="6"/>
        <v>2.3577978918666268E-11</v>
      </c>
      <c r="AB28" s="22"/>
      <c r="AC28" s="304"/>
      <c r="AD28" s="309">
        <f t="shared" si="17"/>
        <v>1.069013253179645E-4</v>
      </c>
      <c r="AE28" s="310">
        <f t="shared" si="7"/>
        <v>3.1274239284951276E-4</v>
      </c>
      <c r="AG28" s="304"/>
      <c r="AH28" s="309">
        <f t="shared" si="18"/>
        <v>1.3336883373260497</v>
      </c>
      <c r="AI28" s="310">
        <f t="shared" si="8"/>
        <v>7.5901003490227881E-2</v>
      </c>
      <c r="AJ28" s="22"/>
      <c r="AK28" s="304"/>
      <c r="AL28" s="309">
        <f t="shared" si="19"/>
        <v>0.22860506820678711</v>
      </c>
      <c r="AM28" s="310">
        <f t="shared" si="9"/>
        <v>1.3010051594689178E-2</v>
      </c>
    </row>
    <row r="29" spans="1:39" x14ac:dyDescent="0.25">
      <c r="A29" s="304"/>
      <c r="B29" s="309">
        <f t="shared" si="10"/>
        <v>29.808064281225203</v>
      </c>
      <c r="C29" s="310">
        <f t="shared" si="0"/>
        <v>1.0782948021476093</v>
      </c>
      <c r="E29" s="304"/>
      <c r="F29" s="309">
        <f t="shared" si="11"/>
        <v>4.2383140182495112</v>
      </c>
      <c r="G29" s="310">
        <f t="shared" si="1"/>
        <v>0.15331931428456877</v>
      </c>
      <c r="I29" s="304"/>
      <c r="J29" s="309">
        <f t="shared" si="12"/>
        <v>19.970457466125488</v>
      </c>
      <c r="K29" s="310">
        <f t="shared" si="2"/>
        <v>0.58962575964160846</v>
      </c>
      <c r="M29" s="304"/>
      <c r="N29" s="309">
        <f t="shared" si="13"/>
        <v>0.83039241409301756</v>
      </c>
      <c r="O29" s="310">
        <f t="shared" si="3"/>
        <v>2.4517252986854934E-2</v>
      </c>
      <c r="Q29" s="304"/>
      <c r="R29" s="309">
        <f t="shared" si="14"/>
        <v>4.2683593911173144E-4</v>
      </c>
      <c r="S29" s="310">
        <f t="shared" si="4"/>
        <v>2.2751422644503067E-5</v>
      </c>
      <c r="U29" s="304"/>
      <c r="V29" s="309">
        <f t="shared" si="15"/>
        <v>7.8489989766394762E-6</v>
      </c>
      <c r="W29" s="310">
        <f t="shared" si="5"/>
        <v>4.183712679523257E-7</v>
      </c>
      <c r="Y29" s="304"/>
      <c r="Z29" s="309">
        <f t="shared" si="16"/>
        <v>8.8468566835200108E-11</v>
      </c>
      <c r="AA29" s="310">
        <f t="shared" si="6"/>
        <v>4.715595783733254E-12</v>
      </c>
      <c r="AB29" s="22"/>
      <c r="AC29" s="304"/>
      <c r="AD29" s="309">
        <f t="shared" si="17"/>
        <v>2.1380265063592903E-5</v>
      </c>
      <c r="AE29" s="310">
        <f t="shared" si="7"/>
        <v>6.2548478569902563E-5</v>
      </c>
      <c r="AG29" s="304"/>
      <c r="AH29" s="309">
        <f t="shared" si="18"/>
        <v>0.66684416866302487</v>
      </c>
      <c r="AI29" s="310">
        <f t="shared" si="8"/>
        <v>3.795050174511394E-2</v>
      </c>
      <c r="AJ29" s="22"/>
      <c r="AK29" s="304"/>
      <c r="AL29" s="309">
        <f t="shared" si="19"/>
        <v>0.11430253410339355</v>
      </c>
      <c r="AM29" s="310">
        <f t="shared" si="9"/>
        <v>6.505025797344589E-3</v>
      </c>
    </row>
    <row r="30" spans="1:39" x14ac:dyDescent="0.25">
      <c r="A30" s="304"/>
      <c r="B30" s="309">
        <f t="shared" si="10"/>
        <v>14.904032140612602</v>
      </c>
      <c r="C30" s="310">
        <f t="shared" si="0"/>
        <v>0.53914740107380466</v>
      </c>
      <c r="E30" s="304"/>
      <c r="F30" s="309">
        <f t="shared" si="11"/>
        <v>2.1191570091247556</v>
      </c>
      <c r="G30" s="310">
        <f t="shared" si="1"/>
        <v>7.6659657142284385E-2</v>
      </c>
      <c r="I30" s="304"/>
      <c r="J30" s="309">
        <f t="shared" si="12"/>
        <v>9.9852287330627441</v>
      </c>
      <c r="K30" s="310">
        <f t="shared" si="2"/>
        <v>0.29481287982080423</v>
      </c>
      <c r="M30" s="304"/>
      <c r="N30" s="309">
        <f t="shared" si="13"/>
        <v>0.41519620704650878</v>
      </c>
      <c r="O30" s="310">
        <f t="shared" si="3"/>
        <v>1.2258626493427467E-2</v>
      </c>
      <c r="Q30" s="304"/>
      <c r="R30" s="309">
        <f t="shared" si="14"/>
        <v>8.5367187822346297E-5</v>
      </c>
      <c r="S30" s="310">
        <f t="shared" si="4"/>
        <v>4.5502845289006138E-6</v>
      </c>
      <c r="U30" s="304"/>
      <c r="V30" s="309">
        <f t="shared" si="15"/>
        <v>1.5697997953278953E-6</v>
      </c>
      <c r="W30" s="310">
        <f t="shared" si="5"/>
        <v>8.3674253590465149E-8</v>
      </c>
      <c r="Y30" s="304"/>
      <c r="Z30" s="309">
        <f t="shared" si="16"/>
        <v>1.7693713367040023E-11</v>
      </c>
      <c r="AA30" s="310">
        <f t="shared" si="6"/>
        <v>9.4311915674665091E-13</v>
      </c>
      <c r="AB30" s="22"/>
      <c r="AC30" s="304"/>
      <c r="AD30" s="309">
        <f t="shared" si="17"/>
        <v>4.2760530127185811E-6</v>
      </c>
      <c r="AE30" s="310">
        <f t="shared" si="7"/>
        <v>1.2509695713980513E-5</v>
      </c>
      <c r="AG30" s="304"/>
      <c r="AH30" s="309">
        <f t="shared" si="18"/>
        <v>0.33342208433151244</v>
      </c>
      <c r="AI30" s="310">
        <f t="shared" si="8"/>
        <v>1.897525087255697E-2</v>
      </c>
      <c r="AJ30" s="22"/>
      <c r="AK30" s="304"/>
      <c r="AL30" s="309">
        <f t="shared" si="19"/>
        <v>5.7151267051696777E-2</v>
      </c>
      <c r="AM30" s="310">
        <f t="shared" si="9"/>
        <v>3.2525128986722945E-3</v>
      </c>
    </row>
    <row r="31" spans="1:39" x14ac:dyDescent="0.25">
      <c r="A31" s="304"/>
      <c r="B31" s="309">
        <f t="shared" si="10"/>
        <v>7.4520160703063008</v>
      </c>
      <c r="C31" s="310">
        <f t="shared" si="0"/>
        <v>0.26957370053690233</v>
      </c>
      <c r="E31" s="304"/>
      <c r="F31" s="309">
        <f t="shared" si="11"/>
        <v>1.0595785045623778</v>
      </c>
      <c r="G31" s="310">
        <f t="shared" si="1"/>
        <v>3.8329828571142192E-2</v>
      </c>
      <c r="I31" s="304"/>
      <c r="J31" s="309">
        <f t="shared" si="12"/>
        <v>4.992614366531372</v>
      </c>
      <c r="K31" s="310">
        <f t="shared" si="2"/>
        <v>0.14740643991040212</v>
      </c>
      <c r="M31" s="304"/>
      <c r="N31" s="309">
        <f t="shared" si="13"/>
        <v>0.20759810352325439</v>
      </c>
      <c r="O31" s="310">
        <f t="shared" si="3"/>
        <v>6.1293132467137336E-3</v>
      </c>
      <c r="Q31" s="304"/>
      <c r="R31" s="309">
        <f t="shared" si="14"/>
        <v>1.7073437564469261E-5</v>
      </c>
      <c r="S31" s="310">
        <f t="shared" si="4"/>
        <v>9.1005690578012278E-7</v>
      </c>
      <c r="U31" s="304"/>
      <c r="V31" s="309">
        <f t="shared" si="15"/>
        <v>3.1395995906557909E-7</v>
      </c>
      <c r="W31" s="310">
        <f t="shared" si="5"/>
        <v>1.6734850718093032E-8</v>
      </c>
      <c r="Y31" s="304"/>
      <c r="Z31" s="309">
        <f t="shared" si="16"/>
        <v>3.5387426734080047E-12</v>
      </c>
      <c r="AA31" s="310">
        <f t="shared" si="6"/>
        <v>1.8862383134933018E-13</v>
      </c>
      <c r="AB31" s="22"/>
      <c r="AC31" s="304"/>
      <c r="AD31" s="309">
        <f t="shared" si="17"/>
        <v>8.5521060254371628E-7</v>
      </c>
      <c r="AE31" s="310">
        <f t="shared" si="7"/>
        <v>2.501939142796103E-6</v>
      </c>
      <c r="AG31" s="304"/>
      <c r="AH31" s="309">
        <f t="shared" si="18"/>
        <v>0.16671104216575622</v>
      </c>
      <c r="AI31" s="310">
        <f t="shared" si="8"/>
        <v>9.4876254362784851E-3</v>
      </c>
      <c r="AJ31" s="22"/>
      <c r="AK31" s="304"/>
      <c r="AL31" s="309">
        <f t="shared" si="19"/>
        <v>2.8575633525848389E-2</v>
      </c>
      <c r="AM31" s="310">
        <f t="shared" si="9"/>
        <v>1.6262564493361473E-3</v>
      </c>
    </row>
    <row r="32" spans="1:39" x14ac:dyDescent="0.25">
      <c r="A32" s="304"/>
      <c r="B32" s="309">
        <f t="shared" si="10"/>
        <v>3.7260080351531504</v>
      </c>
      <c r="C32" s="310">
        <f t="shared" si="0"/>
        <v>0.13478685026845116</v>
      </c>
      <c r="E32" s="304"/>
      <c r="F32" s="309">
        <f t="shared" si="11"/>
        <v>0.52978925228118889</v>
      </c>
      <c r="G32" s="310">
        <f t="shared" si="1"/>
        <v>1.9164914285571096E-2</v>
      </c>
      <c r="I32" s="304"/>
      <c r="J32" s="309">
        <f t="shared" si="12"/>
        <v>2.496307183265686</v>
      </c>
      <c r="K32" s="310">
        <f t="shared" si="2"/>
        <v>7.3703219955201058E-2</v>
      </c>
      <c r="M32" s="304"/>
      <c r="N32" s="309">
        <f t="shared" si="13"/>
        <v>0.1037990517616272</v>
      </c>
      <c r="O32" s="310">
        <f t="shared" si="3"/>
        <v>3.0646566233568668E-3</v>
      </c>
      <c r="Q32" s="304"/>
      <c r="R32" s="309">
        <f t="shared" si="14"/>
        <v>3.4146875128938524E-6</v>
      </c>
      <c r="S32" s="310">
        <f t="shared" si="4"/>
        <v>1.8201138115602459E-7</v>
      </c>
      <c r="U32" s="304"/>
      <c r="V32" s="309">
        <f t="shared" si="15"/>
        <v>6.279199181311582E-8</v>
      </c>
      <c r="W32" s="310">
        <f t="shared" si="5"/>
        <v>3.3469701436186061E-9</v>
      </c>
      <c r="Y32" s="304"/>
      <c r="Z32" s="309">
        <f t="shared" si="16"/>
        <v>7.0774853468160103E-13</v>
      </c>
      <c r="AA32" s="310">
        <f t="shared" si="6"/>
        <v>3.7724766269866043E-14</v>
      </c>
      <c r="AB32" s="22"/>
      <c r="AC32" s="304"/>
      <c r="AD32" s="309">
        <f t="shared" si="17"/>
        <v>1.7104212050874328E-7</v>
      </c>
      <c r="AE32" s="310">
        <f t="shared" si="7"/>
        <v>5.0038782855922058E-7</v>
      </c>
      <c r="AG32" s="304"/>
      <c r="AH32" s="309">
        <f t="shared" si="18"/>
        <v>8.3355521082878109E-2</v>
      </c>
      <c r="AI32" s="310">
        <f t="shared" si="8"/>
        <v>4.7438127181392425E-3</v>
      </c>
      <c r="AJ32" s="22"/>
      <c r="AK32" s="304"/>
      <c r="AL32" s="309">
        <f t="shared" si="19"/>
        <v>1.4287816762924194E-2</v>
      </c>
      <c r="AM32" s="310">
        <f t="shared" si="9"/>
        <v>8.1312822466807363E-4</v>
      </c>
    </row>
    <row r="33" spans="1:39" x14ac:dyDescent="0.25">
      <c r="A33" s="304"/>
      <c r="B33" s="309">
        <f t="shared" si="10"/>
        <v>1.8630040175765752</v>
      </c>
      <c r="C33" s="310">
        <f t="shared" si="0"/>
        <v>6.7393425134225582E-2</v>
      </c>
      <c r="E33" s="304"/>
      <c r="F33" s="309">
        <f t="shared" si="11"/>
        <v>0.26489462614059445</v>
      </c>
      <c r="G33" s="310">
        <f t="shared" si="1"/>
        <v>9.5824571427855481E-3</v>
      </c>
      <c r="I33" s="304"/>
      <c r="J33" s="309">
        <f t="shared" si="12"/>
        <v>1.248153591632843</v>
      </c>
      <c r="K33" s="310">
        <f t="shared" si="2"/>
        <v>3.6851609977600529E-2</v>
      </c>
      <c r="M33" s="304"/>
      <c r="N33" s="309">
        <f t="shared" si="13"/>
        <v>5.1899525880813598E-2</v>
      </c>
      <c r="O33" s="310">
        <f t="shared" si="3"/>
        <v>1.5323283116784334E-3</v>
      </c>
      <c r="Q33" s="304"/>
      <c r="R33" s="309">
        <f t="shared" si="14"/>
        <v>6.8293750257877056E-7</v>
      </c>
      <c r="S33" s="310">
        <f t="shared" si="4"/>
        <v>3.6402276231204921E-8</v>
      </c>
      <c r="U33" s="304"/>
      <c r="V33" s="309">
        <f t="shared" si="15"/>
        <v>1.2558398362623164E-8</v>
      </c>
      <c r="W33" s="310">
        <f t="shared" si="5"/>
        <v>6.6939402872372128E-10</v>
      </c>
      <c r="Y33" s="304"/>
      <c r="Z33" s="309">
        <f t="shared" si="16"/>
        <v>1.4154970693632022E-13</v>
      </c>
      <c r="AA33" s="310">
        <f t="shared" si="6"/>
        <v>7.5449532539732083E-15</v>
      </c>
      <c r="AB33" s="22"/>
      <c r="AC33" s="304"/>
      <c r="AD33" s="309">
        <f t="shared" si="17"/>
        <v>3.4208424101748655E-8</v>
      </c>
      <c r="AE33" s="310">
        <f t="shared" si="7"/>
        <v>1.0007756571184412E-7</v>
      </c>
      <c r="AG33" s="304"/>
      <c r="AH33" s="309">
        <f t="shared" si="18"/>
        <v>4.1677760541439055E-2</v>
      </c>
      <c r="AI33" s="310">
        <f t="shared" si="8"/>
        <v>2.3719063590696213E-3</v>
      </c>
      <c r="AJ33" s="22"/>
      <c r="AK33" s="304"/>
      <c r="AL33" s="309">
        <f t="shared" si="19"/>
        <v>7.1439083814620972E-3</v>
      </c>
      <c r="AM33" s="310">
        <f t="shared" si="9"/>
        <v>4.0656411233403681E-4</v>
      </c>
    </row>
    <row r="34" spans="1:39" x14ac:dyDescent="0.25">
      <c r="A34" s="304"/>
      <c r="B34" s="309">
        <f t="shared" si="10"/>
        <v>0.93150200878828759</v>
      </c>
      <c r="C34" s="310">
        <f t="shared" si="0"/>
        <v>3.3696712567112791E-2</v>
      </c>
      <c r="E34" s="304"/>
      <c r="F34" s="309">
        <f t="shared" si="11"/>
        <v>0.13244731307029722</v>
      </c>
      <c r="G34" s="310">
        <f t="shared" si="1"/>
        <v>4.791228571392774E-3</v>
      </c>
      <c r="I34" s="304"/>
      <c r="J34" s="309">
        <f t="shared" si="12"/>
        <v>0.6240767958164215</v>
      </c>
      <c r="K34" s="310">
        <f t="shared" si="2"/>
        <v>1.8425804988800264E-2</v>
      </c>
      <c r="M34" s="304"/>
      <c r="N34" s="309">
        <f t="shared" si="13"/>
        <v>2.5949762940406799E-2</v>
      </c>
      <c r="O34" s="310">
        <f t="shared" si="3"/>
        <v>7.661641558392167E-4</v>
      </c>
      <c r="Q34" s="304"/>
      <c r="R34" s="309">
        <f t="shared" si="14"/>
        <v>1.3658750051575412E-7</v>
      </c>
      <c r="S34" s="310">
        <f t="shared" si="4"/>
        <v>7.2804552462409845E-9</v>
      </c>
      <c r="U34" s="304"/>
      <c r="V34" s="309">
        <f t="shared" si="15"/>
        <v>2.5116796725246331E-9</v>
      </c>
      <c r="W34" s="310">
        <f t="shared" si="5"/>
        <v>1.3387880574474427E-10</v>
      </c>
      <c r="Y34" s="304"/>
      <c r="Z34" s="309">
        <f t="shared" si="16"/>
        <v>2.8309941387264045E-14</v>
      </c>
      <c r="AA34" s="310">
        <f t="shared" si="6"/>
        <v>1.5089906507946418E-15</v>
      </c>
      <c r="AB34" s="22"/>
      <c r="AC34" s="304"/>
      <c r="AD34" s="309">
        <f t="shared" si="17"/>
        <v>6.8416848203497314E-9</v>
      </c>
      <c r="AE34" s="310">
        <f t="shared" si="7"/>
        <v>2.0015513142368827E-8</v>
      </c>
      <c r="AG34" s="304"/>
      <c r="AH34" s="309">
        <f t="shared" si="18"/>
        <v>2.0838880270719527E-2</v>
      </c>
      <c r="AI34" s="310">
        <f t="shared" si="8"/>
        <v>1.1859531795348106E-3</v>
      </c>
      <c r="AJ34" s="22"/>
      <c r="AK34" s="304"/>
      <c r="AL34" s="309">
        <f t="shared" si="19"/>
        <v>3.5719541907310486E-3</v>
      </c>
      <c r="AM34" s="310">
        <f t="shared" si="9"/>
        <v>2.0328205616701841E-4</v>
      </c>
    </row>
    <row r="35" spans="1:39" x14ac:dyDescent="0.25">
      <c r="A35" s="304"/>
      <c r="B35" s="309">
        <f t="shared" si="10"/>
        <v>0.4657510043941438</v>
      </c>
      <c r="C35" s="310">
        <f t="shared" si="0"/>
        <v>1.6848356283556395E-2</v>
      </c>
      <c r="E35" s="304"/>
      <c r="F35" s="309">
        <f t="shared" si="11"/>
        <v>6.6223656535148612E-2</v>
      </c>
      <c r="G35" s="310">
        <f t="shared" si="1"/>
        <v>2.395614285696387E-3</v>
      </c>
      <c r="I35" s="304"/>
      <c r="J35" s="309">
        <f t="shared" si="12"/>
        <v>0.31203839790821075</v>
      </c>
      <c r="K35" s="310">
        <f t="shared" si="2"/>
        <v>9.2129024944001322E-3</v>
      </c>
      <c r="M35" s="304"/>
      <c r="N35" s="309">
        <f t="shared" si="13"/>
        <v>1.2974881470203399E-2</v>
      </c>
      <c r="O35" s="310">
        <f t="shared" si="3"/>
        <v>3.8308207791960835E-4</v>
      </c>
      <c r="Q35" s="304"/>
      <c r="R35" s="309">
        <f t="shared" si="14"/>
        <v>2.7317500103150825E-8</v>
      </c>
      <c r="S35" s="310">
        <f t="shared" si="4"/>
        <v>1.4560910492481968E-9</v>
      </c>
      <c r="U35" s="304"/>
      <c r="V35" s="309">
        <f t="shared" si="15"/>
        <v>5.0233593450492665E-10</v>
      </c>
      <c r="W35" s="310">
        <f t="shared" si="5"/>
        <v>2.6775761148948855E-11</v>
      </c>
      <c r="Y35" s="304"/>
      <c r="Z35" s="309">
        <f t="shared" si="16"/>
        <v>5.661988277452809E-15</v>
      </c>
      <c r="AA35" s="310">
        <f t="shared" si="6"/>
        <v>3.0179813015892839E-16</v>
      </c>
      <c r="AB35" s="22"/>
      <c r="AC35" s="304"/>
      <c r="AD35" s="309">
        <f t="shared" si="17"/>
        <v>1.3683369640699463E-9</v>
      </c>
      <c r="AE35" s="310">
        <f t="shared" si="7"/>
        <v>4.0031026284737652E-9</v>
      </c>
      <c r="AG35" s="304"/>
      <c r="AH35" s="309">
        <f t="shared" si="18"/>
        <v>1.0419440135359764E-2</v>
      </c>
      <c r="AI35" s="310">
        <f t="shared" si="8"/>
        <v>5.9297658976740532E-4</v>
      </c>
      <c r="AJ35" s="22"/>
      <c r="AK35" s="304"/>
      <c r="AL35" s="309">
        <f t="shared" si="19"/>
        <v>1.7859770953655243E-3</v>
      </c>
      <c r="AM35" s="310">
        <f t="shared" si="9"/>
        <v>1.016410280835092E-4</v>
      </c>
    </row>
    <row r="36" spans="1:39" x14ac:dyDescent="0.25">
      <c r="A36" s="304"/>
      <c r="B36" s="309">
        <f t="shared" si="10"/>
        <v>0.2328755021970719</v>
      </c>
      <c r="C36" s="310">
        <f t="shared" si="0"/>
        <v>8.4241781417781977E-3</v>
      </c>
      <c r="E36" s="304"/>
      <c r="F36" s="309">
        <f t="shared" si="11"/>
        <v>3.3111828267574306E-2</v>
      </c>
      <c r="G36" s="310">
        <f t="shared" si="1"/>
        <v>1.1978071428481935E-3</v>
      </c>
      <c r="I36" s="304"/>
      <c r="J36" s="309">
        <f t="shared" si="12"/>
        <v>0.15601919895410538</v>
      </c>
      <c r="K36" s="310">
        <f t="shared" si="2"/>
        <v>4.6064512472000661E-3</v>
      </c>
      <c r="M36" s="304"/>
      <c r="N36" s="309">
        <f t="shared" si="13"/>
        <v>6.4874407351016997E-3</v>
      </c>
      <c r="O36" s="310">
        <f t="shared" si="3"/>
        <v>1.9154103895980417E-4</v>
      </c>
      <c r="Q36" s="304"/>
      <c r="R36" s="309">
        <f t="shared" si="14"/>
        <v>5.4635000206301653E-9</v>
      </c>
      <c r="S36" s="310">
        <f t="shared" si="4"/>
        <v>2.9121820984963939E-10</v>
      </c>
      <c r="U36" s="304"/>
      <c r="V36" s="309">
        <f t="shared" si="15"/>
        <v>1.0046718690098533E-10</v>
      </c>
      <c r="W36" s="310">
        <f t="shared" si="5"/>
        <v>5.3551522297897711E-12</v>
      </c>
      <c r="Y36" s="304"/>
      <c r="Z36" s="309">
        <f t="shared" si="16"/>
        <v>1.1323976554905619E-15</v>
      </c>
      <c r="AA36" s="310">
        <f t="shared" si="6"/>
        <v>6.035962603178568E-17</v>
      </c>
      <c r="AB36" s="22"/>
      <c r="AC36" s="304"/>
      <c r="AD36" s="309">
        <f t="shared" si="17"/>
        <v>2.736673928139893E-10</v>
      </c>
      <c r="AE36" s="310">
        <f t="shared" si="7"/>
        <v>8.0062052569475317E-10</v>
      </c>
      <c r="AG36" s="304"/>
      <c r="AH36" s="309">
        <f t="shared" si="18"/>
        <v>5.2097200676798818E-3</v>
      </c>
      <c r="AI36" s="310">
        <f t="shared" si="8"/>
        <v>2.9648829488370266E-4</v>
      </c>
      <c r="AJ36" s="22"/>
      <c r="AK36" s="304"/>
      <c r="AL36" s="309">
        <f t="shared" si="19"/>
        <v>8.9298854768276215E-4</v>
      </c>
      <c r="AM36" s="310">
        <f t="shared" si="9"/>
        <v>5.0820514041754602E-5</v>
      </c>
    </row>
    <row r="37" spans="1:39" x14ac:dyDescent="0.25">
      <c r="A37" s="304"/>
      <c r="B37" s="309">
        <f t="shared" si="10"/>
        <v>0.11643775109853595</v>
      </c>
      <c r="C37" s="311">
        <f t="shared" si="0"/>
        <v>4.2120890708890989E-3</v>
      </c>
      <c r="E37" s="304"/>
      <c r="F37" s="309">
        <f t="shared" si="11"/>
        <v>1.6555914133787153E-2</v>
      </c>
      <c r="G37" s="310">
        <f t="shared" si="1"/>
        <v>5.9890357142409676E-4</v>
      </c>
      <c r="I37" s="304"/>
      <c r="J37" s="309">
        <f t="shared" si="12"/>
        <v>7.8009599477052688E-2</v>
      </c>
      <c r="K37" s="310">
        <f t="shared" si="2"/>
        <v>2.303225623600033E-3</v>
      </c>
      <c r="M37" s="304"/>
      <c r="N37" s="309">
        <f t="shared" si="13"/>
        <v>3.2437203675508498E-3</v>
      </c>
      <c r="O37" s="310">
        <f t="shared" si="3"/>
        <v>9.5770519479902087E-5</v>
      </c>
      <c r="Q37" s="304"/>
      <c r="R37" s="309">
        <f t="shared" si="14"/>
        <v>1.0927000041260331E-9</v>
      </c>
      <c r="S37" s="310">
        <f t="shared" si="4"/>
        <v>5.8243641969927881E-11</v>
      </c>
      <c r="U37" s="304"/>
      <c r="V37" s="309">
        <f t="shared" si="15"/>
        <v>2.0093437380197069E-11</v>
      </c>
      <c r="W37" s="310">
        <f t="shared" si="5"/>
        <v>1.0710304459579543E-12</v>
      </c>
      <c r="Y37" s="304"/>
      <c r="Z37" s="309">
        <f t="shared" si="16"/>
        <v>2.264795310981124E-16</v>
      </c>
      <c r="AA37" s="310">
        <f t="shared" si="6"/>
        <v>1.2071925206357136E-17</v>
      </c>
      <c r="AB37" s="22"/>
      <c r="AC37" s="304"/>
      <c r="AD37" s="309">
        <f t="shared" si="17"/>
        <v>5.4733478562797862E-11</v>
      </c>
      <c r="AE37" s="310">
        <f t="shared" si="7"/>
        <v>1.6012410513895065E-10</v>
      </c>
      <c r="AG37" s="304"/>
      <c r="AH37" s="309">
        <f t="shared" si="18"/>
        <v>2.6048600338399409E-3</v>
      </c>
      <c r="AI37" s="310">
        <f t="shared" si="8"/>
        <v>1.4824414744185133E-4</v>
      </c>
      <c r="AJ37" s="22"/>
      <c r="AK37" s="304"/>
      <c r="AL37" s="309">
        <f t="shared" si="19"/>
        <v>4.4649427384138107E-4</v>
      </c>
      <c r="AM37" s="310">
        <f t="shared" si="9"/>
        <v>2.5410257020877301E-5</v>
      </c>
    </row>
    <row r="38" spans="1:39" x14ac:dyDescent="0.25">
      <c r="A38" s="304"/>
      <c r="B38" s="309">
        <f t="shared" si="10"/>
        <v>5.8218875549267975E-2</v>
      </c>
      <c r="C38" s="311">
        <f t="shared" si="0"/>
        <v>2.1060445354445494E-3</v>
      </c>
      <c r="E38" s="304"/>
      <c r="F38" s="309">
        <f t="shared" si="11"/>
        <v>8.2779570668935765E-3</v>
      </c>
      <c r="G38" s="310">
        <f t="shared" si="1"/>
        <v>2.9945178571204838E-4</v>
      </c>
      <c r="I38" s="304"/>
      <c r="J38" s="309">
        <f t="shared" si="12"/>
        <v>3.9004799738526344E-2</v>
      </c>
      <c r="K38" s="310">
        <f t="shared" si="2"/>
        <v>1.1516128118000165E-3</v>
      </c>
      <c r="M38" s="304"/>
      <c r="N38" s="309">
        <f t="shared" si="13"/>
        <v>1.6218601837754249E-3</v>
      </c>
      <c r="O38" s="310">
        <f t="shared" si="3"/>
        <v>4.7885259739951044E-5</v>
      </c>
      <c r="Q38" s="304"/>
      <c r="R38" s="309">
        <f t="shared" si="14"/>
        <v>2.1854000082520663E-10</v>
      </c>
      <c r="S38" s="310">
        <f t="shared" si="4"/>
        <v>1.1648728393985577E-11</v>
      </c>
      <c r="U38" s="304"/>
      <c r="V38" s="309">
        <f t="shared" si="15"/>
        <v>4.0186874760394141E-12</v>
      </c>
      <c r="W38" s="310">
        <f t="shared" si="5"/>
        <v>2.1420608919159088E-13</v>
      </c>
      <c r="Y38" s="304"/>
      <c r="Z38" s="309">
        <f t="shared" si="16"/>
        <v>4.5295906219622484E-17</v>
      </c>
      <c r="AA38" s="310">
        <f t="shared" si="6"/>
        <v>2.4143850412714277E-18</v>
      </c>
      <c r="AB38" s="22"/>
      <c r="AC38" s="304"/>
      <c r="AD38" s="309">
        <f t="shared" si="17"/>
        <v>1.0946695712559573E-11</v>
      </c>
      <c r="AE38" s="310">
        <f t="shared" si="7"/>
        <v>3.2024821027790129E-11</v>
      </c>
      <c r="AG38" s="304"/>
      <c r="AH38" s="309">
        <f t="shared" si="18"/>
        <v>1.3024300169199705E-3</v>
      </c>
      <c r="AI38" s="310">
        <f t="shared" si="8"/>
        <v>7.4122073720925665E-5</v>
      </c>
      <c r="AJ38" s="22"/>
      <c r="AK38" s="304"/>
      <c r="AL38" s="309">
        <f t="shared" si="19"/>
        <v>2.2324713692069054E-4</v>
      </c>
      <c r="AM38" s="310">
        <f t="shared" si="9"/>
        <v>1.270512851043865E-5</v>
      </c>
    </row>
    <row r="39" spans="1:39" x14ac:dyDescent="0.25">
      <c r="A39" s="304"/>
      <c r="B39" s="309">
        <f t="shared" si="10"/>
        <v>2.9109437774633987E-2</v>
      </c>
      <c r="C39" s="311">
        <f t="shared" si="0"/>
        <v>1.0530222677222747E-3</v>
      </c>
      <c r="E39" s="304"/>
      <c r="F39" s="309">
        <f t="shared" si="11"/>
        <v>4.1389785334467882E-3</v>
      </c>
      <c r="G39" s="310">
        <f t="shared" si="1"/>
        <v>1.4972589285602419E-4</v>
      </c>
      <c r="I39" s="304"/>
      <c r="J39" s="309">
        <f t="shared" si="12"/>
        <v>1.9502399869263172E-2</v>
      </c>
      <c r="K39" s="310">
        <f t="shared" si="2"/>
        <v>5.7580640590000826E-4</v>
      </c>
      <c r="M39" s="304"/>
      <c r="N39" s="309">
        <f t="shared" si="13"/>
        <v>8.1093009188771246E-4</v>
      </c>
      <c r="O39" s="310">
        <f t="shared" si="3"/>
        <v>2.3942629869975522E-5</v>
      </c>
      <c r="Q39" s="304"/>
      <c r="R39" s="309">
        <f t="shared" si="14"/>
        <v>4.370800016504133E-11</v>
      </c>
      <c r="S39" s="310">
        <f t="shared" si="4"/>
        <v>2.3297456787971158E-12</v>
      </c>
      <c r="U39" s="304"/>
      <c r="V39" s="309">
        <f t="shared" si="15"/>
        <v>8.0373749520788284E-13</v>
      </c>
      <c r="W39" s="310">
        <f t="shared" si="5"/>
        <v>4.2841217838318179E-14</v>
      </c>
      <c r="Y39" s="304"/>
      <c r="Z39" s="309">
        <f t="shared" si="16"/>
        <v>9.0591812439244974E-18</v>
      </c>
      <c r="AA39" s="310">
        <f t="shared" si="6"/>
        <v>4.8287700825428557E-19</v>
      </c>
      <c r="AB39" s="22"/>
      <c r="AC39" s="304"/>
      <c r="AD39" s="309">
        <f t="shared" si="17"/>
        <v>2.1893391425119147E-12</v>
      </c>
      <c r="AE39" s="310">
        <f t="shared" si="7"/>
        <v>6.4049642055580267E-12</v>
      </c>
      <c r="AG39" s="304"/>
      <c r="AH39" s="309">
        <f t="shared" si="18"/>
        <v>6.5121500845998523E-4</v>
      </c>
      <c r="AI39" s="310">
        <f t="shared" si="8"/>
        <v>3.7061036860462832E-5</v>
      </c>
      <c r="AJ39" s="22"/>
      <c r="AK39" s="304"/>
      <c r="AL39" s="309">
        <f t="shared" si="19"/>
        <v>1.1162356846034527E-4</v>
      </c>
      <c r="AM39" s="310">
        <f t="shared" si="9"/>
        <v>6.3525642552193252E-6</v>
      </c>
    </row>
    <row r="40" spans="1:39" x14ac:dyDescent="0.25">
      <c r="A40" s="304"/>
      <c r="B40" s="309">
        <f t="shared" si="10"/>
        <v>1.4554718887316994E-2</v>
      </c>
      <c r="C40" s="311">
        <f t="shared" si="0"/>
        <v>5.2651113386113736E-4</v>
      </c>
      <c r="E40" s="304"/>
      <c r="F40" s="309">
        <f t="shared" si="11"/>
        <v>2.0694892667233941E-3</v>
      </c>
      <c r="G40" s="310">
        <f t="shared" si="1"/>
        <v>7.4862946428012094E-5</v>
      </c>
      <c r="I40" s="304"/>
      <c r="J40" s="309">
        <f t="shared" si="12"/>
        <v>9.751199934631586E-3</v>
      </c>
      <c r="K40" s="310">
        <f t="shared" si="2"/>
        <v>2.8790320295000413E-4</v>
      </c>
      <c r="M40" s="304"/>
      <c r="N40" s="309">
        <f t="shared" si="13"/>
        <v>4.0546504594385623E-4</v>
      </c>
      <c r="O40" s="310">
        <f t="shared" si="3"/>
        <v>1.1971314934987761E-5</v>
      </c>
      <c r="Q40" s="304"/>
      <c r="R40" s="309">
        <f t="shared" si="14"/>
        <v>8.7416000330082674E-12</v>
      </c>
      <c r="S40" s="310">
        <f t="shared" si="4"/>
        <v>4.6594913575942323E-13</v>
      </c>
      <c r="U40" s="304"/>
      <c r="V40" s="309">
        <f t="shared" si="15"/>
        <v>1.6074749904157658E-13</v>
      </c>
      <c r="W40" s="310">
        <f t="shared" si="5"/>
        <v>8.5682435676636361E-15</v>
      </c>
      <c r="Y40" s="304"/>
      <c r="Z40" s="309">
        <f t="shared" si="16"/>
        <v>1.8118362487848995E-18</v>
      </c>
      <c r="AA40" s="310">
        <f t="shared" si="6"/>
        <v>9.6575401650857107E-20</v>
      </c>
      <c r="AB40" s="22"/>
      <c r="AC40" s="304"/>
      <c r="AD40" s="309">
        <f t="shared" si="17"/>
        <v>4.3786782850238297E-13</v>
      </c>
      <c r="AE40" s="310">
        <f t="shared" si="7"/>
        <v>1.2809928411116053E-12</v>
      </c>
      <c r="AG40" s="304"/>
      <c r="AH40" s="309">
        <f t="shared" si="18"/>
        <v>3.2560750422999261E-4</v>
      </c>
      <c r="AI40" s="310">
        <f t="shared" si="8"/>
        <v>1.8530518430231416E-5</v>
      </c>
      <c r="AJ40" s="22"/>
      <c r="AK40" s="304"/>
      <c r="AL40" s="309">
        <f t="shared" si="19"/>
        <v>5.5811784230172634E-5</v>
      </c>
      <c r="AM40" s="310">
        <f t="shared" si="9"/>
        <v>3.1762821276096626E-6</v>
      </c>
    </row>
    <row r="41" spans="1:39" x14ac:dyDescent="0.25">
      <c r="A41" s="304"/>
      <c r="B41" s="309">
        <f t="shared" si="10"/>
        <v>7.2773594436584968E-3</v>
      </c>
      <c r="C41" s="311">
        <f t="shared" si="0"/>
        <v>2.6325556693056868E-4</v>
      </c>
      <c r="E41" s="304"/>
      <c r="F41" s="309">
        <f t="shared" si="11"/>
        <v>1.0347446333616971E-3</v>
      </c>
      <c r="G41" s="310">
        <f t="shared" si="1"/>
        <v>3.7431473214006047E-5</v>
      </c>
      <c r="I41" s="304"/>
      <c r="J41" s="309">
        <f t="shared" si="12"/>
        <v>4.875599967315793E-3</v>
      </c>
      <c r="K41" s="310">
        <f t="shared" si="2"/>
        <v>1.4395160147500207E-4</v>
      </c>
      <c r="M41" s="304"/>
      <c r="N41" s="309">
        <f t="shared" si="13"/>
        <v>2.0273252297192812E-4</v>
      </c>
      <c r="O41" s="310">
        <f t="shared" si="3"/>
        <v>5.9856574674938805E-6</v>
      </c>
      <c r="Q41" s="304"/>
      <c r="R41" s="309">
        <f t="shared" si="14"/>
        <v>1.7483200066016535E-12</v>
      </c>
      <c r="S41" s="310">
        <f t="shared" si="4"/>
        <v>9.3189827151884645E-14</v>
      </c>
      <c r="U41" s="304"/>
      <c r="V41" s="309">
        <f t="shared" si="15"/>
        <v>3.2149499808315316E-14</v>
      </c>
      <c r="W41" s="310">
        <f t="shared" si="5"/>
        <v>1.7136487135327272E-15</v>
      </c>
      <c r="Y41" s="304"/>
      <c r="Z41" s="309">
        <f t="shared" si="16"/>
        <v>3.623672497569799E-19</v>
      </c>
      <c r="AA41" s="310">
        <f t="shared" si="6"/>
        <v>1.9315080330171423E-20</v>
      </c>
      <c r="AB41" s="22"/>
      <c r="AC41" s="304"/>
      <c r="AD41" s="309">
        <f t="shared" si="17"/>
        <v>8.7573565700476596E-14</v>
      </c>
      <c r="AE41" s="310">
        <f t="shared" si="7"/>
        <v>2.5619856822232106E-13</v>
      </c>
      <c r="AG41" s="304"/>
      <c r="AH41" s="309">
        <f t="shared" si="18"/>
        <v>1.6280375211499631E-4</v>
      </c>
      <c r="AI41" s="310">
        <f t="shared" si="8"/>
        <v>9.2652592151157081E-6</v>
      </c>
      <c r="AJ41" s="22"/>
      <c r="AK41" s="304"/>
      <c r="AL41" s="309">
        <f t="shared" si="19"/>
        <v>2.7905892115086317E-5</v>
      </c>
      <c r="AM41" s="310">
        <f t="shared" si="9"/>
        <v>1.5881410638048313E-6</v>
      </c>
    </row>
    <row r="42" spans="1:39" x14ac:dyDescent="0.25">
      <c r="A42" s="304"/>
      <c r="B42" s="309">
        <f t="shared" si="10"/>
        <v>3.6386797218292484E-3</v>
      </c>
      <c r="C42" s="311">
        <f t="shared" si="0"/>
        <v>1.3162778346528434E-4</v>
      </c>
      <c r="E42" s="304"/>
      <c r="F42" s="309">
        <f t="shared" si="11"/>
        <v>5.1737231668084853E-4</v>
      </c>
      <c r="G42" s="310">
        <f t="shared" si="1"/>
        <v>1.8715736607003024E-5</v>
      </c>
      <c r="I42" s="304"/>
      <c r="J42" s="309">
        <f t="shared" si="12"/>
        <v>2.4377999836578965E-3</v>
      </c>
      <c r="K42" s="310">
        <f t="shared" si="2"/>
        <v>7.1975800737501033E-5</v>
      </c>
      <c r="M42" s="304"/>
      <c r="N42" s="309">
        <f t="shared" si="13"/>
        <v>1.0136626148596406E-4</v>
      </c>
      <c r="O42" s="310">
        <f t="shared" si="3"/>
        <v>2.9928287337469402E-6</v>
      </c>
      <c r="Q42" s="304"/>
      <c r="R42" s="309">
        <f t="shared" si="14"/>
        <v>3.4966400132033074E-13</v>
      </c>
      <c r="S42" s="310">
        <f t="shared" si="4"/>
        <v>1.8637965430376929E-14</v>
      </c>
      <c r="U42" s="304"/>
      <c r="V42" s="309">
        <f t="shared" si="15"/>
        <v>6.4298999616630638E-15</v>
      </c>
      <c r="W42" s="310">
        <f t="shared" si="5"/>
        <v>3.4272974270654548E-16</v>
      </c>
      <c r="Y42" s="304"/>
      <c r="Z42" s="309">
        <f t="shared" si="16"/>
        <v>7.2473449951395987E-20</v>
      </c>
      <c r="AA42" s="310">
        <f t="shared" si="6"/>
        <v>3.8630160660342851E-21</v>
      </c>
      <c r="AB42" s="22"/>
      <c r="AC42" s="304"/>
      <c r="AD42" s="309">
        <f t="shared" si="17"/>
        <v>1.7514713140095319E-14</v>
      </c>
      <c r="AE42" s="310">
        <f t="shared" si="7"/>
        <v>5.1239713644464213E-14</v>
      </c>
      <c r="AG42" s="304"/>
      <c r="AH42" s="309">
        <f t="shared" si="18"/>
        <v>8.1401876057498153E-5</v>
      </c>
      <c r="AI42" s="310">
        <f t="shared" si="8"/>
        <v>4.632629607557854E-6</v>
      </c>
      <c r="AJ42" s="22"/>
      <c r="AK42" s="304"/>
      <c r="AL42" s="309">
        <f t="shared" si="19"/>
        <v>1.3952946057543159E-5</v>
      </c>
      <c r="AM42" s="310">
        <f t="shared" si="9"/>
        <v>7.9407053190241565E-7</v>
      </c>
    </row>
    <row r="43" spans="1:39" x14ac:dyDescent="0.25">
      <c r="A43" s="304"/>
      <c r="B43" s="309">
        <f t="shared" si="10"/>
        <v>1.8193398609146242E-3</v>
      </c>
      <c r="C43" s="311">
        <f t="shared" si="0"/>
        <v>6.581389173264217E-5</v>
      </c>
      <c r="E43" s="304"/>
      <c r="F43" s="309">
        <f t="shared" si="11"/>
        <v>2.5868615834042426E-4</v>
      </c>
      <c r="G43" s="310">
        <f t="shared" si="1"/>
        <v>9.3578683035015118E-6</v>
      </c>
      <c r="I43" s="304"/>
      <c r="J43" s="309">
        <f t="shared" si="12"/>
        <v>1.2188999918289482E-3</v>
      </c>
      <c r="K43" s="310">
        <f t="shared" si="2"/>
        <v>3.5987900368750516E-5</v>
      </c>
      <c r="M43" s="304"/>
      <c r="N43" s="309">
        <f t="shared" si="13"/>
        <v>5.0683130742982029E-5</v>
      </c>
      <c r="O43" s="310">
        <f t="shared" si="3"/>
        <v>1.4964143668734701E-6</v>
      </c>
      <c r="Q43" s="304"/>
      <c r="R43" s="309">
        <f t="shared" si="14"/>
        <v>6.9932800264066151E-14</v>
      </c>
      <c r="S43" s="310">
        <f t="shared" si="4"/>
        <v>3.727593086075386E-15</v>
      </c>
      <c r="U43" s="304"/>
      <c r="V43" s="309">
        <f t="shared" si="15"/>
        <v>1.2859799923326128E-15</v>
      </c>
      <c r="W43" s="310">
        <f t="shared" si="5"/>
        <v>6.8545948541309105E-17</v>
      </c>
      <c r="Y43" s="304"/>
      <c r="Z43" s="309">
        <f t="shared" si="16"/>
        <v>1.4494689990279198E-20</v>
      </c>
      <c r="AA43" s="310">
        <f t="shared" si="6"/>
        <v>7.7260321320685694E-22</v>
      </c>
      <c r="AB43" s="22"/>
      <c r="AC43" s="304"/>
      <c r="AD43" s="309">
        <f t="shared" si="17"/>
        <v>3.5029426280190642E-15</v>
      </c>
      <c r="AE43" s="310">
        <f t="shared" si="7"/>
        <v>1.0247942728892843E-14</v>
      </c>
      <c r="AG43" s="304"/>
      <c r="AH43" s="309">
        <f t="shared" si="18"/>
        <v>4.0700938028749077E-5</v>
      </c>
      <c r="AI43" s="310">
        <f t="shared" si="8"/>
        <v>2.316314803778927E-6</v>
      </c>
      <c r="AJ43" s="22"/>
      <c r="AK43" s="304"/>
      <c r="AL43" s="309">
        <f t="shared" si="19"/>
        <v>6.9764730287715793E-6</v>
      </c>
      <c r="AM43" s="310">
        <f t="shared" si="9"/>
        <v>3.9703526595120783E-7</v>
      </c>
    </row>
    <row r="44" spans="1:39" x14ac:dyDescent="0.25">
      <c r="A44" s="304"/>
      <c r="B44" s="309">
        <f t="shared" si="10"/>
        <v>9.096699304573121E-4</v>
      </c>
      <c r="C44" s="311">
        <f t="shared" si="0"/>
        <v>3.2906945866321085E-5</v>
      </c>
      <c r="E44" s="304"/>
      <c r="F44" s="309">
        <f t="shared" si="11"/>
        <v>1.2934307917021213E-4</v>
      </c>
      <c r="G44" s="310">
        <f t="shared" si="1"/>
        <v>4.6789341517507559E-6</v>
      </c>
      <c r="I44" s="304"/>
      <c r="J44" s="309">
        <f t="shared" si="12"/>
        <v>6.0944999591447412E-4</v>
      </c>
      <c r="K44" s="310">
        <f t="shared" si="2"/>
        <v>1.7993950184375258E-5</v>
      </c>
      <c r="M44" s="304"/>
      <c r="N44" s="309">
        <f t="shared" si="13"/>
        <v>2.5341565371491014E-5</v>
      </c>
      <c r="O44" s="310">
        <f t="shared" si="3"/>
        <v>7.4820718343673506E-7</v>
      </c>
      <c r="Q44" s="304"/>
      <c r="R44" s="309">
        <f t="shared" si="14"/>
        <v>1.3986560052813231E-14</v>
      </c>
      <c r="S44" s="310">
        <f t="shared" si="4"/>
        <v>7.4551861721507723E-16</v>
      </c>
      <c r="U44" s="304"/>
      <c r="V44" s="309">
        <f t="shared" si="15"/>
        <v>2.5719599846652259E-16</v>
      </c>
      <c r="W44" s="310">
        <f t="shared" si="5"/>
        <v>1.370918970826182E-17</v>
      </c>
      <c r="Y44" s="304"/>
      <c r="Z44" s="309">
        <f t="shared" si="16"/>
        <v>2.8989379980558396E-21</v>
      </c>
      <c r="AA44" s="310">
        <f t="shared" si="6"/>
        <v>1.545206426413714E-22</v>
      </c>
      <c r="AB44" s="22"/>
      <c r="AC44" s="304"/>
      <c r="AD44" s="309">
        <f t="shared" si="17"/>
        <v>7.0058852560381285E-16</v>
      </c>
      <c r="AE44" s="310">
        <f t="shared" si="7"/>
        <v>2.0495885457785687E-15</v>
      </c>
      <c r="AG44" s="304"/>
      <c r="AH44" s="309">
        <f t="shared" si="18"/>
        <v>2.0350469014374538E-5</v>
      </c>
      <c r="AI44" s="310">
        <f t="shared" si="8"/>
        <v>1.1581574018894635E-6</v>
      </c>
      <c r="AJ44" s="22"/>
      <c r="AK44" s="304"/>
      <c r="AL44" s="309">
        <f t="shared" si="19"/>
        <v>3.4882365143857896E-6</v>
      </c>
      <c r="AM44" s="310">
        <f t="shared" si="9"/>
        <v>1.9851763297560391E-7</v>
      </c>
    </row>
    <row r="45" spans="1:39" x14ac:dyDescent="0.25">
      <c r="A45" s="304"/>
      <c r="B45" s="309">
        <f t="shared" si="10"/>
        <v>4.5483496522865605E-4</v>
      </c>
      <c r="C45" s="311">
        <f t="shared" si="0"/>
        <v>1.6453472933160542E-5</v>
      </c>
      <c r="E45" s="304"/>
      <c r="F45" s="309">
        <f t="shared" si="11"/>
        <v>6.4671539585106066E-5</v>
      </c>
      <c r="G45" s="310">
        <f t="shared" si="1"/>
        <v>2.339467075875378E-6</v>
      </c>
      <c r="I45" s="304"/>
      <c r="J45" s="309">
        <f t="shared" si="12"/>
        <v>3.0472499795723706E-4</v>
      </c>
      <c r="K45" s="310">
        <f t="shared" si="2"/>
        <v>8.9969750921876291E-6</v>
      </c>
      <c r="M45" s="304"/>
      <c r="N45" s="309">
        <f t="shared" si="13"/>
        <v>1.2670782685745507E-5</v>
      </c>
      <c r="O45" s="310">
        <f t="shared" si="3"/>
        <v>3.7410359171836753E-7</v>
      </c>
      <c r="Q45" s="304"/>
      <c r="R45" s="309">
        <f t="shared" si="14"/>
        <v>2.7973120105626465E-15</v>
      </c>
      <c r="S45" s="310">
        <f t="shared" si="4"/>
        <v>1.4910372344301546E-16</v>
      </c>
      <c r="U45" s="304"/>
      <c r="V45" s="309">
        <f t="shared" si="15"/>
        <v>5.1439199693304518E-17</v>
      </c>
      <c r="W45" s="310">
        <f t="shared" si="5"/>
        <v>2.7418379416523641E-18</v>
      </c>
      <c r="Y45" s="304"/>
      <c r="Z45" s="309">
        <f t="shared" si="16"/>
        <v>5.7978759961116792E-22</v>
      </c>
      <c r="AA45" s="310">
        <f t="shared" si="6"/>
        <v>3.0904128528274278E-23</v>
      </c>
      <c r="AB45" s="22"/>
      <c r="AC45" s="304"/>
      <c r="AD45" s="309">
        <f t="shared" si="17"/>
        <v>1.4011770512076259E-16</v>
      </c>
      <c r="AE45" s="310">
        <f t="shared" si="7"/>
        <v>4.0991770915571381E-16</v>
      </c>
      <c r="AG45" s="304"/>
      <c r="AH45" s="309">
        <f t="shared" si="18"/>
        <v>1.0175234507187269E-5</v>
      </c>
      <c r="AI45" s="310">
        <f t="shared" si="8"/>
        <v>5.7907870094473176E-7</v>
      </c>
      <c r="AJ45" s="22"/>
      <c r="AK45" s="304"/>
      <c r="AL45" s="309">
        <f t="shared" si="19"/>
        <v>1.7441182571928948E-6</v>
      </c>
      <c r="AM45" s="310">
        <f t="shared" si="9"/>
        <v>9.9258816487801956E-8</v>
      </c>
    </row>
    <row r="46" spans="1:39" x14ac:dyDescent="0.25">
      <c r="A46" s="304"/>
      <c r="B46" s="309">
        <f t="shared" si="10"/>
        <v>2.2741748261432803E-4</v>
      </c>
      <c r="C46" s="311">
        <f t="shared" si="0"/>
        <v>8.2267364665802712E-6</v>
      </c>
      <c r="E46" s="304"/>
      <c r="F46" s="309">
        <f t="shared" si="11"/>
        <v>3.2335769792553033E-5</v>
      </c>
      <c r="G46" s="310">
        <f t="shared" si="1"/>
        <v>1.169733537937689E-6</v>
      </c>
      <c r="I46" s="304"/>
      <c r="J46" s="309">
        <f t="shared" si="12"/>
        <v>1.5236249897861853E-4</v>
      </c>
      <c r="K46" s="310">
        <f t="shared" si="2"/>
        <v>4.4984875460938145E-6</v>
      </c>
      <c r="M46" s="304"/>
      <c r="N46" s="309">
        <f t="shared" si="13"/>
        <v>6.3353913428727536E-6</v>
      </c>
      <c r="O46" s="310">
        <f t="shared" si="3"/>
        <v>1.8705179585918376E-7</v>
      </c>
      <c r="Q46" s="304"/>
      <c r="R46" s="309">
        <f t="shared" si="14"/>
        <v>5.5946240211252936E-16</v>
      </c>
      <c r="S46" s="310">
        <f t="shared" si="4"/>
        <v>2.9820744688603097E-17</v>
      </c>
      <c r="U46" s="304"/>
      <c r="V46" s="309">
        <f t="shared" si="15"/>
        <v>1.0287839938660904E-17</v>
      </c>
      <c r="W46" s="310">
        <f t="shared" si="5"/>
        <v>5.4836758833047289E-19</v>
      </c>
      <c r="Y46" s="304"/>
      <c r="Z46" s="309">
        <f t="shared" si="16"/>
        <v>1.1595751992223358E-22</v>
      </c>
      <c r="AA46" s="310">
        <f t="shared" si="6"/>
        <v>6.1808257056548557E-24</v>
      </c>
      <c r="AB46" s="22"/>
      <c r="AC46" s="304"/>
      <c r="AD46" s="309">
        <f t="shared" si="17"/>
        <v>2.8023541024152519E-17</v>
      </c>
      <c r="AE46" s="310">
        <f t="shared" si="7"/>
        <v>8.1983541831142766E-17</v>
      </c>
      <c r="AG46" s="304"/>
      <c r="AH46" s="309">
        <f t="shared" si="18"/>
        <v>5.0876172535936346E-6</v>
      </c>
      <c r="AI46" s="310">
        <f t="shared" si="8"/>
        <v>2.8953935047236588E-7</v>
      </c>
      <c r="AJ46" s="22"/>
      <c r="AK46" s="304"/>
      <c r="AL46" s="309">
        <f t="shared" si="19"/>
        <v>8.7205912859644741E-7</v>
      </c>
      <c r="AM46" s="310">
        <f t="shared" si="9"/>
        <v>4.9629408243900978E-8</v>
      </c>
    </row>
    <row r="47" spans="1:39" x14ac:dyDescent="0.25">
      <c r="A47" s="304"/>
      <c r="B47" s="309">
        <f t="shared" si="10"/>
        <v>1.1370874130716401E-4</v>
      </c>
      <c r="C47" s="311">
        <f t="shared" si="0"/>
        <v>4.1133682332901356E-6</v>
      </c>
      <c r="E47" s="304"/>
      <c r="F47" s="309">
        <f t="shared" si="11"/>
        <v>1.6167884896276517E-5</v>
      </c>
      <c r="G47" s="310">
        <f t="shared" si="1"/>
        <v>5.8486676896884449E-7</v>
      </c>
      <c r="I47" s="304"/>
      <c r="J47" s="309">
        <f t="shared" si="12"/>
        <v>7.6181249489309266E-5</v>
      </c>
      <c r="K47" s="310">
        <f t="shared" si="2"/>
        <v>2.2492437730469073E-6</v>
      </c>
      <c r="M47" s="304"/>
      <c r="N47" s="309">
        <f t="shared" si="13"/>
        <v>3.1676956714363768E-6</v>
      </c>
      <c r="O47" s="310">
        <f t="shared" si="3"/>
        <v>9.3525897929591882E-8</v>
      </c>
      <c r="Q47" s="304"/>
      <c r="R47" s="309">
        <f t="shared" si="14"/>
        <v>1.1189248042250587E-16</v>
      </c>
      <c r="S47" s="310">
        <f t="shared" si="4"/>
        <v>5.9641489377206191E-18</v>
      </c>
      <c r="U47" s="304"/>
      <c r="V47" s="309">
        <f t="shared" si="15"/>
        <v>2.057567987732181E-18</v>
      </c>
      <c r="W47" s="310">
        <f t="shared" si="5"/>
        <v>1.0967351766609459E-19</v>
      </c>
      <c r="Y47" s="304"/>
      <c r="Z47" s="309">
        <f t="shared" si="16"/>
        <v>2.3191503984446717E-23</v>
      </c>
      <c r="AA47" s="310">
        <f t="shared" si="6"/>
        <v>1.2361651411309712E-24</v>
      </c>
      <c r="AB47" s="22"/>
      <c r="AC47" s="304"/>
      <c r="AD47" s="309">
        <f t="shared" si="17"/>
        <v>5.6047082048305042E-18</v>
      </c>
      <c r="AE47" s="310">
        <f t="shared" si="7"/>
        <v>1.6396708366228556E-17</v>
      </c>
      <c r="AG47" s="304"/>
      <c r="AH47" s="309">
        <f t="shared" si="18"/>
        <v>2.5438086267968173E-6</v>
      </c>
      <c r="AI47" s="310">
        <f t="shared" si="8"/>
        <v>1.4476967523618294E-7</v>
      </c>
      <c r="AJ47" s="22"/>
      <c r="AK47" s="304"/>
      <c r="AL47" s="309">
        <f t="shared" si="19"/>
        <v>4.360295642982237E-7</v>
      </c>
      <c r="AM47" s="310">
        <f t="shared" si="9"/>
        <v>2.4814704121950489E-8</v>
      </c>
    </row>
    <row r="48" spans="1:39" x14ac:dyDescent="0.25">
      <c r="A48" s="304"/>
      <c r="B48" s="310" t="s">
        <v>377</v>
      </c>
      <c r="C48" s="310">
        <f>SUM(C7:C47)*2/C5</f>
        <v>36742.787245689135</v>
      </c>
      <c r="E48" s="304"/>
      <c r="F48" s="310" t="s">
        <v>378</v>
      </c>
      <c r="G48" s="310">
        <f>SUM(G7:G47)*2/G5</f>
        <v>26745.711676392868</v>
      </c>
      <c r="I48" s="304"/>
      <c r="J48" s="310">
        <v>2018</v>
      </c>
      <c r="K48" s="310">
        <f>SUM(K7:K47)*2/K5</f>
        <v>23721.254093357984</v>
      </c>
      <c r="M48" s="304"/>
      <c r="N48" s="310">
        <v>2019</v>
      </c>
      <c r="O48" s="310">
        <f>SUM(O7:O47)*2/O5</f>
        <v>17576.921728995574</v>
      </c>
      <c r="Q48" s="304"/>
      <c r="R48" s="310">
        <v>2018</v>
      </c>
      <c r="S48" s="310">
        <f>SUM(S7:S47)*2/S5</f>
        <v>28426.675041058941</v>
      </c>
      <c r="U48" s="304"/>
      <c r="V48" s="310">
        <v>2019</v>
      </c>
      <c r="W48" s="310">
        <f>SUM(W7:W47)*2/W5</f>
        <v>22378.958959814408</v>
      </c>
      <c r="Y48" s="304"/>
      <c r="Z48" s="310">
        <v>2020</v>
      </c>
      <c r="AA48" s="310">
        <f>SUM(AA7:AA47)*2/AA5</f>
        <v>270.91220394578318</v>
      </c>
      <c r="AB48" s="22"/>
      <c r="AC48" s="304"/>
      <c r="AD48" s="309">
        <f t="shared" si="17"/>
        <v>1.1209416409661008E-18</v>
      </c>
      <c r="AE48" s="310">
        <f t="shared" si="7"/>
        <v>3.2793416732457109E-18</v>
      </c>
      <c r="AG48" s="304"/>
      <c r="AH48" s="310">
        <v>2018</v>
      </c>
      <c r="AI48" s="310">
        <f>SUM(AI7:AI47)*2/AI5</f>
        <v>4636.9981500978829</v>
      </c>
      <c r="AJ48" s="22"/>
      <c r="AK48" s="304"/>
      <c r="AL48" s="309">
        <v>2019</v>
      </c>
      <c r="AM48" s="310">
        <f>SUM(AM7:AM47)*2/AM5</f>
        <v>1397.3382633820638</v>
      </c>
    </row>
    <row r="49" spans="2:39" x14ac:dyDescent="0.25">
      <c r="B49" s="312"/>
      <c r="C49" s="312"/>
      <c r="AD49" s="309">
        <f t="shared" si="17"/>
        <v>2.2418832819322017E-19</v>
      </c>
      <c r="AE49" s="310">
        <f t="shared" si="7"/>
        <v>6.5586833464914218E-19</v>
      </c>
      <c r="AL49" s="309"/>
      <c r="AM49" s="310"/>
    </row>
    <row r="50" spans="2:39" x14ac:dyDescent="0.25">
      <c r="B50" s="312"/>
      <c r="C50" s="312"/>
      <c r="AD50" s="309">
        <f t="shared" si="17"/>
        <v>4.4837665638644035E-20</v>
      </c>
      <c r="AE50" s="310">
        <f t="shared" si="7"/>
        <v>1.3117366692982844E-19</v>
      </c>
    </row>
    <row r="51" spans="2:39" x14ac:dyDescent="0.25">
      <c r="B51" s="312"/>
      <c r="C51" s="312">
        <f>C48+G48</f>
        <v>63488.498922081999</v>
      </c>
      <c r="AD51" s="310">
        <v>2020</v>
      </c>
      <c r="AE51" s="310">
        <f>SUM(AE7:AE50)*2/AE5</f>
        <v>35243.522568476175</v>
      </c>
    </row>
    <row r="52" spans="2:39" x14ac:dyDescent="0.25">
      <c r="B52" s="312"/>
      <c r="C52" s="312"/>
    </row>
    <row r="53" spans="2:39" x14ac:dyDescent="0.25">
      <c r="B53" s="312"/>
      <c r="C53" s="312"/>
    </row>
    <row r="54" spans="2:39" x14ac:dyDescent="0.25">
      <c r="B54" s="312"/>
      <c r="C54" s="312"/>
    </row>
    <row r="55" spans="2:39" x14ac:dyDescent="0.25">
      <c r="B55" s="312"/>
      <c r="C55" s="312"/>
    </row>
    <row r="56" spans="2:39" x14ac:dyDescent="0.25">
      <c r="B56" s="312"/>
      <c r="C56" s="312"/>
    </row>
    <row r="57" spans="2:39" x14ac:dyDescent="0.25">
      <c r="B57" s="312"/>
      <c r="C57" s="312"/>
    </row>
    <row r="58" spans="2:39" x14ac:dyDescent="0.25">
      <c r="B58" s="312"/>
      <c r="C58" s="312"/>
    </row>
    <row r="59" spans="2:39" x14ac:dyDescent="0.25">
      <c r="B59" s="312"/>
      <c r="C59" s="312"/>
    </row>
    <row r="60" spans="2:39" x14ac:dyDescent="0.25">
      <c r="B60" s="312"/>
      <c r="C60" s="312"/>
    </row>
    <row r="61" spans="2:39" x14ac:dyDescent="0.25">
      <c r="B61" s="312"/>
      <c r="C61" s="312"/>
    </row>
    <row r="62" spans="2:39" x14ac:dyDescent="0.25">
      <c r="B62" s="312"/>
      <c r="C62" s="312"/>
    </row>
    <row r="63" spans="2:39" x14ac:dyDescent="0.25">
      <c r="B63" s="312"/>
      <c r="C63" s="312"/>
    </row>
    <row r="64" spans="2:39" x14ac:dyDescent="0.25">
      <c r="B64" s="312"/>
      <c r="C64" s="312"/>
    </row>
    <row r="65" spans="2:3" x14ac:dyDescent="0.25">
      <c r="B65" s="312"/>
      <c r="C65" s="312"/>
    </row>
    <row r="66" spans="2:3" x14ac:dyDescent="0.25">
      <c r="B66" s="312"/>
      <c r="C66" s="312"/>
    </row>
    <row r="67" spans="2:3" x14ac:dyDescent="0.25">
      <c r="B67" s="312"/>
      <c r="C67" s="312"/>
    </row>
    <row r="68" spans="2:3" x14ac:dyDescent="0.25">
      <c r="B68" s="312"/>
      <c r="C68" s="312"/>
    </row>
    <row r="69" spans="2:3" x14ac:dyDescent="0.25">
      <c r="B69" s="312"/>
      <c r="C69" s="312"/>
    </row>
    <row r="70" spans="2:3" x14ac:dyDescent="0.25">
      <c r="B70" s="312"/>
      <c r="C70" s="312"/>
    </row>
    <row r="71" spans="2:3" x14ac:dyDescent="0.25">
      <c r="B71" s="312"/>
      <c r="C71" s="312"/>
    </row>
    <row r="72" spans="2:3" x14ac:dyDescent="0.25">
      <c r="B72" s="312"/>
      <c r="C72" s="312"/>
    </row>
    <row r="73" spans="2:3" x14ac:dyDescent="0.25">
      <c r="B73" s="312"/>
      <c r="C73" s="312"/>
    </row>
    <row r="74" spans="2:3" x14ac:dyDescent="0.25">
      <c r="B74" s="312"/>
      <c r="C74" s="312"/>
    </row>
    <row r="75" spans="2:3" x14ac:dyDescent="0.25">
      <c r="B75" s="312"/>
      <c r="C75" s="312"/>
    </row>
    <row r="76" spans="2:3" x14ac:dyDescent="0.25">
      <c r="B76" s="312"/>
      <c r="C76" s="312"/>
    </row>
    <row r="77" spans="2:3" x14ac:dyDescent="0.25">
      <c r="B77" s="312"/>
      <c r="C77" s="312"/>
    </row>
    <row r="78" spans="2:3" x14ac:dyDescent="0.25">
      <c r="B78" s="312"/>
      <c r="C78" s="312"/>
    </row>
    <row r="79" spans="2:3" x14ac:dyDescent="0.25">
      <c r="B79" s="312"/>
      <c r="C79" s="312"/>
    </row>
    <row r="80" spans="2:3" x14ac:dyDescent="0.25">
      <c r="B80" s="312"/>
      <c r="C80" s="312"/>
    </row>
    <row r="81" spans="2:3" x14ac:dyDescent="0.25">
      <c r="B81" s="312"/>
      <c r="C81" s="312"/>
    </row>
    <row r="82" spans="2:3" x14ac:dyDescent="0.25">
      <c r="B82" s="312"/>
      <c r="C82" s="312"/>
    </row>
    <row r="83" spans="2:3" x14ac:dyDescent="0.25">
      <c r="B83" s="312"/>
      <c r="C83" s="312"/>
    </row>
    <row r="84" spans="2:3" x14ac:dyDescent="0.25">
      <c r="B84" s="312"/>
      <c r="C84" s="312"/>
    </row>
    <row r="85" spans="2:3" x14ac:dyDescent="0.25">
      <c r="B85" s="312"/>
      <c r="C85" s="312"/>
    </row>
    <row r="86" spans="2:3" x14ac:dyDescent="0.25">
      <c r="B86" s="312"/>
      <c r="C86" s="312"/>
    </row>
    <row r="87" spans="2:3" x14ac:dyDescent="0.25">
      <c r="B87" s="312"/>
      <c r="C87" s="312"/>
    </row>
    <row r="88" spans="2:3" x14ac:dyDescent="0.25">
      <c r="B88" s="312"/>
      <c r="C88" s="312"/>
    </row>
    <row r="89" spans="2:3" x14ac:dyDescent="0.25">
      <c r="B89" s="312"/>
      <c r="C89" s="312"/>
    </row>
    <row r="90" spans="2:3" x14ac:dyDescent="0.25">
      <c r="B90" s="312"/>
      <c r="C90" s="312"/>
    </row>
    <row r="91" spans="2:3" x14ac:dyDescent="0.25">
      <c r="B91" s="312"/>
      <c r="C91" s="312"/>
    </row>
    <row r="92" spans="2:3" x14ac:dyDescent="0.25">
      <c r="B92" s="312"/>
      <c r="C92" s="312"/>
    </row>
    <row r="93" spans="2:3" x14ac:dyDescent="0.25">
      <c r="B93" s="312"/>
      <c r="C93" s="312"/>
    </row>
    <row r="94" spans="2:3" x14ac:dyDescent="0.25">
      <c r="B94" s="312"/>
      <c r="C94" s="312"/>
    </row>
    <row r="95" spans="2:3" x14ac:dyDescent="0.25">
      <c r="B95" s="312"/>
      <c r="C95" s="312"/>
    </row>
    <row r="96" spans="2:3" x14ac:dyDescent="0.25">
      <c r="B96" s="312"/>
      <c r="C96" s="312"/>
    </row>
    <row r="97" spans="2:3" x14ac:dyDescent="0.25">
      <c r="B97" s="312"/>
      <c r="C97" s="312"/>
    </row>
    <row r="98" spans="2:3" x14ac:dyDescent="0.25">
      <c r="B98" s="312"/>
      <c r="C98" s="312"/>
    </row>
    <row r="99" spans="2:3" x14ac:dyDescent="0.25">
      <c r="B99" s="312"/>
      <c r="C99" s="312"/>
    </row>
    <row r="100" spans="2:3" x14ac:dyDescent="0.25">
      <c r="B100" s="312"/>
      <c r="C100" s="312"/>
    </row>
    <row r="101" spans="2:3" x14ac:dyDescent="0.25">
      <c r="B101" s="312"/>
      <c r="C101" s="312"/>
    </row>
    <row r="102" spans="2:3" x14ac:dyDescent="0.25">
      <c r="B102" s="312"/>
      <c r="C102" s="312"/>
    </row>
    <row r="103" spans="2:3" x14ac:dyDescent="0.25">
      <c r="B103" s="312"/>
      <c r="C103" s="31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E8EA2-E804-4872-8DA6-5C0E3491BFDE}">
  <sheetPr>
    <tabColor rgb="FF7030A0"/>
  </sheetPr>
  <dimension ref="A3:O53"/>
  <sheetViews>
    <sheetView showGridLines="0" topLeftCell="A4" workbookViewId="0">
      <selection activeCell="B20" sqref="B20"/>
    </sheetView>
  </sheetViews>
  <sheetFormatPr defaultRowHeight="15" x14ac:dyDescent="0.25"/>
  <cols>
    <col min="1" max="1" width="50.5703125" customWidth="1"/>
    <col min="2" max="2" width="43.5703125" bestFit="1" customWidth="1"/>
    <col min="3" max="3" width="16.28515625" bestFit="1" customWidth="1"/>
    <col min="4" max="5" width="8.42578125" bestFit="1" customWidth="1"/>
    <col min="6" max="6" width="11.28515625" bestFit="1" customWidth="1"/>
    <col min="7" max="9" width="8.42578125" bestFit="1" customWidth="1"/>
    <col min="10" max="10" width="10" bestFit="1" customWidth="1"/>
    <col min="11" max="13" width="8.42578125" bestFit="1" customWidth="1"/>
    <col min="14" max="14" width="10" bestFit="1" customWidth="1"/>
    <col min="15" max="17" width="8.42578125" bestFit="1" customWidth="1"/>
    <col min="18" max="19" width="10" bestFit="1" customWidth="1"/>
    <col min="20" max="22" width="8.42578125" bestFit="1" customWidth="1"/>
    <col min="23" max="23" width="10" bestFit="1" customWidth="1"/>
    <col min="24" max="26" width="8.42578125" bestFit="1" customWidth="1"/>
    <col min="27" max="27" width="10" bestFit="1" customWidth="1"/>
    <col min="28" max="30" width="8.42578125" bestFit="1" customWidth="1"/>
    <col min="31" max="31" width="10" bestFit="1" customWidth="1"/>
    <col min="32" max="34" width="8.42578125" bestFit="1" customWidth="1"/>
    <col min="35" max="36" width="10" bestFit="1" customWidth="1"/>
    <col min="37" max="39" width="8.42578125" bestFit="1" customWidth="1"/>
    <col min="40" max="40" width="10" bestFit="1" customWidth="1"/>
    <col min="41" max="43" width="8.42578125" bestFit="1" customWidth="1"/>
    <col min="44" max="44" width="10" bestFit="1" customWidth="1"/>
    <col min="45" max="47" width="8.42578125" bestFit="1" customWidth="1"/>
    <col min="48" max="48" width="10" bestFit="1" customWidth="1"/>
    <col min="49" max="51" width="8.42578125" bestFit="1" customWidth="1"/>
    <col min="52" max="53" width="10" bestFit="1" customWidth="1"/>
    <col min="54" max="54" width="11.28515625" bestFit="1" customWidth="1"/>
  </cols>
  <sheetData>
    <row r="3" spans="1:15" x14ac:dyDescent="0.25">
      <c r="C3" s="4" t="s">
        <v>45</v>
      </c>
    </row>
    <row r="4" spans="1:15" x14ac:dyDescent="0.25">
      <c r="C4" t="s">
        <v>106</v>
      </c>
      <c r="D4" t="s">
        <v>107</v>
      </c>
      <c r="E4" t="s">
        <v>220</v>
      </c>
      <c r="F4" t="s">
        <v>9</v>
      </c>
    </row>
    <row r="5" spans="1:15" x14ac:dyDescent="0.25">
      <c r="A5" s="46"/>
      <c r="G5" s="22"/>
      <c r="H5" s="22"/>
      <c r="I5" s="22"/>
      <c r="J5" s="22"/>
      <c r="K5" s="22"/>
      <c r="L5" s="22"/>
      <c r="M5" s="22"/>
      <c r="N5" s="22"/>
      <c r="O5" s="22"/>
    </row>
    <row r="6" spans="1:15" x14ac:dyDescent="0.25">
      <c r="A6" s="46"/>
      <c r="B6" s="4" t="s">
        <v>46</v>
      </c>
      <c r="G6" s="22"/>
      <c r="H6" s="22"/>
      <c r="I6" s="22"/>
      <c r="J6" s="22"/>
      <c r="K6" s="22"/>
      <c r="L6" s="22"/>
      <c r="M6" s="22"/>
      <c r="N6" s="22"/>
      <c r="O6" s="22"/>
    </row>
    <row r="7" spans="1:15" x14ac:dyDescent="0.25">
      <c r="A7" s="46" t="s">
        <v>237</v>
      </c>
      <c r="B7" s="3" t="s">
        <v>216</v>
      </c>
      <c r="C7" s="227">
        <v>0</v>
      </c>
      <c r="D7" s="227">
        <v>0</v>
      </c>
      <c r="E7" s="227">
        <v>-193531.20445639998</v>
      </c>
      <c r="F7" s="227">
        <v>-193531.20445639998</v>
      </c>
      <c r="G7" s="22"/>
      <c r="H7" s="22"/>
      <c r="I7" s="22"/>
      <c r="J7" s="22"/>
      <c r="K7" s="22"/>
      <c r="L7" s="22"/>
      <c r="M7" s="22"/>
      <c r="N7" s="22"/>
      <c r="O7" s="22"/>
    </row>
    <row r="8" spans="1:15" x14ac:dyDescent="0.25">
      <c r="A8" s="46" t="s">
        <v>238</v>
      </c>
      <c r="B8" s="3" t="s">
        <v>160</v>
      </c>
      <c r="C8" s="227">
        <v>279270.62588760001</v>
      </c>
      <c r="D8" s="227">
        <v>279270.62588760001</v>
      </c>
      <c r="E8" s="227">
        <v>279270.62588760001</v>
      </c>
      <c r="F8" s="227">
        <v>837811.87766280002</v>
      </c>
      <c r="G8" s="22"/>
      <c r="H8" s="22"/>
      <c r="I8" s="22"/>
      <c r="J8" s="22"/>
      <c r="K8" s="22"/>
      <c r="L8" s="22"/>
      <c r="M8" s="22"/>
      <c r="N8" s="22"/>
      <c r="O8" s="22"/>
    </row>
    <row r="9" spans="1:15" x14ac:dyDescent="0.25">
      <c r="A9" s="46" t="s">
        <v>246</v>
      </c>
      <c r="B9" s="3" t="s">
        <v>217</v>
      </c>
      <c r="C9" s="227">
        <v>13828.122596000001</v>
      </c>
      <c r="D9" s="227">
        <v>38881.614203699995</v>
      </c>
      <c r="E9" s="227">
        <v>80534.5847144</v>
      </c>
      <c r="F9" s="227">
        <v>133244.32151410001</v>
      </c>
      <c r="G9" s="22"/>
      <c r="H9" s="22"/>
      <c r="I9" s="22"/>
      <c r="J9" s="22"/>
      <c r="K9" s="22"/>
      <c r="L9" s="22"/>
      <c r="M9" s="22"/>
      <c r="N9" s="22"/>
      <c r="O9" s="22"/>
    </row>
    <row r="10" spans="1:15" x14ac:dyDescent="0.25">
      <c r="A10" s="46" t="s">
        <v>295</v>
      </c>
      <c r="B10" s="3" t="s">
        <v>290</v>
      </c>
      <c r="C10" s="227">
        <v>29239.697705999995</v>
      </c>
      <c r="D10" s="227">
        <v>28286.693287599999</v>
      </c>
      <c r="E10" s="227">
        <v>628.92062560000022</v>
      </c>
      <c r="F10" s="227">
        <v>58155.311619200002</v>
      </c>
      <c r="G10" s="22"/>
      <c r="H10" s="22"/>
      <c r="I10" s="22"/>
      <c r="J10" s="22"/>
      <c r="K10" s="22"/>
      <c r="L10" s="22"/>
      <c r="M10" s="22"/>
      <c r="N10" s="22"/>
      <c r="O10" s="22"/>
    </row>
    <row r="11" spans="1:15" x14ac:dyDescent="0.25">
      <c r="A11" s="46" t="s">
        <v>296</v>
      </c>
      <c r="B11" s="3" t="s">
        <v>291</v>
      </c>
      <c r="C11" s="227">
        <v>0</v>
      </c>
      <c r="D11" s="227">
        <v>0</v>
      </c>
      <c r="E11" s="227">
        <v>1353.9457234000001</v>
      </c>
      <c r="F11" s="227">
        <v>1353.9457234000001</v>
      </c>
      <c r="G11" s="22"/>
      <c r="H11" s="22"/>
      <c r="I11" s="22"/>
      <c r="J11" s="22"/>
      <c r="K11" s="22"/>
      <c r="L11" s="22"/>
      <c r="M11" s="22"/>
      <c r="N11" s="22"/>
      <c r="O11" s="22"/>
    </row>
    <row r="12" spans="1:15" x14ac:dyDescent="0.25">
      <c r="A12" s="46" t="s">
        <v>297</v>
      </c>
      <c r="B12" s="3" t="s">
        <v>292</v>
      </c>
      <c r="C12" s="227">
        <v>14599.119779599998</v>
      </c>
      <c r="D12" s="227">
        <v>2070.1583037999999</v>
      </c>
      <c r="E12" s="227">
        <v>4.5062844000000011</v>
      </c>
      <c r="F12" s="227">
        <v>16673.784367799995</v>
      </c>
      <c r="G12" s="22"/>
      <c r="H12" s="22"/>
      <c r="I12" s="22"/>
      <c r="J12" s="22"/>
      <c r="K12" s="22"/>
      <c r="L12" s="22"/>
      <c r="M12" s="22"/>
      <c r="N12" s="22"/>
      <c r="O12" s="22"/>
    </row>
    <row r="13" spans="1:15" x14ac:dyDescent="0.25">
      <c r="A13" s="46" t="s">
        <v>298</v>
      </c>
      <c r="B13" s="3" t="s">
        <v>293</v>
      </c>
      <c r="C13" s="227">
        <v>0</v>
      </c>
      <c r="D13" s="227">
        <v>2088.8234597999999</v>
      </c>
      <c r="E13" s="227">
        <v>87.310870200000025</v>
      </c>
      <c r="F13" s="227">
        <v>2176.1343299999999</v>
      </c>
      <c r="G13" s="22"/>
      <c r="H13" s="22"/>
      <c r="I13" s="22"/>
      <c r="J13" s="22"/>
      <c r="K13" s="22"/>
      <c r="L13" s="22"/>
      <c r="M13" s="22"/>
      <c r="N13" s="22"/>
      <c r="O13" s="22"/>
    </row>
    <row r="14" spans="1:15" x14ac:dyDescent="0.25">
      <c r="A14" s="46" t="s">
        <v>299</v>
      </c>
      <c r="B14" s="3" t="s">
        <v>294</v>
      </c>
      <c r="C14" s="227">
        <v>19313.561702600004</v>
      </c>
      <c r="D14" s="227">
        <v>18414.5551782</v>
      </c>
      <c r="E14" s="227">
        <v>100.98763299999999</v>
      </c>
      <c r="F14" s="227">
        <v>37829.104513800004</v>
      </c>
      <c r="G14" s="22"/>
      <c r="H14" s="22"/>
      <c r="I14" s="22"/>
      <c r="J14" s="22"/>
      <c r="K14" s="22"/>
      <c r="L14" s="22"/>
      <c r="M14" s="22"/>
      <c r="N14" s="22"/>
      <c r="O14" s="22"/>
    </row>
    <row r="15" spans="1:15" x14ac:dyDescent="0.25">
      <c r="A15" s="46" t="s">
        <v>312</v>
      </c>
      <c r="B15" s="3" t="s">
        <v>307</v>
      </c>
      <c r="C15" s="227">
        <v>-473501.68946360005</v>
      </c>
      <c r="D15" s="227">
        <v>-482527.38149150001</v>
      </c>
      <c r="E15" s="227">
        <v>-431381.79333290004</v>
      </c>
      <c r="F15" s="227">
        <v>-1387410.8642879999</v>
      </c>
      <c r="G15" s="22"/>
      <c r="H15" s="22"/>
      <c r="I15" s="22"/>
      <c r="J15" s="22"/>
      <c r="K15" s="22"/>
      <c r="L15" s="22"/>
      <c r="M15" s="22"/>
      <c r="N15" s="22"/>
      <c r="O15" s="22"/>
    </row>
    <row r="16" spans="1:15" x14ac:dyDescent="0.25">
      <c r="A16" s="46" t="s">
        <v>313</v>
      </c>
      <c r="B16" s="3" t="s">
        <v>308</v>
      </c>
      <c r="C16" s="227">
        <v>-10276.0728041</v>
      </c>
      <c r="D16" s="227">
        <v>-10019.483897299999</v>
      </c>
      <c r="E16" s="227">
        <v>-9662.7627341000007</v>
      </c>
      <c r="F16" s="227">
        <v>-29958.319435499998</v>
      </c>
      <c r="G16" s="22"/>
      <c r="H16" s="22"/>
      <c r="I16" s="22"/>
      <c r="J16" s="22"/>
      <c r="K16" s="22"/>
      <c r="L16" s="22"/>
      <c r="M16" s="22"/>
      <c r="N16" s="22"/>
      <c r="O16" s="22"/>
    </row>
    <row r="17" spans="1:15" x14ac:dyDescent="0.25">
      <c r="A17" s="46" t="s">
        <v>314</v>
      </c>
      <c r="B17" s="3" t="s">
        <v>309</v>
      </c>
      <c r="C17" s="227">
        <v>1645.749605</v>
      </c>
      <c r="D17" s="227">
        <v>10697.372433</v>
      </c>
      <c r="E17" s="227">
        <v>4134.9458827999997</v>
      </c>
      <c r="F17" s="227">
        <v>16478.0679208</v>
      </c>
      <c r="G17" s="22"/>
      <c r="H17" s="22"/>
      <c r="I17" s="22"/>
      <c r="J17" s="22"/>
      <c r="K17" s="22"/>
      <c r="L17" s="22"/>
      <c r="M17" s="22"/>
      <c r="N17" s="22"/>
      <c r="O17" s="22"/>
    </row>
    <row r="18" spans="1:15" x14ac:dyDescent="0.25">
      <c r="A18" s="46" t="s">
        <v>315</v>
      </c>
      <c r="B18" s="3" t="s">
        <v>310</v>
      </c>
      <c r="C18" s="227">
        <v>0</v>
      </c>
      <c r="D18" s="227">
        <v>0</v>
      </c>
      <c r="E18" s="227">
        <v>1213.1800140000005</v>
      </c>
      <c r="F18" s="227">
        <v>1213.1800140000005</v>
      </c>
      <c r="G18" s="22"/>
      <c r="H18" s="22"/>
      <c r="I18" s="22"/>
      <c r="J18" s="22"/>
      <c r="K18" s="22"/>
      <c r="L18" s="22"/>
      <c r="M18" s="22"/>
      <c r="N18" s="22"/>
      <c r="O18" s="22"/>
    </row>
    <row r="19" spans="1:15" x14ac:dyDescent="0.25">
      <c r="A19" s="46" t="s">
        <v>247</v>
      </c>
      <c r="B19" s="3" t="s">
        <v>218</v>
      </c>
      <c r="C19" s="227">
        <v>25483.379761799999</v>
      </c>
      <c r="D19" s="227">
        <v>21044.366981799998</v>
      </c>
      <c r="E19" s="227">
        <v>235.07115960000002</v>
      </c>
      <c r="F19" s="227">
        <v>46762.817903199997</v>
      </c>
      <c r="G19" s="22"/>
      <c r="H19" s="22"/>
      <c r="I19" s="22"/>
      <c r="J19" s="22"/>
      <c r="K19" s="22"/>
      <c r="L19" s="22"/>
      <c r="M19" s="22"/>
      <c r="N19" s="22"/>
      <c r="O19" s="22"/>
    </row>
    <row r="20" spans="1:15" x14ac:dyDescent="0.25">
      <c r="A20" s="46" t="s">
        <v>334</v>
      </c>
      <c r="B20" s="3" t="s">
        <v>327</v>
      </c>
      <c r="C20" s="227">
        <v>0</v>
      </c>
      <c r="D20" s="227">
        <v>4559.2406747999994</v>
      </c>
      <c r="E20" s="227">
        <v>3.3436581999999997</v>
      </c>
      <c r="F20" s="227">
        <v>4562.5843329999998</v>
      </c>
      <c r="G20" s="22"/>
      <c r="H20" s="22"/>
      <c r="I20" s="22"/>
      <c r="J20" s="22"/>
      <c r="K20" s="22"/>
      <c r="L20" s="22"/>
      <c r="M20" s="22"/>
      <c r="N20" s="22"/>
      <c r="O20" s="22"/>
    </row>
    <row r="21" spans="1:15" x14ac:dyDescent="0.25">
      <c r="A21" s="46" t="s">
        <v>335</v>
      </c>
      <c r="B21" s="3" t="s">
        <v>328</v>
      </c>
      <c r="C21" s="227">
        <v>1164.2253146</v>
      </c>
      <c r="D21" s="227">
        <v>21.651605200000002</v>
      </c>
      <c r="E21" s="227">
        <v>3.6320000000000005E-4</v>
      </c>
      <c r="F21" s="227">
        <v>1185.877283</v>
      </c>
      <c r="G21" s="22"/>
      <c r="H21" s="22"/>
      <c r="I21" s="22"/>
      <c r="J21" s="22"/>
      <c r="K21" s="22"/>
      <c r="L21" s="22"/>
      <c r="M21" s="22"/>
      <c r="N21" s="22"/>
      <c r="O21" s="22"/>
    </row>
    <row r="22" spans="1:15" x14ac:dyDescent="0.25">
      <c r="A22" s="46" t="s">
        <v>336</v>
      </c>
      <c r="B22" s="3" t="s">
        <v>329</v>
      </c>
      <c r="C22" s="227">
        <v>0</v>
      </c>
      <c r="D22" s="227">
        <v>22766.709455</v>
      </c>
      <c r="E22" s="227">
        <v>0.86295600000000028</v>
      </c>
      <c r="F22" s="227">
        <v>22767.572411000001</v>
      </c>
      <c r="G22" s="22"/>
      <c r="H22" s="22"/>
      <c r="I22" s="22"/>
      <c r="J22" s="22"/>
      <c r="K22" s="22"/>
      <c r="L22" s="22"/>
      <c r="M22" s="22"/>
      <c r="N22" s="22"/>
      <c r="O22" s="22"/>
    </row>
    <row r="23" spans="1:15" x14ac:dyDescent="0.25">
      <c r="A23" s="46" t="s">
        <v>337</v>
      </c>
      <c r="B23" s="3" t="s">
        <v>330</v>
      </c>
      <c r="C23" s="227">
        <v>0</v>
      </c>
      <c r="D23" s="227">
        <v>49814.848400199997</v>
      </c>
      <c r="E23" s="227">
        <v>1510.5885711999999</v>
      </c>
      <c r="F23" s="227">
        <v>51325.436971399999</v>
      </c>
      <c r="G23" s="22"/>
      <c r="H23" s="22"/>
      <c r="I23" s="22"/>
      <c r="J23" s="22"/>
      <c r="K23" s="22"/>
      <c r="L23" s="22"/>
      <c r="M23" s="22"/>
      <c r="N23" s="22"/>
      <c r="O23" s="22"/>
    </row>
    <row r="24" spans="1:15" x14ac:dyDescent="0.25">
      <c r="A24" s="46" t="s">
        <v>338</v>
      </c>
      <c r="B24" s="3" t="s">
        <v>331</v>
      </c>
      <c r="C24" s="227">
        <v>0</v>
      </c>
      <c r="D24" s="227">
        <v>0</v>
      </c>
      <c r="E24" s="227">
        <v>27725.061352200002</v>
      </c>
      <c r="F24" s="227">
        <v>27725.061352200002</v>
      </c>
      <c r="G24" s="22"/>
      <c r="H24" s="22"/>
      <c r="I24" s="22"/>
      <c r="J24" s="22"/>
      <c r="K24" s="22"/>
      <c r="L24" s="22"/>
      <c r="M24" s="22"/>
      <c r="N24" s="22"/>
      <c r="O24" s="22"/>
    </row>
    <row r="25" spans="1:15" x14ac:dyDescent="0.25">
      <c r="A25" s="46" t="s">
        <v>250</v>
      </c>
      <c r="B25" s="3" t="s">
        <v>219</v>
      </c>
      <c r="C25" s="227">
        <v>0</v>
      </c>
      <c r="D25" s="227">
        <v>34737.340201200001</v>
      </c>
      <c r="E25" s="227">
        <v>87223.261605000007</v>
      </c>
      <c r="F25" s="227">
        <v>121960.60180620001</v>
      </c>
      <c r="G25" s="22"/>
      <c r="H25" s="22"/>
      <c r="I25" s="22"/>
      <c r="J25" s="22"/>
      <c r="K25" s="22"/>
      <c r="L25" s="22"/>
      <c r="M25" s="22"/>
      <c r="N25" s="22"/>
      <c r="O25" s="22"/>
    </row>
    <row r="26" spans="1:15" x14ac:dyDescent="0.25">
      <c r="A26" s="46" t="s">
        <v>243</v>
      </c>
      <c r="B26" s="3" t="s">
        <v>357</v>
      </c>
      <c r="C26" s="227">
        <v>926465.18071959994</v>
      </c>
      <c r="D26" s="227">
        <v>908721.75195739989</v>
      </c>
      <c r="E26" s="227">
        <v>765121.88254959998</v>
      </c>
      <c r="F26" s="227">
        <v>2600308.8152265996</v>
      </c>
      <c r="G26" s="22"/>
      <c r="H26" s="22"/>
      <c r="I26" s="22"/>
      <c r="J26" s="22"/>
      <c r="K26" s="22"/>
      <c r="L26" s="22"/>
      <c r="M26" s="22"/>
      <c r="N26" s="22"/>
      <c r="O26" s="22"/>
    </row>
    <row r="27" spans="1:15" x14ac:dyDescent="0.25">
      <c r="A27" s="3" t="s">
        <v>360</v>
      </c>
      <c r="B27" s="3" t="s">
        <v>358</v>
      </c>
      <c r="C27" s="227">
        <v>0</v>
      </c>
      <c r="D27" s="227">
        <v>2688.9885819000001</v>
      </c>
      <c r="E27" s="227">
        <v>28805.7341677</v>
      </c>
      <c r="F27" s="227">
        <v>31494.722749600001</v>
      </c>
    </row>
    <row r="28" spans="1:15" x14ac:dyDescent="0.25">
      <c r="A28" s="3" t="s">
        <v>365</v>
      </c>
      <c r="B28" s="3" t="s">
        <v>362</v>
      </c>
      <c r="C28" s="227">
        <v>8555.7801151999993</v>
      </c>
      <c r="D28" s="227">
        <v>50.397469800000003</v>
      </c>
      <c r="E28" s="227">
        <v>1.2303999999999999E-2</v>
      </c>
      <c r="F28" s="227">
        <v>8606.1898889999993</v>
      </c>
    </row>
    <row r="29" spans="1:15" x14ac:dyDescent="0.25">
      <c r="A29" s="3" t="s">
        <v>371</v>
      </c>
      <c r="B29" s="3" t="s">
        <v>370</v>
      </c>
      <c r="C29" s="227">
        <v>63994.489255799999</v>
      </c>
      <c r="D29" s="227">
        <v>5931.8139471999993</v>
      </c>
      <c r="E29" s="227">
        <v>9.9519200000000002E-2</v>
      </c>
      <c r="F29" s="227">
        <v>69926.4027222</v>
      </c>
    </row>
    <row r="30" spans="1:15" x14ac:dyDescent="0.25">
      <c r="A30" s="3" t="s">
        <v>391</v>
      </c>
      <c r="B30" s="3" t="s">
        <v>387</v>
      </c>
      <c r="C30" s="227">
        <v>-60164.867248100003</v>
      </c>
      <c r="D30" s="227">
        <v>-103950.9952086</v>
      </c>
      <c r="E30" s="227">
        <v>-155756.57235699997</v>
      </c>
      <c r="F30" s="227">
        <v>-319872.43481369998</v>
      </c>
    </row>
    <row r="31" spans="1:15" x14ac:dyDescent="0.25">
      <c r="A31" s="3" t="s">
        <v>393</v>
      </c>
      <c r="B31" s="3" t="s">
        <v>388</v>
      </c>
      <c r="C31" s="227">
        <v>7428.0813778000002</v>
      </c>
      <c r="D31" s="227">
        <v>8.4592380000000027</v>
      </c>
      <c r="E31" s="227">
        <v>1.418E-4</v>
      </c>
      <c r="F31" s="227">
        <v>7436.5407576000007</v>
      </c>
    </row>
    <row r="32" spans="1:15" x14ac:dyDescent="0.25">
      <c r="A32" s="3" t="s">
        <v>339</v>
      </c>
      <c r="B32" s="3" t="s">
        <v>332</v>
      </c>
      <c r="C32" s="227">
        <v>0</v>
      </c>
      <c r="D32" s="227">
        <v>5267.8303597999993</v>
      </c>
      <c r="E32" s="227">
        <v>6.2693742000000006</v>
      </c>
      <c r="F32" s="227">
        <v>5274.0997339999994</v>
      </c>
    </row>
    <row r="33" spans="1:6" x14ac:dyDescent="0.25">
      <c r="A33" s="3" t="s">
        <v>394</v>
      </c>
      <c r="B33" s="3" t="s">
        <v>389</v>
      </c>
      <c r="C33" s="227">
        <v>8266.0014632000002</v>
      </c>
      <c r="D33" s="227">
        <v>2578.6594875999999</v>
      </c>
      <c r="E33" s="227">
        <v>4.3262799999999997E-2</v>
      </c>
      <c r="F33" s="227">
        <v>10844.7042136</v>
      </c>
    </row>
    <row r="34" spans="1:6" x14ac:dyDescent="0.25">
      <c r="A34" s="3" t="s">
        <v>340</v>
      </c>
      <c r="B34" s="3" t="s">
        <v>333</v>
      </c>
      <c r="C34" s="227">
        <v>0</v>
      </c>
      <c r="D34" s="227">
        <v>17785.814543399996</v>
      </c>
      <c r="E34" s="227">
        <v>5.340717800000002</v>
      </c>
      <c r="F34" s="227">
        <v>17791.155261199998</v>
      </c>
    </row>
    <row r="35" spans="1:6" x14ac:dyDescent="0.25">
      <c r="A35" s="3" t="s">
        <v>408</v>
      </c>
      <c r="B35" s="3" t="s">
        <v>402</v>
      </c>
      <c r="C35" s="227">
        <v>-699100.92276030011</v>
      </c>
      <c r="D35" s="227">
        <v>-695178.8979485</v>
      </c>
      <c r="E35" s="227">
        <v>-657592.82683220005</v>
      </c>
      <c r="F35" s="227">
        <v>-2051872.647541</v>
      </c>
    </row>
    <row r="36" spans="1:6" x14ac:dyDescent="0.25">
      <c r="A36" s="3" t="s">
        <v>412</v>
      </c>
      <c r="B36" s="3" t="s">
        <v>403</v>
      </c>
      <c r="C36" s="227">
        <v>0</v>
      </c>
      <c r="D36" s="227">
        <v>-54401.526583199993</v>
      </c>
      <c r="E36" s="227">
        <v>-1950.8883822</v>
      </c>
      <c r="F36" s="227">
        <v>-56352.414965399992</v>
      </c>
    </row>
    <row r="37" spans="1:6" x14ac:dyDescent="0.25">
      <c r="A37" s="3" t="s">
        <v>413</v>
      </c>
      <c r="B37" s="3" t="s">
        <v>404</v>
      </c>
      <c r="C37" s="227">
        <v>0</v>
      </c>
      <c r="D37" s="227">
        <v>-11538.6921614</v>
      </c>
      <c r="E37" s="227">
        <v>-2461.5742826000001</v>
      </c>
      <c r="F37" s="227">
        <v>-14000.266444000001</v>
      </c>
    </row>
    <row r="38" spans="1:6" x14ac:dyDescent="0.25">
      <c r="A38" s="3" t="s">
        <v>414</v>
      </c>
      <c r="B38" s="3" t="s">
        <v>405</v>
      </c>
      <c r="C38" s="227">
        <v>4092.0450632000006</v>
      </c>
      <c r="D38" s="227">
        <v>1408.7245728</v>
      </c>
      <c r="E38" s="227">
        <v>26.676022</v>
      </c>
      <c r="F38" s="227">
        <v>5527.4456580000005</v>
      </c>
    </row>
    <row r="39" spans="1:6" x14ac:dyDescent="0.25">
      <c r="A39" s="3" t="s">
        <v>415</v>
      </c>
      <c r="B39" s="3" t="s">
        <v>406</v>
      </c>
      <c r="C39" s="227">
        <v>-87331.636848099995</v>
      </c>
      <c r="D39" s="227">
        <v>-124718.2455067</v>
      </c>
      <c r="E39" s="227">
        <v>-166279.44709439998</v>
      </c>
      <c r="F39" s="227">
        <v>-378329.32944919995</v>
      </c>
    </row>
    <row r="40" spans="1:6" x14ac:dyDescent="0.25">
      <c r="A40" s="3" t="s">
        <v>416</v>
      </c>
      <c r="B40" s="3" t="s">
        <v>407</v>
      </c>
      <c r="C40" s="227">
        <v>-50805.854512399994</v>
      </c>
      <c r="D40" s="227">
        <v>-80441.46353410001</v>
      </c>
      <c r="E40" s="227">
        <v>-113908.02169890003</v>
      </c>
      <c r="F40" s="227">
        <v>-245155.33974540004</v>
      </c>
    </row>
    <row r="41" spans="1:6" x14ac:dyDescent="0.25">
      <c r="A41" s="3" t="s">
        <v>390</v>
      </c>
      <c r="B41" s="3" t="s">
        <v>386</v>
      </c>
      <c r="C41" s="227">
        <v>394310.68819730001</v>
      </c>
      <c r="D41" s="227">
        <v>338292.96430170001</v>
      </c>
      <c r="E41" s="227">
        <v>289684.86437710002</v>
      </c>
      <c r="F41" s="227">
        <v>1022288.5168761001</v>
      </c>
    </row>
    <row r="42" spans="1:6" x14ac:dyDescent="0.25">
      <c r="A42" s="3" t="s">
        <v>435</v>
      </c>
      <c r="B42" s="3" t="s">
        <v>433</v>
      </c>
      <c r="C42" s="227">
        <v>2825316.7138279006</v>
      </c>
      <c r="D42" s="227">
        <v>2501207.6531233001</v>
      </c>
      <c r="E42" s="227">
        <v>1808948.5640562999</v>
      </c>
      <c r="F42" s="227">
        <v>7135472.9310075007</v>
      </c>
    </row>
    <row r="43" spans="1:6" x14ac:dyDescent="0.25">
      <c r="A43" s="3" t="s">
        <v>436</v>
      </c>
      <c r="B43" s="3" t="s">
        <v>434</v>
      </c>
      <c r="C43" s="227">
        <v>2123811.0458652996</v>
      </c>
      <c r="D43" s="227">
        <v>2123811.0547147999</v>
      </c>
      <c r="E43" s="227">
        <v>2123811.0635638</v>
      </c>
      <c r="F43" s="227">
        <v>6371433.1641438995</v>
      </c>
    </row>
    <row r="44" spans="1:6" x14ac:dyDescent="0.25">
      <c r="A44" s="3" t="s">
        <v>450</v>
      </c>
      <c r="B44" s="3" t="s">
        <v>449</v>
      </c>
      <c r="C44" s="227">
        <v>4056.5398196000001</v>
      </c>
      <c r="D44" s="227">
        <v>31.933460400000001</v>
      </c>
      <c r="E44" s="227">
        <v>7.7961999999999997E-3</v>
      </c>
      <c r="F44" s="227">
        <v>4088.4810762000002</v>
      </c>
    </row>
    <row r="45" spans="1:6" x14ac:dyDescent="0.25">
      <c r="A45" s="3" t="s">
        <v>316</v>
      </c>
      <c r="B45" s="3" t="s">
        <v>311</v>
      </c>
      <c r="C45" s="227">
        <v>-18349.121236799998</v>
      </c>
      <c r="D45" s="227">
        <v>-14679.296989700002</v>
      </c>
      <c r="E45" s="227">
        <v>-13609.5506506</v>
      </c>
      <c r="F45" s="227">
        <v>-46637.9688771</v>
      </c>
    </row>
    <row r="46" spans="1:6" x14ac:dyDescent="0.25">
      <c r="A46" s="3"/>
    </row>
    <row r="47" spans="1:6" x14ac:dyDescent="0.25">
      <c r="A47" s="3"/>
    </row>
    <row r="48" spans="1:6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FB09D-B02E-421F-BB07-CA28A7DF03AF}">
  <dimension ref="A2:J90"/>
  <sheetViews>
    <sheetView workbookViewId="0">
      <pane ySplit="1" topLeftCell="A2" activePane="bottomLeft" state="frozen"/>
      <selection pane="bottomLeft" activeCell="E8" sqref="E8"/>
    </sheetView>
  </sheetViews>
  <sheetFormatPr defaultRowHeight="15" x14ac:dyDescent="0.25"/>
  <cols>
    <col min="1" max="1" width="13.42578125" style="55" bestFit="1" customWidth="1" collapsed="1"/>
    <col min="2" max="2" width="29.85546875" style="55" bestFit="1" customWidth="1" collapsed="1"/>
    <col min="3" max="3" width="7" style="55" bestFit="1" customWidth="1" collapsed="1"/>
    <col min="4" max="4" width="6.5703125" style="55" bestFit="1" customWidth="1" collapsed="1"/>
    <col min="5" max="5" width="48.5703125" style="55" customWidth="1" collapsed="1"/>
    <col min="6" max="6" width="10.42578125" style="55" bestFit="1" customWidth="1" collapsed="1"/>
    <col min="7" max="7" width="10" style="55" bestFit="1" customWidth="1" collapsed="1"/>
    <col min="8" max="16384" width="9.140625" style="55"/>
  </cols>
  <sheetData>
    <row r="2" spans="1:7" x14ac:dyDescent="0.25">
      <c r="A2" s="411" t="s">
        <v>54</v>
      </c>
      <c r="B2" s="411" t="s">
        <v>206</v>
      </c>
      <c r="C2" s="412"/>
      <c r="D2" s="412"/>
      <c r="E2" s="413" t="s">
        <v>609</v>
      </c>
      <c r="F2" s="412"/>
      <c r="G2" s="412"/>
    </row>
    <row r="3" spans="1:7" x14ac:dyDescent="0.25">
      <c r="A3" s="411" t="s">
        <v>55</v>
      </c>
      <c r="B3" s="411" t="s">
        <v>607</v>
      </c>
      <c r="C3" s="412"/>
      <c r="D3" s="412"/>
      <c r="E3" s="412"/>
      <c r="F3" s="412"/>
      <c r="G3" s="412"/>
    </row>
    <row r="4" spans="1:7" x14ac:dyDescent="0.25">
      <c r="A4" s="411" t="s">
        <v>56</v>
      </c>
      <c r="B4" s="411" t="s">
        <v>57</v>
      </c>
      <c r="C4" s="412"/>
      <c r="D4" s="412"/>
      <c r="E4" s="412"/>
      <c r="F4" s="412"/>
      <c r="G4" s="412"/>
    </row>
    <row r="5" spans="1:7" x14ac:dyDescent="0.25">
      <c r="A5" s="411" t="s">
        <v>58</v>
      </c>
      <c r="B5" s="411" t="s">
        <v>608</v>
      </c>
      <c r="C5" s="412"/>
      <c r="D5" s="412"/>
      <c r="E5" s="412"/>
      <c r="F5" s="412"/>
      <c r="G5" s="412"/>
    </row>
    <row r="6" spans="1:7" x14ac:dyDescent="0.25">
      <c r="A6" s="411" t="s">
        <v>59</v>
      </c>
      <c r="B6" s="411" t="s">
        <v>207</v>
      </c>
      <c r="C6" s="412"/>
      <c r="D6" s="412"/>
      <c r="E6" s="412"/>
      <c r="F6" s="412"/>
      <c r="G6" s="412"/>
    </row>
    <row r="7" spans="1:7" x14ac:dyDescent="0.25">
      <c r="A7" s="412"/>
      <c r="B7" s="412"/>
      <c r="C7" s="412"/>
      <c r="D7" s="412"/>
      <c r="E7" s="412"/>
      <c r="F7" s="412"/>
      <c r="G7" s="412"/>
    </row>
    <row r="8" spans="1:7" x14ac:dyDescent="0.25">
      <c r="A8" s="412"/>
      <c r="B8" s="412"/>
      <c r="C8" s="412"/>
      <c r="D8" s="412"/>
      <c r="E8" s="412"/>
      <c r="F8" s="412"/>
      <c r="G8" s="412"/>
    </row>
    <row r="9" spans="1:7" x14ac:dyDescent="0.25">
      <c r="A9" s="411" t="s">
        <v>60</v>
      </c>
      <c r="B9" s="411" t="s">
        <v>61</v>
      </c>
      <c r="C9" s="411" t="s">
        <v>62</v>
      </c>
      <c r="D9" s="411" t="s">
        <v>63</v>
      </c>
      <c r="E9" s="411" t="s">
        <v>64</v>
      </c>
      <c r="F9" s="411" t="s">
        <v>26</v>
      </c>
      <c r="G9" s="411" t="s">
        <v>69</v>
      </c>
    </row>
    <row r="10" spans="1:7" x14ac:dyDescent="0.25">
      <c r="A10" s="411"/>
      <c r="B10" s="411"/>
      <c r="C10" s="411"/>
      <c r="D10" s="411"/>
      <c r="E10" s="411" t="s">
        <v>70</v>
      </c>
      <c r="F10" s="411"/>
      <c r="G10" s="411">
        <v>1</v>
      </c>
    </row>
    <row r="11" spans="1:7" x14ac:dyDescent="0.25">
      <c r="A11" s="411"/>
      <c r="B11" s="411"/>
      <c r="C11" s="411"/>
      <c r="D11" s="411"/>
      <c r="E11" s="411" t="s">
        <v>28</v>
      </c>
      <c r="F11" s="411" t="s">
        <v>208</v>
      </c>
      <c r="G11" s="411">
        <v>-28506.341287300002</v>
      </c>
    </row>
    <row r="12" spans="1:7" x14ac:dyDescent="0.25">
      <c r="A12" s="411"/>
      <c r="B12" s="411"/>
      <c r="C12" s="411"/>
      <c r="D12" s="411"/>
      <c r="E12" s="411" t="s">
        <v>28</v>
      </c>
      <c r="F12" s="411" t="s">
        <v>209</v>
      </c>
      <c r="G12" s="411">
        <v>-28506.341287300002</v>
      </c>
    </row>
    <row r="13" spans="1:7" x14ac:dyDescent="0.25">
      <c r="A13" s="411" t="s">
        <v>34</v>
      </c>
      <c r="B13" s="411" t="s">
        <v>65</v>
      </c>
      <c r="C13" s="411"/>
      <c r="D13" s="411"/>
      <c r="E13" s="411" t="s">
        <v>302</v>
      </c>
      <c r="F13" s="411" t="s">
        <v>208</v>
      </c>
      <c r="G13" s="411">
        <v>-231.428</v>
      </c>
    </row>
    <row r="14" spans="1:7" x14ac:dyDescent="0.25">
      <c r="A14" s="411" t="s">
        <v>34</v>
      </c>
      <c r="B14" s="411" t="s">
        <v>65</v>
      </c>
      <c r="C14" s="411"/>
      <c r="D14" s="411"/>
      <c r="E14" s="411" t="s">
        <v>302</v>
      </c>
      <c r="F14" s="411" t="s">
        <v>209</v>
      </c>
      <c r="G14" s="411">
        <v>-231.428</v>
      </c>
    </row>
    <row r="15" spans="1:7" x14ac:dyDescent="0.25">
      <c r="A15" s="411" t="s">
        <v>67</v>
      </c>
      <c r="B15" s="411" t="s">
        <v>66</v>
      </c>
      <c r="C15" s="411"/>
      <c r="D15" s="411"/>
      <c r="E15" s="411" t="s">
        <v>396</v>
      </c>
      <c r="F15" s="411" t="s">
        <v>208</v>
      </c>
      <c r="G15" s="411">
        <v>-0.92655799999999999</v>
      </c>
    </row>
    <row r="16" spans="1:7" x14ac:dyDescent="0.25">
      <c r="A16" s="411" t="s">
        <v>67</v>
      </c>
      <c r="B16" s="411" t="s">
        <v>66</v>
      </c>
      <c r="C16" s="411"/>
      <c r="D16" s="411"/>
      <c r="E16" s="411" t="s">
        <v>396</v>
      </c>
      <c r="F16" s="411" t="s">
        <v>209</v>
      </c>
      <c r="G16" s="411">
        <v>-0.92655799999999999</v>
      </c>
    </row>
    <row r="17" spans="1:7" x14ac:dyDescent="0.25">
      <c r="A17" s="411" t="s">
        <v>65</v>
      </c>
      <c r="B17" s="411" t="s">
        <v>68</v>
      </c>
      <c r="C17" s="411"/>
      <c r="D17" s="411"/>
      <c r="E17" s="411" t="s">
        <v>397</v>
      </c>
      <c r="F17" s="411" t="s">
        <v>208</v>
      </c>
      <c r="G17" s="411">
        <v>-6.38978</v>
      </c>
    </row>
    <row r="18" spans="1:7" x14ac:dyDescent="0.25">
      <c r="A18" s="411" t="s">
        <v>65</v>
      </c>
      <c r="B18" s="411" t="s">
        <v>68</v>
      </c>
      <c r="C18" s="411"/>
      <c r="D18" s="411"/>
      <c r="E18" s="411" t="s">
        <v>397</v>
      </c>
      <c r="F18" s="411" t="s">
        <v>209</v>
      </c>
      <c r="G18" s="411">
        <v>-6.38978</v>
      </c>
    </row>
    <row r="19" spans="1:7" x14ac:dyDescent="0.25">
      <c r="A19" s="411" t="s">
        <v>34</v>
      </c>
      <c r="B19" s="411" t="s">
        <v>65</v>
      </c>
      <c r="C19" s="411"/>
      <c r="D19" s="411"/>
      <c r="E19" s="411" t="s">
        <v>398</v>
      </c>
      <c r="F19" s="411" t="s">
        <v>208</v>
      </c>
      <c r="G19" s="411">
        <v>-326.83539999999999</v>
      </c>
    </row>
    <row r="20" spans="1:7" x14ac:dyDescent="0.25">
      <c r="A20" s="411" t="s">
        <v>34</v>
      </c>
      <c r="B20" s="411" t="s">
        <v>65</v>
      </c>
      <c r="C20" s="411"/>
      <c r="D20" s="411"/>
      <c r="E20" s="411" t="s">
        <v>398</v>
      </c>
      <c r="F20" s="411" t="s">
        <v>209</v>
      </c>
      <c r="G20" s="411">
        <v>-326.83539999999999</v>
      </c>
    </row>
    <row r="21" spans="1:7" x14ac:dyDescent="0.25">
      <c r="A21" s="411" t="s">
        <v>67</v>
      </c>
      <c r="B21" s="411" t="s">
        <v>66</v>
      </c>
      <c r="C21" s="411"/>
      <c r="D21" s="411"/>
      <c r="E21" s="411" t="s">
        <v>399</v>
      </c>
      <c r="F21" s="411" t="s">
        <v>208</v>
      </c>
      <c r="G21" s="411">
        <v>-1.27</v>
      </c>
    </row>
    <row r="22" spans="1:7" x14ac:dyDescent="0.25">
      <c r="A22" s="411" t="s">
        <v>67</v>
      </c>
      <c r="B22" s="411" t="s">
        <v>66</v>
      </c>
      <c r="C22" s="411"/>
      <c r="D22" s="411"/>
      <c r="E22" s="411" t="s">
        <v>399</v>
      </c>
      <c r="F22" s="411" t="s">
        <v>209</v>
      </c>
      <c r="G22" s="411">
        <v>-1.27</v>
      </c>
    </row>
    <row r="23" spans="1:7" x14ac:dyDescent="0.25">
      <c r="A23" s="411" t="s">
        <v>23</v>
      </c>
      <c r="B23" s="411" t="s">
        <v>66</v>
      </c>
      <c r="C23" s="411"/>
      <c r="D23" s="411"/>
      <c r="E23" s="411" t="s">
        <v>448</v>
      </c>
      <c r="F23" s="411" t="s">
        <v>208</v>
      </c>
      <c r="G23" s="411">
        <v>8.3187999999999998E-2</v>
      </c>
    </row>
    <row r="24" spans="1:7" x14ac:dyDescent="0.25">
      <c r="A24" s="411" t="s">
        <v>23</v>
      </c>
      <c r="B24" s="411" t="s">
        <v>66</v>
      </c>
      <c r="C24" s="411"/>
      <c r="D24" s="411"/>
      <c r="E24" s="411" t="s">
        <v>448</v>
      </c>
      <c r="F24" s="411" t="s">
        <v>209</v>
      </c>
      <c r="G24" s="411">
        <v>8.3187999999999998E-2</v>
      </c>
    </row>
    <row r="25" spans="1:7" x14ac:dyDescent="0.25">
      <c r="A25" s="411" t="s">
        <v>34</v>
      </c>
      <c r="B25" s="411" t="s">
        <v>65</v>
      </c>
      <c r="C25" s="411"/>
      <c r="D25" s="411"/>
      <c r="E25" s="411" t="s">
        <v>210</v>
      </c>
      <c r="F25" s="411" t="s">
        <v>208</v>
      </c>
      <c r="G25" s="411">
        <v>13.891500000000001</v>
      </c>
    </row>
    <row r="26" spans="1:7" x14ac:dyDescent="0.25">
      <c r="A26" s="411" t="s">
        <v>34</v>
      </c>
      <c r="B26" s="411" t="s">
        <v>65</v>
      </c>
      <c r="C26" s="411"/>
      <c r="D26" s="411"/>
      <c r="E26" s="411" t="s">
        <v>210</v>
      </c>
      <c r="F26" s="411" t="s">
        <v>209</v>
      </c>
      <c r="G26" s="411">
        <v>13.891500000000001</v>
      </c>
    </row>
    <row r="27" spans="1:7" x14ac:dyDescent="0.25">
      <c r="A27" s="411" t="s">
        <v>65</v>
      </c>
      <c r="B27" s="411" t="s">
        <v>68</v>
      </c>
      <c r="C27" s="411"/>
      <c r="D27" s="411"/>
      <c r="E27" s="411" t="s">
        <v>400</v>
      </c>
      <c r="F27" s="411" t="s">
        <v>208</v>
      </c>
      <c r="G27" s="411">
        <v>-4.8228840000000002</v>
      </c>
    </row>
    <row r="28" spans="1:7" x14ac:dyDescent="0.25">
      <c r="A28" s="411" t="s">
        <v>65</v>
      </c>
      <c r="B28" s="411" t="s">
        <v>68</v>
      </c>
      <c r="C28" s="411"/>
      <c r="D28" s="411"/>
      <c r="E28" s="411" t="s">
        <v>400</v>
      </c>
      <c r="F28" s="411" t="s">
        <v>209</v>
      </c>
      <c r="G28" s="411">
        <v>-4.8228840000000002</v>
      </c>
    </row>
    <row r="29" spans="1:7" x14ac:dyDescent="0.25">
      <c r="A29" s="411" t="s">
        <v>34</v>
      </c>
      <c r="B29" s="411" t="s">
        <v>65</v>
      </c>
      <c r="C29" s="411"/>
      <c r="D29" s="411"/>
      <c r="E29" s="411" t="s">
        <v>355</v>
      </c>
      <c r="F29" s="411" t="s">
        <v>208</v>
      </c>
      <c r="G29" s="411">
        <v>4100.3415999999997</v>
      </c>
    </row>
    <row r="30" spans="1:7" x14ac:dyDescent="0.25">
      <c r="A30" s="411" t="s">
        <v>34</v>
      </c>
      <c r="B30" s="411" t="s">
        <v>65</v>
      </c>
      <c r="C30" s="411"/>
      <c r="D30" s="411"/>
      <c r="E30" s="411" t="s">
        <v>355</v>
      </c>
      <c r="F30" s="411" t="s">
        <v>209</v>
      </c>
      <c r="G30" s="411">
        <v>4100.3415999999997</v>
      </c>
    </row>
    <row r="31" spans="1:7" x14ac:dyDescent="0.25">
      <c r="A31" s="411" t="s">
        <v>67</v>
      </c>
      <c r="B31" s="411" t="s">
        <v>66</v>
      </c>
      <c r="C31" s="411"/>
      <c r="D31" s="411"/>
      <c r="E31" s="411" t="s">
        <v>211</v>
      </c>
      <c r="F31" s="411" t="s">
        <v>208</v>
      </c>
      <c r="G31" s="411">
        <v>2.1348180999999999</v>
      </c>
    </row>
    <row r="32" spans="1:7" x14ac:dyDescent="0.25">
      <c r="A32" s="411" t="s">
        <v>67</v>
      </c>
      <c r="B32" s="411" t="s">
        <v>66</v>
      </c>
      <c r="C32" s="411"/>
      <c r="D32" s="411"/>
      <c r="E32" s="411" t="s">
        <v>211</v>
      </c>
      <c r="F32" s="411" t="s">
        <v>209</v>
      </c>
      <c r="G32" s="411">
        <v>2.1348180999999999</v>
      </c>
    </row>
    <row r="33" spans="1:7" x14ac:dyDescent="0.25">
      <c r="A33" s="411" t="s">
        <v>34</v>
      </c>
      <c r="B33" s="411" t="s">
        <v>65</v>
      </c>
      <c r="C33" s="411"/>
      <c r="D33" s="411"/>
      <c r="E33" s="411" t="s">
        <v>306</v>
      </c>
      <c r="F33" s="411" t="s">
        <v>208</v>
      </c>
      <c r="G33" s="411">
        <v>-14.857588</v>
      </c>
    </row>
    <row r="34" spans="1:7" x14ac:dyDescent="0.25">
      <c r="A34" s="411" t="s">
        <v>34</v>
      </c>
      <c r="B34" s="411" t="s">
        <v>65</v>
      </c>
      <c r="C34" s="411"/>
      <c r="D34" s="411"/>
      <c r="E34" s="411" t="s">
        <v>306</v>
      </c>
      <c r="F34" s="411" t="s">
        <v>209</v>
      </c>
      <c r="G34" s="411">
        <v>-14.857588</v>
      </c>
    </row>
    <row r="35" spans="1:7" x14ac:dyDescent="0.25">
      <c r="A35" s="411" t="s">
        <v>34</v>
      </c>
      <c r="B35" s="411" t="s">
        <v>65</v>
      </c>
      <c r="C35" s="411"/>
      <c r="D35" s="411"/>
      <c r="E35" s="411" t="s">
        <v>303</v>
      </c>
      <c r="F35" s="411" t="s">
        <v>208</v>
      </c>
      <c r="G35" s="411">
        <v>-6.2582659999999999</v>
      </c>
    </row>
    <row r="36" spans="1:7" x14ac:dyDescent="0.25">
      <c r="A36" s="411" t="s">
        <v>34</v>
      </c>
      <c r="B36" s="411" t="s">
        <v>65</v>
      </c>
      <c r="C36" s="411"/>
      <c r="D36" s="411"/>
      <c r="E36" s="411" t="s">
        <v>303</v>
      </c>
      <c r="F36" s="411" t="s">
        <v>209</v>
      </c>
      <c r="G36" s="411">
        <v>-6.2582659999999999</v>
      </c>
    </row>
    <row r="37" spans="1:7" x14ac:dyDescent="0.25">
      <c r="A37" s="411" t="s">
        <v>34</v>
      </c>
      <c r="B37" s="411" t="s">
        <v>65</v>
      </c>
      <c r="C37" s="411"/>
      <c r="D37" s="411"/>
      <c r="E37" s="411" t="s">
        <v>113</v>
      </c>
      <c r="F37" s="411" t="s">
        <v>208</v>
      </c>
      <c r="G37" s="411">
        <v>23272.552085399999</v>
      </c>
    </row>
    <row r="38" spans="1:7" x14ac:dyDescent="0.25">
      <c r="A38" s="411" t="s">
        <v>34</v>
      </c>
      <c r="B38" s="411" t="s">
        <v>65</v>
      </c>
      <c r="C38" s="411"/>
      <c r="D38" s="411"/>
      <c r="E38" s="411" t="s">
        <v>113</v>
      </c>
      <c r="F38" s="411" t="s">
        <v>209</v>
      </c>
      <c r="G38" s="411">
        <v>23272.552085399999</v>
      </c>
    </row>
    <row r="39" spans="1:7" x14ac:dyDescent="0.25">
      <c r="A39" s="411" t="s">
        <v>65</v>
      </c>
      <c r="B39" s="411" t="s">
        <v>68</v>
      </c>
      <c r="C39" s="411"/>
      <c r="D39" s="411"/>
      <c r="E39" s="411" t="s">
        <v>382</v>
      </c>
      <c r="F39" s="411" t="s">
        <v>208</v>
      </c>
      <c r="G39" s="411">
        <v>-5.0435299999999996</v>
      </c>
    </row>
    <row r="40" spans="1:7" x14ac:dyDescent="0.25">
      <c r="A40" s="411" t="s">
        <v>65</v>
      </c>
      <c r="B40" s="411" t="s">
        <v>68</v>
      </c>
      <c r="C40" s="411"/>
      <c r="D40" s="411"/>
      <c r="E40" s="411" t="s">
        <v>382</v>
      </c>
      <c r="F40" s="411" t="s">
        <v>209</v>
      </c>
      <c r="G40" s="411">
        <v>-5.0435299999999996</v>
      </c>
    </row>
    <row r="41" spans="1:7" x14ac:dyDescent="0.25">
      <c r="A41" s="411" t="s">
        <v>34</v>
      </c>
      <c r="B41" s="411" t="s">
        <v>65</v>
      </c>
      <c r="C41" s="411"/>
      <c r="D41" s="411"/>
      <c r="E41" s="411" t="s">
        <v>383</v>
      </c>
      <c r="F41" s="411" t="s">
        <v>208</v>
      </c>
      <c r="G41" s="411">
        <v>5.1040000000000001</v>
      </c>
    </row>
    <row r="42" spans="1:7" x14ac:dyDescent="0.25">
      <c r="A42" s="411" t="s">
        <v>34</v>
      </c>
      <c r="B42" s="411" t="s">
        <v>65</v>
      </c>
      <c r="C42" s="411"/>
      <c r="D42" s="411"/>
      <c r="E42" s="411" t="s">
        <v>383</v>
      </c>
      <c r="F42" s="411" t="s">
        <v>209</v>
      </c>
      <c r="G42" s="411">
        <v>5.1040000000000001</v>
      </c>
    </row>
    <row r="43" spans="1:7" x14ac:dyDescent="0.25">
      <c r="A43" s="412" t="s">
        <v>23</v>
      </c>
      <c r="B43" s="412" t="s">
        <v>66</v>
      </c>
      <c r="C43" s="412"/>
      <c r="D43" s="412"/>
      <c r="E43" s="412" t="s">
        <v>401</v>
      </c>
      <c r="F43" s="412" t="s">
        <v>208</v>
      </c>
      <c r="G43" s="412">
        <v>5.6910599999999999E-2</v>
      </c>
    </row>
    <row r="44" spans="1:7" x14ac:dyDescent="0.25">
      <c r="A44" s="412" t="s">
        <v>23</v>
      </c>
      <c r="B44" s="412" t="s">
        <v>66</v>
      </c>
      <c r="C44" s="412"/>
      <c r="D44" s="412"/>
      <c r="E44" s="412" t="s">
        <v>401</v>
      </c>
      <c r="F44" s="412" t="s">
        <v>209</v>
      </c>
      <c r="G44" s="412">
        <v>5.6910599999999999E-2</v>
      </c>
    </row>
    <row r="45" spans="1:7" x14ac:dyDescent="0.25">
      <c r="A45" s="412" t="s">
        <v>67</v>
      </c>
      <c r="B45" s="412" t="s">
        <v>66</v>
      </c>
      <c r="C45" s="412"/>
      <c r="D45" s="412"/>
      <c r="E45" s="412" t="s">
        <v>356</v>
      </c>
      <c r="F45" s="412" t="s">
        <v>208</v>
      </c>
      <c r="G45" s="412">
        <v>2.8970359999999999</v>
      </c>
    </row>
    <row r="46" spans="1:7" x14ac:dyDescent="0.25">
      <c r="A46" s="412" t="s">
        <v>67</v>
      </c>
      <c r="B46" s="412" t="s">
        <v>66</v>
      </c>
      <c r="C46" s="412"/>
      <c r="D46" s="412"/>
      <c r="E46" s="412" t="s">
        <v>356</v>
      </c>
      <c r="F46" s="412" t="s">
        <v>209</v>
      </c>
      <c r="G46" s="412">
        <v>2.8970359999999999</v>
      </c>
    </row>
    <row r="47" spans="1:7" x14ac:dyDescent="0.25">
      <c r="A47" s="412" t="s">
        <v>67</v>
      </c>
      <c r="B47" s="412" t="s">
        <v>66</v>
      </c>
      <c r="C47" s="412"/>
      <c r="D47" s="412"/>
      <c r="E47" s="412" t="s">
        <v>304</v>
      </c>
      <c r="F47" s="412" t="s">
        <v>208</v>
      </c>
      <c r="G47" s="412">
        <v>4.1143739999999998</v>
      </c>
    </row>
    <row r="48" spans="1:7" x14ac:dyDescent="0.25">
      <c r="A48" s="412" t="s">
        <v>67</v>
      </c>
      <c r="B48" s="412" t="s">
        <v>66</v>
      </c>
      <c r="C48" s="412"/>
      <c r="D48" s="412"/>
      <c r="E48" s="412" t="s">
        <v>304</v>
      </c>
      <c r="F48" s="412" t="s">
        <v>209</v>
      </c>
      <c r="G48" s="412">
        <v>4.1143739999999998</v>
      </c>
    </row>
    <row r="49" spans="1:10" x14ac:dyDescent="0.25">
      <c r="A49" s="412" t="s">
        <v>23</v>
      </c>
      <c r="B49" s="412" t="s">
        <v>66</v>
      </c>
      <c r="C49" s="412"/>
      <c r="D49" s="412"/>
      <c r="E49" s="412" t="s">
        <v>212</v>
      </c>
      <c r="F49" s="412" t="s">
        <v>208</v>
      </c>
      <c r="G49" s="412">
        <v>5.3302500000000003E-2</v>
      </c>
      <c r="J49" s="55">
        <f>0.05*320</f>
        <v>16</v>
      </c>
    </row>
    <row r="50" spans="1:10" x14ac:dyDescent="0.25">
      <c r="A50" s="412" t="s">
        <v>23</v>
      </c>
      <c r="B50" s="412" t="s">
        <v>66</v>
      </c>
      <c r="C50" s="412"/>
      <c r="D50" s="412"/>
      <c r="E50" s="412" t="s">
        <v>212</v>
      </c>
      <c r="F50" s="412" t="s">
        <v>209</v>
      </c>
      <c r="G50" s="412">
        <v>5.3302500000000003E-2</v>
      </c>
    </row>
    <row r="51" spans="1:10" x14ac:dyDescent="0.25">
      <c r="A51" s="412" t="s">
        <v>34</v>
      </c>
      <c r="B51" s="412" t="s">
        <v>65</v>
      </c>
      <c r="C51" s="412"/>
      <c r="D51" s="412"/>
      <c r="E51" s="412" t="s">
        <v>213</v>
      </c>
      <c r="F51" s="412" t="s">
        <v>208</v>
      </c>
      <c r="G51" s="412">
        <v>565.20100000000002</v>
      </c>
    </row>
    <row r="52" spans="1:10" x14ac:dyDescent="0.25">
      <c r="A52" s="412" t="s">
        <v>34</v>
      </c>
      <c r="B52" s="412" t="s">
        <v>65</v>
      </c>
      <c r="C52" s="412"/>
      <c r="D52" s="412"/>
      <c r="E52" s="412" t="s">
        <v>213</v>
      </c>
      <c r="F52" s="412" t="s">
        <v>209</v>
      </c>
      <c r="G52" s="412">
        <v>565.20100000000002</v>
      </c>
    </row>
    <row r="53" spans="1:10" x14ac:dyDescent="0.25">
      <c r="A53" s="412" t="s">
        <v>23</v>
      </c>
      <c r="B53" s="412" t="s">
        <v>66</v>
      </c>
      <c r="C53" s="412"/>
      <c r="D53" s="412"/>
      <c r="E53" s="412" t="s">
        <v>369</v>
      </c>
      <c r="F53" s="412" t="s">
        <v>208</v>
      </c>
      <c r="G53" s="412">
        <v>6.2373139999999996</v>
      </c>
    </row>
    <row r="54" spans="1:10" x14ac:dyDescent="0.25">
      <c r="A54" s="412" t="s">
        <v>23</v>
      </c>
      <c r="B54" s="412" t="s">
        <v>66</v>
      </c>
      <c r="C54" s="412"/>
      <c r="D54" s="412"/>
      <c r="E54" s="412" t="s">
        <v>369</v>
      </c>
      <c r="F54" s="412" t="s">
        <v>209</v>
      </c>
      <c r="G54" s="412">
        <v>6.2373139999999996</v>
      </c>
    </row>
    <row r="55" spans="1:10" x14ac:dyDescent="0.25">
      <c r="A55" s="412" t="s">
        <v>23</v>
      </c>
      <c r="B55" s="412" t="s">
        <v>66</v>
      </c>
      <c r="C55" s="412"/>
      <c r="D55" s="412"/>
      <c r="E55" s="412" t="s">
        <v>287</v>
      </c>
      <c r="F55" s="412" t="s">
        <v>208</v>
      </c>
      <c r="G55" s="412">
        <v>4.8451399999999999E-2</v>
      </c>
    </row>
    <row r="56" spans="1:10" x14ac:dyDescent="0.25">
      <c r="A56" s="412" t="s">
        <v>23</v>
      </c>
      <c r="B56" s="412" t="s">
        <v>66</v>
      </c>
      <c r="C56" s="412"/>
      <c r="D56" s="412"/>
      <c r="E56" s="412" t="s">
        <v>287</v>
      </c>
      <c r="F56" s="412" t="s">
        <v>209</v>
      </c>
      <c r="G56" s="412">
        <v>4.8451399999999999E-2</v>
      </c>
    </row>
    <row r="57" spans="1:10" x14ac:dyDescent="0.25">
      <c r="A57" s="412" t="s">
        <v>23</v>
      </c>
      <c r="B57" s="412" t="s">
        <v>66</v>
      </c>
      <c r="C57" s="412"/>
      <c r="D57" s="412"/>
      <c r="E57" s="412" t="s">
        <v>305</v>
      </c>
      <c r="F57" s="412" t="s">
        <v>208</v>
      </c>
      <c r="G57" s="412">
        <v>2.01326E-2</v>
      </c>
    </row>
    <row r="58" spans="1:10" x14ac:dyDescent="0.25">
      <c r="A58" s="412" t="s">
        <v>23</v>
      </c>
      <c r="B58" s="412" t="s">
        <v>66</v>
      </c>
      <c r="C58" s="412"/>
      <c r="D58" s="412"/>
      <c r="E58" s="412" t="s">
        <v>305</v>
      </c>
      <c r="F58" s="412" t="s">
        <v>209</v>
      </c>
      <c r="G58" s="412">
        <v>2.01326E-2</v>
      </c>
    </row>
    <row r="59" spans="1:10" x14ac:dyDescent="0.25">
      <c r="A59" s="412" t="s">
        <v>23</v>
      </c>
      <c r="B59" s="412" t="s">
        <v>66</v>
      </c>
      <c r="C59" s="412"/>
      <c r="D59" s="412"/>
      <c r="E59" s="412" t="s">
        <v>288</v>
      </c>
      <c r="F59" s="412" t="s">
        <v>208</v>
      </c>
      <c r="G59" s="412">
        <v>2.34743E-2</v>
      </c>
    </row>
    <row r="60" spans="1:10" x14ac:dyDescent="0.25">
      <c r="A60" s="412" t="s">
        <v>23</v>
      </c>
      <c r="B60" s="412" t="s">
        <v>66</v>
      </c>
      <c r="C60" s="412"/>
      <c r="D60" s="412"/>
      <c r="E60" s="412" t="s">
        <v>288</v>
      </c>
      <c r="F60" s="412" t="s">
        <v>209</v>
      </c>
      <c r="G60" s="412">
        <v>2.34743E-2</v>
      </c>
    </row>
    <row r="61" spans="1:10" x14ac:dyDescent="0.25">
      <c r="A61" s="412" t="s">
        <v>23</v>
      </c>
      <c r="B61" s="412" t="s">
        <v>66</v>
      </c>
      <c r="C61" s="412"/>
      <c r="D61" s="412"/>
      <c r="E61" s="412" t="s">
        <v>285</v>
      </c>
      <c r="F61" s="412" t="s">
        <v>208</v>
      </c>
      <c r="G61" s="412">
        <v>3.6174600000000001E-2</v>
      </c>
    </row>
    <row r="62" spans="1:10" x14ac:dyDescent="0.25">
      <c r="A62" s="412" t="s">
        <v>23</v>
      </c>
      <c r="B62" s="412" t="s">
        <v>66</v>
      </c>
      <c r="C62" s="412"/>
      <c r="D62" s="412"/>
      <c r="E62" s="412" t="s">
        <v>285</v>
      </c>
      <c r="F62" s="412" t="s">
        <v>209</v>
      </c>
      <c r="G62" s="412">
        <v>3.6174600000000001E-2</v>
      </c>
    </row>
    <row r="63" spans="1:10" x14ac:dyDescent="0.25">
      <c r="A63" s="412" t="s">
        <v>23</v>
      </c>
      <c r="B63" s="412" t="s">
        <v>66</v>
      </c>
      <c r="C63" s="412"/>
      <c r="D63" s="412"/>
      <c r="E63" s="412" t="s">
        <v>286</v>
      </c>
      <c r="F63" s="412" t="s">
        <v>208</v>
      </c>
      <c r="G63" s="412">
        <v>2.70484E-2</v>
      </c>
    </row>
    <row r="64" spans="1:10" x14ac:dyDescent="0.25">
      <c r="A64" s="412" t="s">
        <v>23</v>
      </c>
      <c r="B64" s="412" t="s">
        <v>66</v>
      </c>
      <c r="C64" s="412"/>
      <c r="D64" s="412"/>
      <c r="E64" s="412" t="s">
        <v>286</v>
      </c>
      <c r="F64" s="412" t="s">
        <v>209</v>
      </c>
      <c r="G64" s="412">
        <v>2.70484E-2</v>
      </c>
    </row>
    <row r="65" spans="1:8" x14ac:dyDescent="0.25">
      <c r="A65" s="412" t="s">
        <v>23</v>
      </c>
      <c r="B65" s="412" t="s">
        <v>66</v>
      </c>
      <c r="C65" s="412"/>
      <c r="D65" s="412"/>
      <c r="E65" s="412" t="s">
        <v>289</v>
      </c>
      <c r="F65" s="412" t="s">
        <v>208</v>
      </c>
      <c r="G65" s="412">
        <v>2.95249E-2</v>
      </c>
    </row>
    <row r="66" spans="1:8" x14ac:dyDescent="0.25">
      <c r="A66" s="412" t="s">
        <v>23</v>
      </c>
      <c r="B66" s="412" t="s">
        <v>66</v>
      </c>
      <c r="C66" s="412"/>
      <c r="D66" s="412"/>
      <c r="E66" s="412" t="s">
        <v>289</v>
      </c>
      <c r="F66" s="412" t="s">
        <v>209</v>
      </c>
      <c r="G66" s="412">
        <v>2.95249E-2</v>
      </c>
    </row>
    <row r="67" spans="1:8" x14ac:dyDescent="0.25">
      <c r="A67" s="412" t="s">
        <v>23</v>
      </c>
      <c r="B67" s="412" t="s">
        <v>66</v>
      </c>
      <c r="C67" s="412"/>
      <c r="D67" s="412"/>
      <c r="E67" s="412" t="s">
        <v>321</v>
      </c>
      <c r="F67" s="412" t="s">
        <v>208</v>
      </c>
      <c r="G67" s="412">
        <v>0.20052400000000001</v>
      </c>
    </row>
    <row r="68" spans="1:8" x14ac:dyDescent="0.25">
      <c r="A68" s="412" t="s">
        <v>23</v>
      </c>
      <c r="B68" s="412" t="s">
        <v>66</v>
      </c>
      <c r="C68" s="412"/>
      <c r="D68" s="412"/>
      <c r="E68" s="412" t="s">
        <v>321</v>
      </c>
      <c r="F68" s="412" t="s">
        <v>209</v>
      </c>
      <c r="G68" s="412">
        <v>0.20052400000000001</v>
      </c>
    </row>
    <row r="69" spans="1:8" x14ac:dyDescent="0.25">
      <c r="A69" s="412" t="s">
        <v>23</v>
      </c>
      <c r="B69" s="412" t="s">
        <v>66</v>
      </c>
      <c r="C69" s="412"/>
      <c r="D69" s="412"/>
      <c r="E69" s="412" t="s">
        <v>384</v>
      </c>
      <c r="F69" s="412" t="s">
        <v>208</v>
      </c>
      <c r="G69" s="412">
        <v>7.014678</v>
      </c>
    </row>
    <row r="70" spans="1:8" x14ac:dyDescent="0.25">
      <c r="A70" s="412" t="s">
        <v>23</v>
      </c>
      <c r="B70" s="412" t="s">
        <v>66</v>
      </c>
      <c r="C70" s="412"/>
      <c r="D70" s="412"/>
      <c r="E70" s="412" t="s">
        <v>384</v>
      </c>
      <c r="F70" s="412" t="s">
        <v>209</v>
      </c>
      <c r="G70" s="412">
        <v>7.014678</v>
      </c>
      <c r="H70" s="55">
        <f t="shared" ref="H70:H71" si="0">G70*1.2</f>
        <v>8.4176135999999993</v>
      </c>
    </row>
    <row r="71" spans="1:8" x14ac:dyDescent="0.25">
      <c r="A71" s="412" t="s">
        <v>23</v>
      </c>
      <c r="B71" s="412" t="s">
        <v>66</v>
      </c>
      <c r="C71" s="412"/>
      <c r="D71" s="412"/>
      <c r="E71" s="412" t="s">
        <v>323</v>
      </c>
      <c r="F71" s="412" t="s">
        <v>208</v>
      </c>
      <c r="G71" s="412">
        <v>3.3407529999999999</v>
      </c>
      <c r="H71" s="55">
        <f>G71*1.22</f>
        <v>4.0757186599999997</v>
      </c>
    </row>
    <row r="72" spans="1:8" x14ac:dyDescent="0.25">
      <c r="A72" s="412" t="s">
        <v>23</v>
      </c>
      <c r="B72" s="412" t="s">
        <v>66</v>
      </c>
      <c r="C72" s="412"/>
      <c r="D72" s="412"/>
      <c r="E72" s="412" t="s">
        <v>323</v>
      </c>
      <c r="F72" s="412" t="s">
        <v>209</v>
      </c>
      <c r="G72" s="412">
        <v>3.3407529999999999</v>
      </c>
    </row>
    <row r="73" spans="1:8" x14ac:dyDescent="0.25">
      <c r="A73" s="412" t="s">
        <v>23</v>
      </c>
      <c r="B73" s="412" t="s">
        <v>66</v>
      </c>
      <c r="C73" s="412"/>
      <c r="D73" s="412"/>
      <c r="E73" s="412" t="s">
        <v>385</v>
      </c>
      <c r="F73" s="412" t="s">
        <v>208</v>
      </c>
      <c r="G73" s="412">
        <v>2.86524</v>
      </c>
    </row>
    <row r="74" spans="1:8" x14ac:dyDescent="0.25">
      <c r="A74" s="412" t="s">
        <v>23</v>
      </c>
      <c r="B74" s="412" t="s">
        <v>66</v>
      </c>
      <c r="C74" s="412"/>
      <c r="D74" s="412"/>
      <c r="E74" s="412" t="s">
        <v>385</v>
      </c>
      <c r="F74" s="412" t="s">
        <v>209</v>
      </c>
      <c r="G74" s="412">
        <v>2.86524</v>
      </c>
    </row>
    <row r="75" spans="1:8" x14ac:dyDescent="0.25">
      <c r="A75" s="412" t="s">
        <v>23</v>
      </c>
      <c r="B75" s="412" t="s">
        <v>66</v>
      </c>
      <c r="C75" s="412"/>
      <c r="D75" s="412"/>
      <c r="E75" s="412" t="s">
        <v>320</v>
      </c>
      <c r="F75" s="412" t="s">
        <v>208</v>
      </c>
      <c r="G75" s="412">
        <v>1.6476420000000001</v>
      </c>
    </row>
    <row r="76" spans="1:8" x14ac:dyDescent="0.25">
      <c r="A76" s="412" t="s">
        <v>23</v>
      </c>
      <c r="B76" s="412" t="s">
        <v>66</v>
      </c>
      <c r="C76" s="412"/>
      <c r="D76" s="412"/>
      <c r="E76" s="412" t="s">
        <v>320</v>
      </c>
      <c r="F76" s="412" t="s">
        <v>209</v>
      </c>
      <c r="G76" s="412">
        <v>1.6476420000000001</v>
      </c>
    </row>
    <row r="77" spans="1:8" x14ac:dyDescent="0.25">
      <c r="A77" s="412" t="s">
        <v>23</v>
      </c>
      <c r="B77" s="412" t="s">
        <v>66</v>
      </c>
      <c r="C77" s="412"/>
      <c r="D77" s="412"/>
      <c r="E77" s="412" t="s">
        <v>322</v>
      </c>
      <c r="F77" s="412" t="s">
        <v>208</v>
      </c>
      <c r="G77" s="412">
        <v>4.9435399999999996</v>
      </c>
      <c r="H77" s="55">
        <f>G77*1.22</f>
        <v>6.0311187999999998</v>
      </c>
    </row>
    <row r="78" spans="1:8" x14ac:dyDescent="0.25">
      <c r="A78" s="412" t="s">
        <v>23</v>
      </c>
      <c r="B78" s="412" t="s">
        <v>66</v>
      </c>
      <c r="C78" s="412"/>
      <c r="D78" s="412"/>
      <c r="E78" s="412" t="s">
        <v>322</v>
      </c>
      <c r="F78" s="412" t="s">
        <v>209</v>
      </c>
      <c r="G78" s="412">
        <v>4.9435399999999996</v>
      </c>
    </row>
    <row r="79" spans="1:8" x14ac:dyDescent="0.25">
      <c r="A79" s="412" t="s">
        <v>23</v>
      </c>
      <c r="B79" s="412" t="s">
        <v>66</v>
      </c>
      <c r="C79" s="412"/>
      <c r="D79" s="412"/>
      <c r="E79" s="412" t="s">
        <v>324</v>
      </c>
      <c r="F79" s="412" t="s">
        <v>208</v>
      </c>
      <c r="G79" s="412">
        <v>2.9255239999999998</v>
      </c>
      <c r="H79" s="55">
        <f>G79/2.3</f>
        <v>1.2719669565217391</v>
      </c>
    </row>
    <row r="80" spans="1:8" x14ac:dyDescent="0.25">
      <c r="A80" s="412" t="s">
        <v>23</v>
      </c>
      <c r="B80" s="412" t="s">
        <v>66</v>
      </c>
      <c r="C80" s="412"/>
      <c r="D80" s="412"/>
      <c r="E80" s="412" t="s">
        <v>324</v>
      </c>
      <c r="F80" s="412" t="s">
        <v>209</v>
      </c>
      <c r="G80" s="412">
        <v>2.9255239999999998</v>
      </c>
    </row>
    <row r="81" spans="1:7" x14ac:dyDescent="0.25">
      <c r="A81" s="412" t="s">
        <v>23</v>
      </c>
      <c r="B81" s="412" t="s">
        <v>66</v>
      </c>
      <c r="C81" s="412"/>
      <c r="D81" s="412"/>
      <c r="E81" s="412" t="s">
        <v>325</v>
      </c>
      <c r="F81" s="412" t="s">
        <v>208</v>
      </c>
      <c r="G81" s="412">
        <v>2.9129659999999999</v>
      </c>
    </row>
    <row r="82" spans="1:7" x14ac:dyDescent="0.25">
      <c r="A82" s="412" t="s">
        <v>23</v>
      </c>
      <c r="B82" s="412" t="s">
        <v>66</v>
      </c>
      <c r="C82" s="412"/>
      <c r="D82" s="412"/>
      <c r="E82" s="412" t="s">
        <v>325</v>
      </c>
      <c r="F82" s="412" t="s">
        <v>209</v>
      </c>
      <c r="G82" s="412">
        <v>2.9129659999999999</v>
      </c>
    </row>
    <row r="83" spans="1:7" x14ac:dyDescent="0.25">
      <c r="A83" s="412" t="s">
        <v>23</v>
      </c>
      <c r="B83" s="412" t="s">
        <v>66</v>
      </c>
      <c r="C83" s="412"/>
      <c r="D83" s="412"/>
      <c r="E83" s="412" t="s">
        <v>326</v>
      </c>
      <c r="F83" s="412" t="s">
        <v>208</v>
      </c>
      <c r="G83" s="412">
        <v>2.2947920000000002</v>
      </c>
    </row>
    <row r="84" spans="1:7" x14ac:dyDescent="0.25">
      <c r="A84" s="412" t="s">
        <v>23</v>
      </c>
      <c r="B84" s="412" t="s">
        <v>66</v>
      </c>
      <c r="C84" s="412"/>
      <c r="D84" s="412"/>
      <c r="E84" s="412" t="s">
        <v>326</v>
      </c>
      <c r="F84" s="412" t="s">
        <v>209</v>
      </c>
      <c r="G84" s="412">
        <v>2.2947920000000002</v>
      </c>
    </row>
    <row r="85" spans="1:7" x14ac:dyDescent="0.25">
      <c r="A85" s="412" t="s">
        <v>23</v>
      </c>
      <c r="B85" s="412" t="s">
        <v>66</v>
      </c>
      <c r="C85" s="412"/>
      <c r="D85" s="412"/>
      <c r="E85" s="412" t="s">
        <v>361</v>
      </c>
      <c r="F85" s="412" t="s">
        <v>208</v>
      </c>
      <c r="G85" s="412">
        <v>2.70492</v>
      </c>
    </row>
    <row r="86" spans="1:7" x14ac:dyDescent="0.25">
      <c r="A86" s="412" t="s">
        <v>23</v>
      </c>
      <c r="B86" s="412" t="s">
        <v>66</v>
      </c>
      <c r="C86" s="412"/>
      <c r="D86" s="412"/>
      <c r="E86" s="412" t="s">
        <v>361</v>
      </c>
      <c r="F86" s="412" t="s">
        <v>209</v>
      </c>
      <c r="G86" s="412">
        <v>2.70492</v>
      </c>
    </row>
    <row r="87" spans="1:7" x14ac:dyDescent="0.25">
      <c r="A87" s="412" t="s">
        <v>34</v>
      </c>
      <c r="B87" s="412" t="s">
        <v>65</v>
      </c>
      <c r="C87" s="412"/>
      <c r="D87" s="412"/>
      <c r="E87" s="412" t="s">
        <v>431</v>
      </c>
      <c r="F87" s="412" t="s">
        <v>208</v>
      </c>
      <c r="G87" s="412">
        <v>27.516940000000002</v>
      </c>
    </row>
    <row r="88" spans="1:7" x14ac:dyDescent="0.25">
      <c r="A88" s="412" t="s">
        <v>34</v>
      </c>
      <c r="B88" s="412" t="s">
        <v>65</v>
      </c>
      <c r="C88" s="412"/>
      <c r="D88" s="412"/>
      <c r="E88" s="412" t="s">
        <v>431</v>
      </c>
      <c r="F88" s="412" t="s">
        <v>209</v>
      </c>
      <c r="G88" s="412">
        <v>27.516940000000002</v>
      </c>
    </row>
    <row r="89" spans="1:7" x14ac:dyDescent="0.25">
      <c r="A89" s="412" t="s">
        <v>34</v>
      </c>
      <c r="B89" s="412" t="s">
        <v>65</v>
      </c>
      <c r="C89" s="412"/>
      <c r="D89" s="412"/>
      <c r="E89" s="412" t="s">
        <v>432</v>
      </c>
      <c r="F89" s="412" t="s">
        <v>208</v>
      </c>
      <c r="G89" s="412">
        <v>88492.127006299997</v>
      </c>
    </row>
    <row r="90" spans="1:7" x14ac:dyDescent="0.25">
      <c r="A90" s="412" t="s">
        <v>34</v>
      </c>
      <c r="B90" s="412" t="s">
        <v>65</v>
      </c>
      <c r="C90" s="412"/>
      <c r="D90" s="412"/>
      <c r="E90" s="412" t="s">
        <v>432</v>
      </c>
      <c r="F90" s="412" t="s">
        <v>209</v>
      </c>
      <c r="G90" s="412">
        <v>88492.127006299997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EA05F-FA8E-4994-BC37-F09175909F38}">
  <sheetPr>
    <tabColor rgb="FF7030A0"/>
  </sheetPr>
  <dimension ref="A1:J73"/>
  <sheetViews>
    <sheetView workbookViewId="0">
      <selection activeCell="H10" sqref="H10"/>
    </sheetView>
  </sheetViews>
  <sheetFormatPr defaultRowHeight="15" x14ac:dyDescent="0.25"/>
  <cols>
    <col min="1" max="1" width="9.7109375" bestFit="1" customWidth="1"/>
    <col min="2" max="2" width="9.7109375" customWidth="1"/>
    <col min="3" max="3" width="9.5703125" bestFit="1" customWidth="1"/>
    <col min="8" max="8" width="13.140625" bestFit="1" customWidth="1"/>
    <col min="9" max="9" width="33.140625" bestFit="1" customWidth="1"/>
    <col min="10" max="10" width="22.7109375" bestFit="1" customWidth="1"/>
  </cols>
  <sheetData>
    <row r="1" spans="1:10" x14ac:dyDescent="0.25">
      <c r="A1" s="22" t="s">
        <v>166</v>
      </c>
      <c r="B1" s="22" t="s">
        <v>586</v>
      </c>
      <c r="C1" s="22" t="s">
        <v>584</v>
      </c>
      <c r="D1" s="22" t="s">
        <v>585</v>
      </c>
      <c r="E1" s="22" t="s">
        <v>593</v>
      </c>
      <c r="H1" s="4" t="s">
        <v>586</v>
      </c>
      <c r="I1" t="s">
        <v>589</v>
      </c>
    </row>
    <row r="2" spans="1:10" x14ac:dyDescent="0.25">
      <c r="A2" s="604">
        <v>43101</v>
      </c>
      <c r="B2" s="22" t="s">
        <v>521</v>
      </c>
      <c r="C2" s="312">
        <v>445.79914538297123</v>
      </c>
      <c r="D2" s="608">
        <v>126.98869999999999</v>
      </c>
      <c r="E2" s="607">
        <f>C2/D2</f>
        <v>3.5105418465026514</v>
      </c>
      <c r="F2" s="52"/>
    </row>
    <row r="3" spans="1:10" x14ac:dyDescent="0.25">
      <c r="A3" s="604">
        <v>43132</v>
      </c>
      <c r="B3" s="22" t="s">
        <v>521</v>
      </c>
      <c r="C3" s="312">
        <v>441.60273040988307</v>
      </c>
      <c r="D3" s="608">
        <v>130.06059999999999</v>
      </c>
      <c r="E3" s="607">
        <f t="shared" ref="E3:E66" si="0">C3/D3</f>
        <v>3.3953613193379324</v>
      </c>
      <c r="F3" s="605"/>
      <c r="H3" s="4" t="s">
        <v>214</v>
      </c>
      <c r="I3" s="606" t="s">
        <v>587</v>
      </c>
      <c r="J3" s="606" t="s">
        <v>588</v>
      </c>
    </row>
    <row r="4" spans="1:10" x14ac:dyDescent="0.25">
      <c r="A4" s="604">
        <v>43160</v>
      </c>
      <c r="B4" s="22" t="s">
        <v>521</v>
      </c>
      <c r="C4" s="312">
        <v>464.20381389713452</v>
      </c>
      <c r="D4" s="608">
        <v>133.1054</v>
      </c>
      <c r="E4" s="607">
        <f t="shared" si="0"/>
        <v>3.4874904691855817</v>
      </c>
      <c r="H4" s="3" t="s">
        <v>106</v>
      </c>
      <c r="I4" s="606">
        <v>3.5490715181912331</v>
      </c>
      <c r="J4" s="606">
        <v>535.68680183868662</v>
      </c>
    </row>
    <row r="5" spans="1:10" x14ac:dyDescent="0.25">
      <c r="A5" s="604">
        <v>43191</v>
      </c>
      <c r="B5" s="22" t="s">
        <v>521</v>
      </c>
      <c r="C5" s="312">
        <v>501.98727592481566</v>
      </c>
      <c r="D5" s="608">
        <v>136.75120000000001</v>
      </c>
      <c r="E5" s="607">
        <f t="shared" si="0"/>
        <v>3.6708071002288509</v>
      </c>
      <c r="H5" s="3" t="s">
        <v>107</v>
      </c>
      <c r="I5" s="606">
        <v>3.6110644557873219</v>
      </c>
      <c r="J5" s="606">
        <v>842.48181798461485</v>
      </c>
    </row>
    <row r="6" spans="1:10" x14ac:dyDescent="0.25">
      <c r="A6" s="604">
        <v>43221</v>
      </c>
      <c r="B6" s="22" t="s">
        <v>521</v>
      </c>
      <c r="C6" s="312">
        <v>531.91583958630679</v>
      </c>
      <c r="D6" s="608">
        <v>139.58930000000001</v>
      </c>
      <c r="E6" s="607">
        <f t="shared" si="0"/>
        <v>3.8105774553372411</v>
      </c>
      <c r="H6" s="3" t="s">
        <v>220</v>
      </c>
      <c r="I6" s="606">
        <v>3.7022250254662179</v>
      </c>
      <c r="J6" s="606">
        <v>1219.1613170699968</v>
      </c>
    </row>
    <row r="7" spans="1:10" x14ac:dyDescent="0.25">
      <c r="A7" s="604">
        <v>43252</v>
      </c>
      <c r="B7" s="22" t="s">
        <v>521</v>
      </c>
      <c r="C7" s="312">
        <v>548.97927051846409</v>
      </c>
      <c r="D7" s="608">
        <v>144.80529999999999</v>
      </c>
      <c r="E7" s="607">
        <f t="shared" si="0"/>
        <v>3.7911545400511177</v>
      </c>
      <c r="H7" s="3" t="s">
        <v>9</v>
      </c>
      <c r="I7" s="322">
        <v>3.620786999814924</v>
      </c>
      <c r="J7" s="322">
        <v>865.77664563109943</v>
      </c>
    </row>
    <row r="8" spans="1:10" x14ac:dyDescent="0.25">
      <c r="A8" s="604">
        <v>43282</v>
      </c>
      <c r="B8" s="22" t="s">
        <v>521</v>
      </c>
      <c r="C8" s="312">
        <v>576.86126257905562</v>
      </c>
      <c r="D8" s="608">
        <v>149.29660000000001</v>
      </c>
      <c r="E8" s="607">
        <f t="shared" si="0"/>
        <v>3.8638606812148137</v>
      </c>
    </row>
    <row r="9" spans="1:10" x14ac:dyDescent="0.25">
      <c r="A9" s="604">
        <v>43313</v>
      </c>
      <c r="B9" s="22" t="s">
        <v>521</v>
      </c>
      <c r="C9" s="312">
        <v>584.04209920507867</v>
      </c>
      <c r="D9" s="608">
        <v>155.10339999999999</v>
      </c>
      <c r="E9" s="607">
        <f t="shared" si="0"/>
        <v>3.7655015892951327</v>
      </c>
      <c r="I9" s="52">
        <f>I6/I5-1</f>
        <v>2.5244791610627759E-2</v>
      </c>
      <c r="J9" s="52">
        <f>J6/J5-1</f>
        <v>0.447106977319077</v>
      </c>
    </row>
    <row r="10" spans="1:10" x14ac:dyDescent="0.25">
      <c r="A10" s="604">
        <v>43344</v>
      </c>
      <c r="B10" s="22" t="s">
        <v>521</v>
      </c>
      <c r="C10" s="312">
        <v>600.46790991510636</v>
      </c>
      <c r="D10" s="608">
        <v>165.23830000000001</v>
      </c>
      <c r="E10" s="607">
        <f t="shared" si="0"/>
        <v>3.6339511476159361</v>
      </c>
    </row>
    <row r="11" spans="1:10" x14ac:dyDescent="0.25">
      <c r="A11" s="604">
        <v>43374</v>
      </c>
      <c r="B11" s="22" t="s">
        <v>521</v>
      </c>
      <c r="C11" s="312">
        <v>626.84358857059942</v>
      </c>
      <c r="D11" s="608">
        <v>174.1473</v>
      </c>
      <c r="E11" s="607">
        <f t="shared" si="0"/>
        <v>3.5995021948120898</v>
      </c>
    </row>
    <row r="12" spans="1:10" x14ac:dyDescent="0.25">
      <c r="A12" s="604">
        <v>43405</v>
      </c>
      <c r="B12" s="22" t="s">
        <v>521</v>
      </c>
      <c r="C12" s="312">
        <v>635.93153711013269</v>
      </c>
      <c r="D12" s="608">
        <v>179.6388</v>
      </c>
      <c r="E12" s="607">
        <f t="shared" si="0"/>
        <v>3.5400566977186037</v>
      </c>
    </row>
    <row r="13" spans="1:10" x14ac:dyDescent="0.25">
      <c r="A13" s="604">
        <v>43435</v>
      </c>
      <c r="B13" s="22" t="s">
        <v>521</v>
      </c>
      <c r="C13" s="312">
        <v>643.65601300324488</v>
      </c>
      <c r="D13" s="608">
        <v>184.2552</v>
      </c>
      <c r="E13" s="607">
        <f t="shared" si="0"/>
        <v>3.4932854703869682</v>
      </c>
    </row>
    <row r="14" spans="1:10" x14ac:dyDescent="0.25">
      <c r="A14" s="604">
        <v>43466</v>
      </c>
      <c r="B14" s="22" t="s">
        <v>521</v>
      </c>
      <c r="C14" s="312">
        <v>633.27415220199407</v>
      </c>
      <c r="D14" s="608">
        <v>189.61009999999999</v>
      </c>
      <c r="E14" s="607">
        <f t="shared" si="0"/>
        <v>3.3398756300534314</v>
      </c>
    </row>
    <row r="15" spans="1:10" x14ac:dyDescent="0.25">
      <c r="A15" s="604">
        <v>43497</v>
      </c>
      <c r="B15" s="22" t="s">
        <v>521</v>
      </c>
      <c r="C15" s="312">
        <v>643.18659597587202</v>
      </c>
      <c r="D15" s="608">
        <v>196.7501</v>
      </c>
      <c r="E15" s="607">
        <f t="shared" si="0"/>
        <v>3.2690534641449838</v>
      </c>
    </row>
    <row r="16" spans="1:10" x14ac:dyDescent="0.25">
      <c r="A16" s="604">
        <v>43525</v>
      </c>
      <c r="B16" s="22" t="s">
        <v>521</v>
      </c>
      <c r="C16" s="312">
        <v>725.41567170861038</v>
      </c>
      <c r="D16" s="608">
        <v>205.9571</v>
      </c>
      <c r="E16" s="607">
        <f t="shared" si="0"/>
        <v>3.5221687997578641</v>
      </c>
    </row>
    <row r="17" spans="1:5" x14ac:dyDescent="0.25">
      <c r="A17" s="604">
        <v>43556</v>
      </c>
      <c r="B17" s="22" t="s">
        <v>521</v>
      </c>
      <c r="C17" s="312">
        <v>792.42223994965104</v>
      </c>
      <c r="D17" s="608">
        <v>213.05170000000001</v>
      </c>
      <c r="E17" s="607">
        <f t="shared" si="0"/>
        <v>3.7193894249595334</v>
      </c>
    </row>
    <row r="18" spans="1:5" x14ac:dyDescent="0.25">
      <c r="A18" s="604">
        <v>43586</v>
      </c>
      <c r="B18" s="22" t="s">
        <v>521</v>
      </c>
      <c r="C18" s="312">
        <v>839.11028344579381</v>
      </c>
      <c r="D18" s="608">
        <v>219.56909999999999</v>
      </c>
      <c r="E18" s="607">
        <f t="shared" si="0"/>
        <v>3.8216228214525354</v>
      </c>
    </row>
    <row r="19" spans="1:5" x14ac:dyDescent="0.25">
      <c r="A19" s="604">
        <v>43617</v>
      </c>
      <c r="B19" s="22" t="s">
        <v>521</v>
      </c>
      <c r="C19" s="312">
        <v>890.15067605010313</v>
      </c>
      <c r="D19" s="608">
        <v>225.53700000000001</v>
      </c>
      <c r="E19" s="607">
        <f t="shared" si="0"/>
        <v>3.9468055177203878</v>
      </c>
    </row>
    <row r="20" spans="1:5" x14ac:dyDescent="0.25">
      <c r="A20" s="604">
        <v>43647</v>
      </c>
      <c r="B20" s="22" t="s">
        <v>521</v>
      </c>
      <c r="C20" s="312">
        <v>902.0907918279446</v>
      </c>
      <c r="D20" s="608">
        <v>230.494</v>
      </c>
      <c r="E20" s="607">
        <f t="shared" si="0"/>
        <v>3.9137278706948755</v>
      </c>
    </row>
    <row r="21" spans="1:5" x14ac:dyDescent="0.25">
      <c r="A21" s="604">
        <v>43678</v>
      </c>
      <c r="B21" s="22" t="s">
        <v>521</v>
      </c>
      <c r="C21" s="312">
        <v>965.14061866928807</v>
      </c>
      <c r="D21" s="608">
        <v>239.60769999999999</v>
      </c>
      <c r="E21" s="607">
        <f t="shared" si="0"/>
        <v>4.0280033516005043</v>
      </c>
    </row>
    <row r="22" spans="1:5" x14ac:dyDescent="0.25">
      <c r="A22" s="604">
        <v>43709</v>
      </c>
      <c r="B22" s="22" t="s">
        <v>521</v>
      </c>
      <c r="C22" s="312">
        <v>1012.276317751608</v>
      </c>
      <c r="D22" s="608">
        <v>253.71019999999999</v>
      </c>
      <c r="E22" s="607">
        <f t="shared" si="0"/>
        <v>3.98989208061642</v>
      </c>
    </row>
    <row r="23" spans="1:5" x14ac:dyDescent="0.25">
      <c r="A23" s="604">
        <v>43739</v>
      </c>
      <c r="B23" s="22" t="s">
        <v>521</v>
      </c>
      <c r="C23" s="312">
        <v>1018.7806430279888</v>
      </c>
      <c r="D23" s="608">
        <v>262.06610000000001</v>
      </c>
      <c r="E23" s="607">
        <f t="shared" si="0"/>
        <v>3.8874949603477473</v>
      </c>
    </row>
    <row r="24" spans="1:5" x14ac:dyDescent="0.25">
      <c r="A24" s="604">
        <v>43770</v>
      </c>
      <c r="B24" s="22" t="s">
        <v>521</v>
      </c>
      <c r="C24" s="312">
        <v>1022.806116100196</v>
      </c>
      <c r="D24" s="608">
        <v>273.2158</v>
      </c>
      <c r="E24" s="607">
        <f t="shared" si="0"/>
        <v>3.743583336323141</v>
      </c>
    </row>
    <row r="25" spans="1:5" x14ac:dyDescent="0.25">
      <c r="A25" s="604">
        <v>43800</v>
      </c>
      <c r="B25" s="22" t="s">
        <v>521</v>
      </c>
      <c r="C25" s="312">
        <v>1025.4683750837448</v>
      </c>
      <c r="D25" s="608">
        <v>283.44420000000002</v>
      </c>
      <c r="E25" s="607">
        <f t="shared" si="0"/>
        <v>3.6178844904349594</v>
      </c>
    </row>
    <row r="26" spans="1:5" x14ac:dyDescent="0.25">
      <c r="A26" s="604">
        <v>43831</v>
      </c>
      <c r="B26" s="22" t="s">
        <v>521</v>
      </c>
      <c r="C26" s="312">
        <v>993.06017564383319</v>
      </c>
      <c r="D26" s="608">
        <v>289.82990000000001</v>
      </c>
      <c r="E26" s="607">
        <f t="shared" si="0"/>
        <v>3.4263551677857707</v>
      </c>
    </row>
    <row r="27" spans="1:5" x14ac:dyDescent="0.25">
      <c r="A27" s="604">
        <v>43862</v>
      </c>
      <c r="B27" s="22" t="s">
        <v>521</v>
      </c>
      <c r="C27" s="312">
        <v>986.67953035265145</v>
      </c>
      <c r="D27" s="608">
        <v>295.666</v>
      </c>
      <c r="E27" s="607">
        <f t="shared" si="0"/>
        <v>3.3371423510063769</v>
      </c>
    </row>
    <row r="28" spans="1:5" x14ac:dyDescent="0.25">
      <c r="A28" s="604">
        <v>43891</v>
      </c>
      <c r="B28" s="22" t="s">
        <v>521</v>
      </c>
      <c r="C28" s="312">
        <v>1000.7473780032717</v>
      </c>
      <c r="D28" s="608">
        <v>305.55149999999998</v>
      </c>
      <c r="E28" s="607">
        <f t="shared" si="0"/>
        <v>3.2752167081597432</v>
      </c>
    </row>
    <row r="29" spans="1:5" x14ac:dyDescent="0.25">
      <c r="A29" s="604">
        <v>43922</v>
      </c>
      <c r="B29" s="22" t="s">
        <v>521</v>
      </c>
      <c r="C29" s="312">
        <v>1145.5024381182327</v>
      </c>
      <c r="D29" s="608">
        <v>310.12430000000001</v>
      </c>
      <c r="E29" s="607">
        <f t="shared" si="0"/>
        <v>3.6936881054410526</v>
      </c>
    </row>
    <row r="30" spans="1:5" x14ac:dyDescent="0.25">
      <c r="A30" s="604">
        <v>43952</v>
      </c>
      <c r="B30" s="22" t="s">
        <v>521</v>
      </c>
      <c r="C30" s="312">
        <v>1233.9547303534873</v>
      </c>
      <c r="D30" s="608">
        <v>314.90870000000001</v>
      </c>
      <c r="E30" s="607">
        <f t="shared" si="0"/>
        <v>3.9184523334969383</v>
      </c>
    </row>
    <row r="31" spans="1:5" x14ac:dyDescent="0.25">
      <c r="A31" s="604">
        <v>43983</v>
      </c>
      <c r="B31" s="22" t="s">
        <v>521</v>
      </c>
      <c r="C31" s="312">
        <v>1205.4144475657665</v>
      </c>
      <c r="D31" s="608">
        <v>321.97379999999998</v>
      </c>
      <c r="E31" s="607">
        <f t="shared" si="0"/>
        <v>3.7438277510957927</v>
      </c>
    </row>
    <row r="32" spans="1:5" x14ac:dyDescent="0.25">
      <c r="A32" s="604">
        <v>44013</v>
      </c>
      <c r="B32" s="22" t="s">
        <v>521</v>
      </c>
      <c r="C32" s="312">
        <v>1267.8401701753555</v>
      </c>
      <c r="D32" s="608">
        <v>328.20139999999998</v>
      </c>
      <c r="E32" s="607">
        <f t="shared" si="0"/>
        <v>3.862994399705046</v>
      </c>
    </row>
    <row r="33" spans="1:5" x14ac:dyDescent="0.25">
      <c r="A33" s="604">
        <v>44044</v>
      </c>
      <c r="B33" s="22" t="s">
        <v>521</v>
      </c>
      <c r="C33" s="312">
        <v>1238.5099629088882</v>
      </c>
      <c r="D33" s="608">
        <v>337.06319999999999</v>
      </c>
      <c r="E33" s="607">
        <f t="shared" si="0"/>
        <v>3.6744146584643125</v>
      </c>
    </row>
    <row r="34" spans="1:5" x14ac:dyDescent="0.25">
      <c r="A34" s="604">
        <v>44075</v>
      </c>
      <c r="B34" s="22" t="s">
        <v>521</v>
      </c>
      <c r="C34" s="312">
        <v>1230.8177752722868</v>
      </c>
      <c r="D34" s="608">
        <v>346.6207</v>
      </c>
      <c r="E34" s="607">
        <f t="shared" si="0"/>
        <v>3.5509067267831576</v>
      </c>
    </row>
    <row r="35" spans="1:5" x14ac:dyDescent="0.25">
      <c r="A35" s="604">
        <v>44105</v>
      </c>
      <c r="B35" s="22" t="s">
        <v>521</v>
      </c>
      <c r="C35" s="312">
        <v>1166.4733807242383</v>
      </c>
      <c r="D35" s="608">
        <v>359.65699999999998</v>
      </c>
      <c r="E35" s="607">
        <f t="shared" si="0"/>
        <v>3.2432939737701152</v>
      </c>
    </row>
    <row r="36" spans="1:5" x14ac:dyDescent="0.25">
      <c r="A36" s="604">
        <v>44136</v>
      </c>
      <c r="B36" s="22" t="s">
        <v>521</v>
      </c>
      <c r="C36" s="312">
        <v>1181.465456424419</v>
      </c>
      <c r="D36" s="608">
        <v>371.02109999999999</v>
      </c>
      <c r="E36" s="607">
        <f t="shared" si="0"/>
        <v>3.1843619040114404</v>
      </c>
    </row>
    <row r="37" spans="1:5" x14ac:dyDescent="0.25">
      <c r="A37" s="604">
        <v>44166</v>
      </c>
      <c r="B37" s="22" t="s">
        <v>521</v>
      </c>
      <c r="C37" s="312">
        <v>1192.7587701576342</v>
      </c>
      <c r="D37" s="608">
        <v>385.88260000000002</v>
      </c>
      <c r="E37" s="607">
        <f t="shared" si="0"/>
        <v>3.0909887363608366</v>
      </c>
    </row>
    <row r="38" spans="1:5" x14ac:dyDescent="0.25">
      <c r="A38" s="604">
        <v>43101</v>
      </c>
      <c r="B38" s="22" t="s">
        <v>522</v>
      </c>
      <c r="C38" s="312">
        <v>420.84915161889421</v>
      </c>
      <c r="D38" s="608">
        <v>126.98869999999999</v>
      </c>
      <c r="E38" s="607">
        <f t="shared" si="0"/>
        <v>3.3140677211349847</v>
      </c>
    </row>
    <row r="39" spans="1:5" x14ac:dyDescent="0.25">
      <c r="A39" s="604">
        <v>43132</v>
      </c>
      <c r="B39" s="22" t="s">
        <v>522</v>
      </c>
      <c r="C39" s="312">
        <v>464.09678301297782</v>
      </c>
      <c r="D39" s="608">
        <v>130.06059999999999</v>
      </c>
      <c r="E39" s="607">
        <f t="shared" si="0"/>
        <v>3.5683118716427407</v>
      </c>
    </row>
    <row r="40" spans="1:5" x14ac:dyDescent="0.25">
      <c r="A40" s="604">
        <v>43160</v>
      </c>
      <c r="B40" s="22" t="s">
        <v>522</v>
      </c>
      <c r="C40" s="312">
        <v>523.34997328790791</v>
      </c>
      <c r="D40" s="608">
        <v>133.1054</v>
      </c>
      <c r="E40" s="607">
        <f t="shared" si="0"/>
        <v>3.9318462908935921</v>
      </c>
    </row>
    <row r="41" spans="1:5" x14ac:dyDescent="0.25">
      <c r="A41" s="604">
        <v>43191</v>
      </c>
      <c r="B41" s="22" t="s">
        <v>522</v>
      </c>
      <c r="C41" s="312">
        <v>555.3828252895762</v>
      </c>
      <c r="D41" s="608">
        <v>136.75120000000001</v>
      </c>
      <c r="E41" s="607">
        <f t="shared" si="0"/>
        <v>4.0612647295934234</v>
      </c>
    </row>
    <row r="42" spans="1:5" x14ac:dyDescent="0.25">
      <c r="A42" s="604">
        <v>43221</v>
      </c>
      <c r="B42" s="22" t="s">
        <v>522</v>
      </c>
      <c r="C42" s="312">
        <v>532.34507158479664</v>
      </c>
      <c r="D42" s="608">
        <v>139.58930000000001</v>
      </c>
      <c r="E42" s="607">
        <f t="shared" si="0"/>
        <v>3.8136524188085805</v>
      </c>
    </row>
    <row r="43" spans="1:5" x14ac:dyDescent="0.25">
      <c r="A43" s="604">
        <v>43252</v>
      </c>
      <c r="B43" s="22" t="s">
        <v>522</v>
      </c>
      <c r="C43" s="312">
        <v>497.25739397096027</v>
      </c>
      <c r="D43" s="608">
        <v>144.80529999999999</v>
      </c>
      <c r="E43" s="607">
        <f t="shared" si="0"/>
        <v>3.4339723336850261</v>
      </c>
    </row>
    <row r="44" spans="1:5" x14ac:dyDescent="0.25">
      <c r="A44" s="604">
        <v>43282</v>
      </c>
      <c r="B44" s="22" t="s">
        <v>522</v>
      </c>
      <c r="C44" s="312">
        <v>549.37184272896491</v>
      </c>
      <c r="D44" s="608">
        <v>149.29660000000001</v>
      </c>
      <c r="E44" s="607">
        <f t="shared" si="0"/>
        <v>3.6797344529544871</v>
      </c>
    </row>
    <row r="45" spans="1:5" x14ac:dyDescent="0.25">
      <c r="A45" s="604">
        <v>43313</v>
      </c>
      <c r="B45" s="22" t="s">
        <v>522</v>
      </c>
      <c r="C45" s="312">
        <v>505.94568370746549</v>
      </c>
      <c r="D45" s="608">
        <v>155.10339999999999</v>
      </c>
      <c r="E45" s="607">
        <f t="shared" si="0"/>
        <v>3.2619896385731422</v>
      </c>
    </row>
    <row r="46" spans="1:5" x14ac:dyDescent="0.25">
      <c r="A46" s="604">
        <v>43344</v>
      </c>
      <c r="B46" s="22" t="s">
        <v>522</v>
      </c>
      <c r="C46" s="312">
        <v>548.86688849697487</v>
      </c>
      <c r="D46" s="608">
        <v>165.23830000000001</v>
      </c>
      <c r="E46" s="607">
        <f t="shared" si="0"/>
        <v>3.3216686960406565</v>
      </c>
    </row>
    <row r="47" spans="1:5" x14ac:dyDescent="0.25">
      <c r="A47" s="604">
        <v>43374</v>
      </c>
      <c r="B47" s="22" t="s">
        <v>522</v>
      </c>
      <c r="C47" s="312">
        <v>513.19394375501349</v>
      </c>
      <c r="D47" s="608">
        <v>174.1473</v>
      </c>
      <c r="E47" s="607">
        <f t="shared" si="0"/>
        <v>2.946895781645845</v>
      </c>
    </row>
    <row r="48" spans="1:5" x14ac:dyDescent="0.25">
      <c r="A48" s="604">
        <v>43405</v>
      </c>
      <c r="B48" s="22" t="s">
        <v>522</v>
      </c>
      <c r="C48" s="312">
        <v>544.74048208169575</v>
      </c>
      <c r="D48" s="608">
        <v>179.6388</v>
      </c>
      <c r="E48" s="607">
        <f t="shared" si="0"/>
        <v>3.0324210698451322</v>
      </c>
    </row>
    <row r="49" spans="1:5" x14ac:dyDescent="0.25">
      <c r="A49" s="604">
        <v>43435</v>
      </c>
      <c r="B49" s="22" t="s">
        <v>522</v>
      </c>
      <c r="C49" s="312">
        <v>598.79271849045756</v>
      </c>
      <c r="D49" s="608">
        <v>184.2552</v>
      </c>
      <c r="E49" s="607">
        <f t="shared" si="0"/>
        <v>3.2498009200850642</v>
      </c>
    </row>
    <row r="50" spans="1:5" x14ac:dyDescent="0.25">
      <c r="A50" s="604">
        <v>43466</v>
      </c>
      <c r="B50" s="22" t="s">
        <v>522</v>
      </c>
      <c r="C50" s="312">
        <v>570.18451796806812</v>
      </c>
      <c r="D50" s="608">
        <v>189.61009999999999</v>
      </c>
      <c r="E50" s="607">
        <f t="shared" si="0"/>
        <v>3.0071421193705827</v>
      </c>
    </row>
    <row r="51" spans="1:5" x14ac:dyDescent="0.25">
      <c r="A51" s="604">
        <v>43497</v>
      </c>
      <c r="B51" s="22" t="s">
        <v>522</v>
      </c>
      <c r="C51" s="312">
        <v>584.66925963648384</v>
      </c>
      <c r="D51" s="608">
        <v>196.7501</v>
      </c>
      <c r="E51" s="607">
        <f t="shared" si="0"/>
        <v>2.9716338626332788</v>
      </c>
    </row>
    <row r="52" spans="1:5" x14ac:dyDescent="0.25">
      <c r="A52" s="604">
        <v>43525</v>
      </c>
      <c r="B52" s="22" t="s">
        <v>522</v>
      </c>
      <c r="C52" s="312">
        <v>684.99192574895369</v>
      </c>
      <c r="D52" s="608">
        <v>205.9571</v>
      </c>
      <c r="E52" s="607">
        <f t="shared" si="0"/>
        <v>3.325896148998766</v>
      </c>
    </row>
    <row r="53" spans="1:5" x14ac:dyDescent="0.25">
      <c r="A53" s="604">
        <v>43556</v>
      </c>
      <c r="B53" s="22" t="s">
        <v>522</v>
      </c>
      <c r="C53" s="312">
        <v>983.14735268256175</v>
      </c>
      <c r="D53" s="608">
        <v>213.05170000000001</v>
      </c>
      <c r="E53" s="607">
        <f t="shared" si="0"/>
        <v>4.6145952023971724</v>
      </c>
    </row>
    <row r="54" spans="1:5" x14ac:dyDescent="0.25">
      <c r="A54" s="604">
        <v>43586</v>
      </c>
      <c r="B54" s="22" t="s">
        <v>522</v>
      </c>
      <c r="C54" s="312">
        <v>809.87400084636045</v>
      </c>
      <c r="D54" s="608">
        <v>219.56909999999999</v>
      </c>
      <c r="E54" s="607">
        <f t="shared" si="0"/>
        <v>3.6884698295268343</v>
      </c>
    </row>
    <row r="55" spans="1:5" x14ac:dyDescent="0.25">
      <c r="A55" s="604">
        <v>43617</v>
      </c>
      <c r="B55" s="22" t="s">
        <v>522</v>
      </c>
      <c r="C55" s="312">
        <v>800.00860638243171</v>
      </c>
      <c r="D55" s="608">
        <v>225.53700000000001</v>
      </c>
      <c r="E55" s="607">
        <f t="shared" si="0"/>
        <v>3.5471279939984646</v>
      </c>
    </row>
    <row r="56" spans="1:5" x14ac:dyDescent="0.25">
      <c r="A56" s="604">
        <v>43647</v>
      </c>
      <c r="B56" s="22" t="s">
        <v>522</v>
      </c>
      <c r="C56" s="312">
        <v>816.69673071479724</v>
      </c>
      <c r="D56" s="608">
        <v>230.494</v>
      </c>
      <c r="E56" s="607">
        <f t="shared" si="0"/>
        <v>3.5432450767256296</v>
      </c>
    </row>
    <row r="57" spans="1:5" x14ac:dyDescent="0.25">
      <c r="A57" s="604">
        <v>43678</v>
      </c>
      <c r="B57" s="22" t="s">
        <v>522</v>
      </c>
      <c r="C57" s="312">
        <v>864.60937268999055</v>
      </c>
      <c r="D57" s="608">
        <v>239.60769999999999</v>
      </c>
      <c r="E57" s="607">
        <f t="shared" si="0"/>
        <v>3.6084373444175233</v>
      </c>
    </row>
    <row r="58" spans="1:5" x14ac:dyDescent="0.25">
      <c r="A58" s="604">
        <v>43709</v>
      </c>
      <c r="B58" s="22" t="s">
        <v>522</v>
      </c>
      <c r="C58" s="312">
        <v>857.54013472831844</v>
      </c>
      <c r="D58" s="608">
        <v>253.71019999999999</v>
      </c>
      <c r="E58" s="607">
        <f t="shared" si="0"/>
        <v>3.3799986548759904</v>
      </c>
    </row>
    <row r="59" spans="1:5" x14ac:dyDescent="0.25">
      <c r="A59" s="604">
        <v>43739</v>
      </c>
      <c r="B59" s="22" t="s">
        <v>522</v>
      </c>
      <c r="C59" s="312">
        <v>896.55114210474619</v>
      </c>
      <c r="D59" s="608">
        <v>262.06610000000001</v>
      </c>
      <c r="E59" s="607">
        <f t="shared" si="0"/>
        <v>3.4210878175572734</v>
      </c>
    </row>
    <row r="60" spans="1:5" x14ac:dyDescent="0.25">
      <c r="A60" s="604">
        <v>43770</v>
      </c>
      <c r="B60" s="22" t="s">
        <v>522</v>
      </c>
      <c r="C60" s="312">
        <v>920.59366091791026</v>
      </c>
      <c r="D60" s="608">
        <v>273.2158</v>
      </c>
      <c r="E60" s="607">
        <f t="shared" si="0"/>
        <v>3.3694744627430415</v>
      </c>
    </row>
    <row r="61" spans="1:5" x14ac:dyDescent="0.25">
      <c r="A61" s="604">
        <v>43800</v>
      </c>
      <c r="B61" s="22" t="s">
        <v>522</v>
      </c>
      <c r="C61" s="312">
        <v>960.57444541734037</v>
      </c>
      <c r="D61" s="608">
        <v>283.44420000000002</v>
      </c>
      <c r="E61" s="607">
        <f t="shared" si="0"/>
        <v>3.3889366775447876</v>
      </c>
    </row>
    <row r="62" spans="1:5" x14ac:dyDescent="0.25">
      <c r="A62" s="604">
        <v>43831</v>
      </c>
      <c r="B62" s="22" t="s">
        <v>522</v>
      </c>
      <c r="C62" s="312">
        <v>1000.4526240998281</v>
      </c>
      <c r="D62" s="608">
        <v>289.82990000000001</v>
      </c>
      <c r="E62" s="607">
        <f t="shared" si="0"/>
        <v>3.4518613300416141</v>
      </c>
    </row>
    <row r="63" spans="1:5" x14ac:dyDescent="0.25">
      <c r="A63" s="604">
        <v>43862</v>
      </c>
      <c r="B63" s="22" t="s">
        <v>522</v>
      </c>
      <c r="C63" s="312">
        <v>1068.7830656283106</v>
      </c>
      <c r="D63" s="608">
        <v>295.666</v>
      </c>
      <c r="E63" s="607">
        <f t="shared" si="0"/>
        <v>3.6148324989288949</v>
      </c>
    </row>
    <row r="64" spans="1:5" x14ac:dyDescent="0.25">
      <c r="A64" s="604">
        <v>43891</v>
      </c>
      <c r="B64" s="22" t="s">
        <v>522</v>
      </c>
      <c r="C64" s="312">
        <v>1136.2598349016471</v>
      </c>
      <c r="D64" s="608">
        <v>305.55149999999998</v>
      </c>
      <c r="E64" s="607">
        <f t="shared" si="0"/>
        <v>3.7187179081158077</v>
      </c>
    </row>
    <row r="65" spans="1:5" x14ac:dyDescent="0.25">
      <c r="A65" s="604">
        <v>43922</v>
      </c>
      <c r="B65" s="22" t="s">
        <v>522</v>
      </c>
      <c r="C65" s="312">
        <v>1690.8293953868679</v>
      </c>
      <c r="D65" s="608">
        <v>310.12430000000001</v>
      </c>
      <c r="E65" s="607">
        <f t="shared" si="0"/>
        <v>5.4521022550856797</v>
      </c>
    </row>
    <row r="66" spans="1:5" x14ac:dyDescent="0.25">
      <c r="A66" s="604">
        <v>43952</v>
      </c>
      <c r="B66" s="22" t="s">
        <v>522</v>
      </c>
      <c r="C66" s="312">
        <v>1278.0973411153591</v>
      </c>
      <c r="D66" s="608">
        <v>314.90870000000001</v>
      </c>
      <c r="E66" s="607">
        <f t="shared" si="0"/>
        <v>4.058628234518002</v>
      </c>
    </row>
    <row r="67" spans="1:5" x14ac:dyDescent="0.25">
      <c r="A67" s="604">
        <v>43983</v>
      </c>
      <c r="B67" s="22" t="s">
        <v>522</v>
      </c>
      <c r="C67" s="312">
        <v>1306.1711427674113</v>
      </c>
      <c r="D67" s="608">
        <v>321.97379999999998</v>
      </c>
      <c r="E67" s="607">
        <f t="shared" ref="E67:E73" si="1">C67/D67</f>
        <v>4.0567622047738396</v>
      </c>
    </row>
    <row r="68" spans="1:5" x14ac:dyDescent="0.25">
      <c r="A68" s="604">
        <v>44013</v>
      </c>
      <c r="B68" s="22" t="s">
        <v>522</v>
      </c>
      <c r="C68" s="312">
        <v>1490.2122739874958</v>
      </c>
      <c r="D68" s="608">
        <v>328.20139999999998</v>
      </c>
      <c r="E68" s="607">
        <f t="shared" si="1"/>
        <v>4.5405421000260686</v>
      </c>
    </row>
    <row r="69" spans="1:5" x14ac:dyDescent="0.25">
      <c r="A69" s="604">
        <v>44044</v>
      </c>
      <c r="B69" s="22" t="s">
        <v>522</v>
      </c>
      <c r="C69" s="312">
        <v>1253.1334982359404</v>
      </c>
      <c r="D69" s="608">
        <v>337.06319999999999</v>
      </c>
      <c r="E69" s="607">
        <f t="shared" si="1"/>
        <v>3.7177998020428822</v>
      </c>
    </row>
    <row r="70" spans="1:5" x14ac:dyDescent="0.25">
      <c r="A70" s="604">
        <v>44075</v>
      </c>
      <c r="B70" s="22" t="s">
        <v>522</v>
      </c>
      <c r="C70" s="312">
        <v>1364.3357265956154</v>
      </c>
      <c r="D70" s="608">
        <v>346.6207</v>
      </c>
      <c r="E70" s="607">
        <f t="shared" si="1"/>
        <v>3.9361057392002712</v>
      </c>
    </row>
    <row r="71" spans="1:5" x14ac:dyDescent="0.25">
      <c r="A71" s="604">
        <v>44105</v>
      </c>
      <c r="B71" s="22" t="s">
        <v>522</v>
      </c>
      <c r="C71" s="312">
        <v>1332.0407583691094</v>
      </c>
      <c r="D71" s="608">
        <v>359.65699999999998</v>
      </c>
      <c r="E71" s="607">
        <f t="shared" si="1"/>
        <v>3.7036419654535</v>
      </c>
    </row>
    <row r="72" spans="1:5" x14ac:dyDescent="0.25">
      <c r="A72" s="604">
        <v>44136</v>
      </c>
      <c r="B72" s="22" t="s">
        <v>522</v>
      </c>
      <c r="C72" s="312">
        <v>1267.9389291071959</v>
      </c>
      <c r="D72" s="608">
        <v>371.02109999999999</v>
      </c>
      <c r="E72" s="607">
        <f t="shared" si="1"/>
        <v>3.4174307852227161</v>
      </c>
    </row>
    <row r="73" spans="1:5" x14ac:dyDescent="0.25">
      <c r="A73" s="604">
        <v>44166</v>
      </c>
      <c r="B73" s="22" t="s">
        <v>522</v>
      </c>
      <c r="C73" s="312">
        <v>1228.3928037850787</v>
      </c>
      <c r="D73" s="608">
        <v>385.88260000000002</v>
      </c>
      <c r="E73" s="607">
        <f t="shared" si="1"/>
        <v>3.1833329716993681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609A7-9875-4635-9C32-EB24B9E3386D}">
  <sheetPr>
    <tabColor rgb="FF7030A0"/>
  </sheetPr>
  <dimension ref="A1"/>
  <sheetViews>
    <sheetView showGridLines="0" workbookViewId="0">
      <selection activeCell="P10" sqref="P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>
    <tabColor rgb="FF7030A0"/>
  </sheetPr>
  <dimension ref="A1:BZ265"/>
  <sheetViews>
    <sheetView zoomScale="70" zoomScaleNormal="70" workbookViewId="0">
      <pane xSplit="4" ySplit="2" topLeftCell="W27" activePane="bottomRight" state="frozen"/>
      <selection activeCell="G13" sqref="G13"/>
      <selection pane="topRight" activeCell="G13" sqref="G13"/>
      <selection pane="bottomLeft" activeCell="G13" sqref="G13"/>
      <selection pane="bottomRight" activeCell="AC40" sqref="AC40:AC51"/>
    </sheetView>
  </sheetViews>
  <sheetFormatPr defaultRowHeight="15" x14ac:dyDescent="0.25"/>
  <cols>
    <col min="1" max="1" width="15" bestFit="1" customWidth="1"/>
    <col min="2" max="3" width="28.7109375" customWidth="1"/>
    <col min="4" max="4" width="33.42578125" customWidth="1"/>
    <col min="5" max="5" width="12.140625" style="1" bestFit="1" customWidth="1"/>
    <col min="6" max="6" width="15.42578125" bestFit="1" customWidth="1"/>
    <col min="7" max="7" width="18.140625" bestFit="1" customWidth="1"/>
    <col min="8" max="8" width="15.5703125" bestFit="1" customWidth="1"/>
    <col min="9" max="9" width="15.85546875" bestFit="1" customWidth="1"/>
    <col min="10" max="11" width="15" customWidth="1"/>
    <col min="12" max="18" width="15.85546875" customWidth="1"/>
    <col min="19" max="19" width="13" bestFit="1" customWidth="1"/>
    <col min="20" max="21" width="14" bestFit="1" customWidth="1"/>
    <col min="22" max="22" width="12.7109375" bestFit="1" customWidth="1"/>
    <col min="23" max="23" width="13.5703125" bestFit="1" customWidth="1"/>
    <col min="24" max="24" width="12.7109375" bestFit="1" customWidth="1"/>
    <col min="25" max="25" width="14" bestFit="1" customWidth="1"/>
    <col min="26" max="27" width="12.7109375" bestFit="1" customWidth="1"/>
    <col min="28" max="29" width="11.7109375" customWidth="1"/>
    <col min="30" max="30" width="14.7109375" customWidth="1"/>
    <col min="31" max="34" width="11.7109375" customWidth="1"/>
    <col min="35" max="35" width="20.85546875" customWidth="1"/>
    <col min="36" max="38" width="11.7109375" customWidth="1"/>
    <col min="39" max="39" width="15.85546875" bestFit="1" customWidth="1"/>
    <col min="40" max="40" width="15" bestFit="1" customWidth="1"/>
    <col min="41" max="41" width="13.85546875" bestFit="1" customWidth="1"/>
    <col min="42" max="42" width="12.7109375" bestFit="1" customWidth="1"/>
    <col min="43" max="43" width="14" bestFit="1" customWidth="1"/>
    <col min="44" max="44" width="13.85546875" bestFit="1" customWidth="1"/>
    <col min="45" max="46" width="12" bestFit="1" customWidth="1"/>
    <col min="47" max="47" width="12.85546875" bestFit="1" customWidth="1"/>
    <col min="48" max="48" width="27.140625" bestFit="1" customWidth="1"/>
    <col min="49" max="49" width="13" bestFit="1" customWidth="1"/>
    <col min="50" max="50" width="11.5703125" bestFit="1" customWidth="1"/>
    <col min="52" max="52" width="9.5703125" bestFit="1" customWidth="1"/>
    <col min="54" max="54" width="14.42578125" bestFit="1" customWidth="1"/>
    <col min="55" max="55" width="13.85546875" bestFit="1" customWidth="1"/>
    <col min="61" max="75" width="14.28515625" customWidth="1"/>
    <col min="78" max="78" width="13.140625" bestFit="1" customWidth="1"/>
    <col min="83" max="83" width="11.140625" bestFit="1" customWidth="1"/>
  </cols>
  <sheetData>
    <row r="1" spans="1:56" s="11" customFormat="1" ht="75" x14ac:dyDescent="0.25">
      <c r="A1" s="56" t="s">
        <v>214</v>
      </c>
      <c r="B1" s="56" t="s">
        <v>302</v>
      </c>
      <c r="C1" s="56" t="s">
        <v>398</v>
      </c>
      <c r="D1" s="84" t="s">
        <v>383</v>
      </c>
      <c r="E1" s="85" t="s">
        <v>396</v>
      </c>
      <c r="F1" s="84" t="s">
        <v>213</v>
      </c>
      <c r="G1" s="84" t="s">
        <v>113</v>
      </c>
      <c r="H1" s="86" t="s">
        <v>399</v>
      </c>
      <c r="I1" s="86" t="s">
        <v>303</v>
      </c>
      <c r="J1" s="86" t="s">
        <v>361</v>
      </c>
      <c r="K1" s="86" t="s">
        <v>320</v>
      </c>
      <c r="L1" s="86" t="s">
        <v>431</v>
      </c>
      <c r="M1" s="86" t="s">
        <v>304</v>
      </c>
      <c r="N1" s="86" t="s">
        <v>285</v>
      </c>
      <c r="O1" s="86" t="s">
        <v>286</v>
      </c>
      <c r="P1" s="86" t="s">
        <v>287</v>
      </c>
      <c r="Q1" s="86" t="s">
        <v>288</v>
      </c>
      <c r="R1" s="86" t="s">
        <v>321</v>
      </c>
      <c r="S1" s="86" t="s">
        <v>289</v>
      </c>
      <c r="T1" s="86" t="s">
        <v>305</v>
      </c>
      <c r="U1" s="86" t="s">
        <v>355</v>
      </c>
      <c r="V1" s="86" t="s">
        <v>448</v>
      </c>
      <c r="W1" s="86" t="s">
        <v>401</v>
      </c>
      <c r="X1" s="86" t="s">
        <v>397</v>
      </c>
      <c r="Y1" s="86" t="s">
        <v>400</v>
      </c>
      <c r="Z1" s="86" t="s">
        <v>382</v>
      </c>
      <c r="AA1" s="86" t="s">
        <v>211</v>
      </c>
      <c r="AB1" s="86" t="s">
        <v>356</v>
      </c>
      <c r="AC1" s="86" t="s">
        <v>212</v>
      </c>
      <c r="AD1" s="86" t="s">
        <v>369</v>
      </c>
      <c r="AE1" s="86" t="s">
        <v>322</v>
      </c>
      <c r="AF1" s="86" t="s">
        <v>323</v>
      </c>
      <c r="AG1" s="86" t="s">
        <v>324</v>
      </c>
      <c r="AH1" s="86" t="s">
        <v>210</v>
      </c>
      <c r="AI1" s="86" t="s">
        <v>384</v>
      </c>
      <c r="AJ1" s="86" t="s">
        <v>325</v>
      </c>
      <c r="AK1" s="86" t="s">
        <v>385</v>
      </c>
      <c r="AL1" s="86" t="s">
        <v>326</v>
      </c>
      <c r="AM1" s="86" t="s">
        <v>432</v>
      </c>
      <c r="AN1" s="86" t="s">
        <v>306</v>
      </c>
      <c r="AO1" s="86"/>
      <c r="AP1" s="86"/>
      <c r="AQ1" s="86"/>
      <c r="AR1" s="86"/>
      <c r="AS1" s="177"/>
      <c r="AT1" s="57"/>
      <c r="AU1" s="57"/>
      <c r="AV1" s="57"/>
      <c r="AW1" s="57"/>
      <c r="AX1" s="58"/>
      <c r="AY1" s="28"/>
      <c r="AZ1" s="28"/>
      <c r="BA1" s="29"/>
      <c r="BB1" s="28"/>
      <c r="BC1" s="28"/>
      <c r="BD1" s="28"/>
    </row>
    <row r="2" spans="1:56" x14ac:dyDescent="0.25">
      <c r="A2" s="219">
        <v>43101</v>
      </c>
      <c r="B2" s="220">
        <v>-37028.480114500002</v>
      </c>
      <c r="C2" s="220">
        <v>-56215.688973700002</v>
      </c>
      <c r="D2" s="92">
        <v>24883.513004599998</v>
      </c>
      <c r="E2" s="92">
        <v>0</v>
      </c>
      <c r="F2" s="92">
        <v>0</v>
      </c>
      <c r="G2" s="92">
        <v>23272.552157300001</v>
      </c>
      <c r="H2" s="221">
        <v>0</v>
      </c>
      <c r="I2" s="221">
        <v>-826.09111460000008</v>
      </c>
      <c r="J2" s="221">
        <v>0</v>
      </c>
      <c r="K2" s="221">
        <v>0</v>
      </c>
      <c r="L2" s="221">
        <v>183923.98227959999</v>
      </c>
      <c r="M2" s="221">
        <v>0</v>
      </c>
      <c r="N2" s="221">
        <v>0</v>
      </c>
      <c r="O2" s="221">
        <v>0</v>
      </c>
      <c r="P2" s="221">
        <v>0</v>
      </c>
      <c r="Q2" s="221">
        <v>0</v>
      </c>
      <c r="R2" s="221">
        <v>0</v>
      </c>
      <c r="S2" s="221">
        <v>0</v>
      </c>
      <c r="T2" s="221">
        <v>0</v>
      </c>
      <c r="U2" s="221">
        <v>75358.106596700003</v>
      </c>
      <c r="V2" s="221">
        <v>0</v>
      </c>
      <c r="W2" s="221">
        <v>0</v>
      </c>
      <c r="X2" s="221">
        <v>-6676.0135198999997</v>
      </c>
      <c r="Y2" s="221">
        <v>-3709.6001361999997</v>
      </c>
      <c r="Z2" s="221">
        <v>-3438.4856210999997</v>
      </c>
      <c r="AA2" s="221">
        <v>257.57344380000001</v>
      </c>
      <c r="AB2" s="221">
        <v>0</v>
      </c>
      <c r="AC2" s="221">
        <v>0</v>
      </c>
      <c r="AD2" s="221">
        <v>0</v>
      </c>
      <c r="AE2" s="221">
        <v>0</v>
      </c>
      <c r="AF2" s="221">
        <v>0</v>
      </c>
      <c r="AG2" s="221">
        <v>0</v>
      </c>
      <c r="AH2" s="221">
        <v>0</v>
      </c>
      <c r="AI2" s="221">
        <v>0</v>
      </c>
      <c r="AJ2" s="221">
        <v>0</v>
      </c>
      <c r="AK2" s="221">
        <v>0</v>
      </c>
      <c r="AL2" s="221">
        <v>0</v>
      </c>
      <c r="AM2" s="221">
        <v>105643.23777770001</v>
      </c>
      <c r="AN2" s="221">
        <v>-1515.4739807000001</v>
      </c>
      <c r="AO2" s="221"/>
      <c r="AP2" s="221"/>
      <c r="AQ2" s="221"/>
      <c r="AR2" s="221"/>
      <c r="AS2" s="222"/>
      <c r="AT2" s="223"/>
      <c r="AU2" s="223"/>
      <c r="AV2" s="223"/>
      <c r="AW2" s="223"/>
      <c r="AX2" s="59"/>
      <c r="AY2" s="35"/>
      <c r="AZ2" s="34"/>
      <c r="BA2" s="34"/>
      <c r="BB2" s="33"/>
      <c r="BC2" s="33"/>
      <c r="BD2" s="34"/>
    </row>
    <row r="3" spans="1:56" x14ac:dyDescent="0.25">
      <c r="A3" s="219">
        <v>43132</v>
      </c>
      <c r="B3" s="220">
        <v>-37491.336115900005</v>
      </c>
      <c r="C3" s="220">
        <v>-56215.688973700002</v>
      </c>
      <c r="D3" s="92">
        <v>21481.065067899999</v>
      </c>
      <c r="E3" s="92">
        <v>0</v>
      </c>
      <c r="F3" s="92">
        <v>0</v>
      </c>
      <c r="G3" s="92">
        <v>23272.552157300001</v>
      </c>
      <c r="H3" s="221">
        <v>0</v>
      </c>
      <c r="I3" s="221">
        <v>-832.34938060000002</v>
      </c>
      <c r="J3" s="221">
        <v>0</v>
      </c>
      <c r="K3" s="221">
        <v>0</v>
      </c>
      <c r="L3" s="221">
        <v>169254.31628300002</v>
      </c>
      <c r="M3" s="221">
        <v>0</v>
      </c>
      <c r="N3" s="221">
        <v>710.97085179999999</v>
      </c>
      <c r="O3" s="221">
        <v>0</v>
      </c>
      <c r="P3" s="221">
        <v>0</v>
      </c>
      <c r="Q3" s="221">
        <v>0</v>
      </c>
      <c r="R3" s="221">
        <v>0</v>
      </c>
      <c r="S3" s="221">
        <v>1178.2497745999999</v>
      </c>
      <c r="T3" s="221">
        <v>0</v>
      </c>
      <c r="U3" s="221">
        <v>70082.398780399992</v>
      </c>
      <c r="V3" s="221">
        <v>0</v>
      </c>
      <c r="W3" s="221">
        <v>245.60930479999999</v>
      </c>
      <c r="X3" s="221">
        <v>-6676.8179344</v>
      </c>
      <c r="Y3" s="221">
        <v>-3718.2237504</v>
      </c>
      <c r="Z3" s="221">
        <v>-3378.8516172999998</v>
      </c>
      <c r="AA3" s="221">
        <v>366.87351159999997</v>
      </c>
      <c r="AB3" s="221">
        <v>0</v>
      </c>
      <c r="AC3" s="221">
        <v>0</v>
      </c>
      <c r="AD3" s="221">
        <v>0</v>
      </c>
      <c r="AE3" s="221">
        <v>0</v>
      </c>
      <c r="AF3" s="221">
        <v>0</v>
      </c>
      <c r="AG3" s="221">
        <v>0</v>
      </c>
      <c r="AH3" s="221">
        <v>0</v>
      </c>
      <c r="AI3" s="221">
        <v>0</v>
      </c>
      <c r="AJ3" s="221">
        <v>0</v>
      </c>
      <c r="AK3" s="221">
        <v>0</v>
      </c>
      <c r="AL3" s="221">
        <v>0</v>
      </c>
      <c r="AM3" s="221">
        <v>91861.181851100002</v>
      </c>
      <c r="AN3" s="221">
        <v>-1515.4739807000001</v>
      </c>
      <c r="AO3" s="221"/>
      <c r="AP3" s="221"/>
      <c r="AQ3" s="221"/>
      <c r="AR3" s="221"/>
      <c r="AS3" s="222"/>
      <c r="AT3" s="223"/>
      <c r="AU3" s="223"/>
      <c r="AV3" s="223"/>
      <c r="AW3" s="223"/>
      <c r="AX3" s="59"/>
      <c r="AY3" s="35"/>
      <c r="AZ3" s="34"/>
      <c r="BA3" s="34"/>
      <c r="BB3" s="33"/>
      <c r="BC3" s="33"/>
      <c r="BD3" s="34"/>
    </row>
    <row r="4" spans="1:56" x14ac:dyDescent="0.25">
      <c r="A4" s="219">
        <v>43160</v>
      </c>
      <c r="B4" s="220">
        <v>-39805.616123</v>
      </c>
      <c r="C4" s="220">
        <v>-57523.030577700003</v>
      </c>
      <c r="D4" s="92">
        <v>27648.207921900001</v>
      </c>
      <c r="E4" s="92">
        <v>0</v>
      </c>
      <c r="F4" s="92">
        <v>0</v>
      </c>
      <c r="G4" s="92">
        <v>23272.552157300001</v>
      </c>
      <c r="H4" s="221">
        <v>0</v>
      </c>
      <c r="I4" s="221">
        <v>-826.09111460000008</v>
      </c>
      <c r="J4" s="221">
        <v>0</v>
      </c>
      <c r="K4" s="221">
        <v>0</v>
      </c>
      <c r="L4" s="221">
        <v>185183.35400589998</v>
      </c>
      <c r="M4" s="221">
        <v>0</v>
      </c>
      <c r="N4" s="221">
        <v>616.95033479999995</v>
      </c>
      <c r="O4" s="221">
        <v>0</v>
      </c>
      <c r="P4" s="221">
        <v>0</v>
      </c>
      <c r="Q4" s="221">
        <v>0</v>
      </c>
      <c r="R4" s="221">
        <v>0</v>
      </c>
      <c r="S4" s="221">
        <v>589.13885259999995</v>
      </c>
      <c r="T4" s="221">
        <v>0</v>
      </c>
      <c r="U4" s="221">
        <v>80130.645912299995</v>
      </c>
      <c r="V4" s="221">
        <v>0</v>
      </c>
      <c r="W4" s="221">
        <v>122.80465239999999</v>
      </c>
      <c r="X4" s="221">
        <v>-7260.4045442000006</v>
      </c>
      <c r="Y4" s="221">
        <v>-3452.2710674</v>
      </c>
      <c r="Z4" s="221">
        <v>-4742.4251196000005</v>
      </c>
      <c r="AA4" s="221">
        <v>242.20940419999999</v>
      </c>
      <c r="AB4" s="221">
        <v>0</v>
      </c>
      <c r="AC4" s="221">
        <v>0</v>
      </c>
      <c r="AD4" s="221">
        <v>0</v>
      </c>
      <c r="AE4" s="221">
        <v>0</v>
      </c>
      <c r="AF4" s="221">
        <v>0</v>
      </c>
      <c r="AG4" s="221">
        <v>0</v>
      </c>
      <c r="AH4" s="221">
        <v>0</v>
      </c>
      <c r="AI4" s="221">
        <v>0</v>
      </c>
      <c r="AJ4" s="221">
        <v>0</v>
      </c>
      <c r="AK4" s="221">
        <v>0</v>
      </c>
      <c r="AL4" s="221">
        <v>0</v>
      </c>
      <c r="AM4" s="221">
        <v>132102.77319969999</v>
      </c>
      <c r="AN4" s="221">
        <v>-1515.4739807000001</v>
      </c>
      <c r="AO4" s="221"/>
      <c r="AP4" s="221"/>
      <c r="AQ4" s="221"/>
      <c r="AR4" s="221"/>
      <c r="AS4" s="222"/>
      <c r="AT4" s="223"/>
      <c r="AU4" s="223"/>
      <c r="AV4" s="223"/>
      <c r="AW4" s="223"/>
      <c r="AX4" s="59"/>
      <c r="AY4" s="35"/>
      <c r="AZ4" s="34"/>
      <c r="BA4" s="34"/>
      <c r="BB4" s="33"/>
      <c r="BC4" s="33"/>
      <c r="BD4" s="34"/>
    </row>
    <row r="5" spans="1:56" x14ac:dyDescent="0.25">
      <c r="A5" s="219">
        <v>43191</v>
      </c>
      <c r="B5" s="220">
        <v>-40037.044123699998</v>
      </c>
      <c r="C5" s="220">
        <v>-58830.372181800005</v>
      </c>
      <c r="D5" s="92">
        <v>31057.6152138</v>
      </c>
      <c r="E5" s="92">
        <v>0</v>
      </c>
      <c r="F5" s="92">
        <v>0</v>
      </c>
      <c r="G5" s="92">
        <v>23272.552157300001</v>
      </c>
      <c r="H5" s="221">
        <v>0</v>
      </c>
      <c r="I5" s="221">
        <v>-832.34938060000002</v>
      </c>
      <c r="J5" s="221">
        <v>0</v>
      </c>
      <c r="K5" s="221">
        <v>0</v>
      </c>
      <c r="L5" s="221">
        <v>207447.99422270001</v>
      </c>
      <c r="M5" s="221">
        <v>0</v>
      </c>
      <c r="N5" s="221">
        <v>2859.1803340000001</v>
      </c>
      <c r="O5" s="221">
        <v>0</v>
      </c>
      <c r="P5" s="221">
        <v>127.22399660000001</v>
      </c>
      <c r="Q5" s="221">
        <v>0</v>
      </c>
      <c r="R5" s="221">
        <v>0</v>
      </c>
      <c r="S5" s="221">
        <v>1727.0837727999999</v>
      </c>
      <c r="T5" s="221">
        <v>0</v>
      </c>
      <c r="U5" s="221">
        <v>88723.767912900003</v>
      </c>
      <c r="V5" s="221">
        <v>0</v>
      </c>
      <c r="W5" s="221">
        <v>542.96645100000001</v>
      </c>
      <c r="X5" s="221">
        <v>-7119.5172015000007</v>
      </c>
      <c r="Y5" s="221">
        <v>-4311.8357297000002</v>
      </c>
      <c r="Z5" s="221">
        <v>-5244.8120765000003</v>
      </c>
      <c r="AA5" s="221">
        <v>443.45573480000002</v>
      </c>
      <c r="AB5" s="221">
        <v>0</v>
      </c>
      <c r="AC5" s="221">
        <v>4349.4840133999996</v>
      </c>
      <c r="AD5" s="221">
        <v>15591.987686799999</v>
      </c>
      <c r="AE5" s="221">
        <v>0</v>
      </c>
      <c r="AF5" s="221">
        <v>0</v>
      </c>
      <c r="AG5" s="221">
        <v>0</v>
      </c>
      <c r="AH5" s="221">
        <v>0</v>
      </c>
      <c r="AI5" s="221">
        <v>0</v>
      </c>
      <c r="AJ5" s="221">
        <v>0</v>
      </c>
      <c r="AK5" s="221">
        <v>2253.1788992000002</v>
      </c>
      <c r="AL5" s="221">
        <v>0</v>
      </c>
      <c r="AM5" s="221">
        <v>147348.93137209999</v>
      </c>
      <c r="AN5" s="221">
        <v>-1485.7588046000001</v>
      </c>
      <c r="AO5" s="221"/>
      <c r="AP5" s="221"/>
      <c r="AQ5" s="221"/>
      <c r="AR5" s="221"/>
      <c r="AS5" s="222"/>
      <c r="AT5" s="223"/>
      <c r="AU5" s="223"/>
      <c r="AV5" s="223"/>
      <c r="AW5" s="223"/>
      <c r="AX5" s="59"/>
      <c r="AY5" s="35"/>
      <c r="AZ5" s="34"/>
      <c r="BA5" s="34"/>
      <c r="BB5" s="33"/>
      <c r="BC5" s="33"/>
      <c r="BD5" s="34"/>
    </row>
    <row r="6" spans="1:56" x14ac:dyDescent="0.25">
      <c r="A6" s="219">
        <v>43221</v>
      </c>
      <c r="B6" s="220">
        <v>-40037.044123800006</v>
      </c>
      <c r="C6" s="220">
        <v>-59810.878384900003</v>
      </c>
      <c r="D6" s="92">
        <v>33533.152809799998</v>
      </c>
      <c r="E6" s="92">
        <v>0</v>
      </c>
      <c r="F6" s="92">
        <v>0</v>
      </c>
      <c r="G6" s="92">
        <v>23272.552157300001</v>
      </c>
      <c r="H6" s="221">
        <v>0</v>
      </c>
      <c r="I6" s="221">
        <v>-869.89897670000005</v>
      </c>
      <c r="J6" s="221">
        <v>2153.7384582</v>
      </c>
      <c r="K6" s="221">
        <v>0</v>
      </c>
      <c r="L6" s="221">
        <v>230345.5948158</v>
      </c>
      <c r="M6" s="221">
        <v>0</v>
      </c>
      <c r="N6" s="221">
        <v>2457.2851615999998</v>
      </c>
      <c r="O6" s="221">
        <v>0</v>
      </c>
      <c r="P6" s="221">
        <v>1750.1978263999999</v>
      </c>
      <c r="Q6" s="221">
        <v>0</v>
      </c>
      <c r="R6" s="221">
        <v>513.80048120000004</v>
      </c>
      <c r="S6" s="221">
        <v>1781.0233442000001</v>
      </c>
      <c r="T6" s="221">
        <v>0</v>
      </c>
      <c r="U6" s="221">
        <v>78147.687495599996</v>
      </c>
      <c r="V6" s="221">
        <v>0</v>
      </c>
      <c r="W6" s="221">
        <v>457.55129460000001</v>
      </c>
      <c r="X6" s="221">
        <v>-7146.9119833000004</v>
      </c>
      <c r="Y6" s="221">
        <v>-4370.4917132</v>
      </c>
      <c r="Z6" s="221">
        <v>-4596.8434390000002</v>
      </c>
      <c r="AA6" s="221">
        <v>1317.0324014</v>
      </c>
      <c r="AB6" s="221">
        <v>0</v>
      </c>
      <c r="AC6" s="221">
        <v>869.8968026</v>
      </c>
      <c r="AD6" s="221">
        <v>15162.092045199999</v>
      </c>
      <c r="AE6" s="221">
        <v>0</v>
      </c>
      <c r="AF6" s="221">
        <v>0</v>
      </c>
      <c r="AG6" s="221">
        <v>0</v>
      </c>
      <c r="AH6" s="221">
        <v>0</v>
      </c>
      <c r="AI6" s="221">
        <v>2273.344912</v>
      </c>
      <c r="AJ6" s="221">
        <v>0</v>
      </c>
      <c r="AK6" s="221">
        <v>1288.9729158</v>
      </c>
      <c r="AL6" s="221">
        <v>0</v>
      </c>
      <c r="AM6" s="221">
        <v>155577.96472449999</v>
      </c>
      <c r="AN6" s="221">
        <v>-1545.1891568000001</v>
      </c>
      <c r="AO6" s="221"/>
      <c r="AP6" s="221"/>
      <c r="AQ6" s="221"/>
      <c r="AR6" s="221"/>
      <c r="AS6" s="222"/>
      <c r="AT6" s="223"/>
      <c r="AU6" s="223"/>
      <c r="AV6" s="223"/>
      <c r="AW6" s="223"/>
      <c r="AX6" s="59"/>
      <c r="AY6" s="35"/>
      <c r="AZ6" s="34"/>
      <c r="BA6" s="34"/>
      <c r="BB6" s="33"/>
      <c r="BC6" s="33"/>
      <c r="BD6" s="34"/>
    </row>
    <row r="7" spans="1:56" x14ac:dyDescent="0.25">
      <c r="A7" s="219">
        <v>43252</v>
      </c>
      <c r="B7" s="220">
        <v>-40268.472124499996</v>
      </c>
      <c r="C7" s="220">
        <v>-60464.549186899996</v>
      </c>
      <c r="D7" s="92">
        <v>39123.5494808</v>
      </c>
      <c r="E7" s="92">
        <v>0</v>
      </c>
      <c r="F7" s="92">
        <v>0</v>
      </c>
      <c r="G7" s="92">
        <v>23272.552157300001</v>
      </c>
      <c r="H7" s="221">
        <v>0</v>
      </c>
      <c r="I7" s="221">
        <v>-869.89897670000005</v>
      </c>
      <c r="J7" s="221">
        <v>3226.2257169999998</v>
      </c>
      <c r="K7" s="221">
        <v>0</v>
      </c>
      <c r="L7" s="221">
        <v>275226.54960279999</v>
      </c>
      <c r="M7" s="221">
        <v>0</v>
      </c>
      <c r="N7" s="221">
        <v>2305.5242153999998</v>
      </c>
      <c r="O7" s="221">
        <v>0</v>
      </c>
      <c r="P7" s="221">
        <v>3684.8296316000001</v>
      </c>
      <c r="Q7" s="221">
        <v>0</v>
      </c>
      <c r="R7" s="221">
        <v>205.52019240000001</v>
      </c>
      <c r="S7" s="221">
        <v>2274.3413774000001</v>
      </c>
      <c r="T7" s="221">
        <v>0</v>
      </c>
      <c r="U7" s="221">
        <v>76581.858471400003</v>
      </c>
      <c r="V7" s="221">
        <v>2044.2405389999999</v>
      </c>
      <c r="W7" s="221">
        <v>493.11064520000002</v>
      </c>
      <c r="X7" s="221">
        <v>-7059.9405647999993</v>
      </c>
      <c r="Y7" s="221">
        <v>-4130.4746845</v>
      </c>
      <c r="Z7" s="221">
        <v>-4903.2819896000001</v>
      </c>
      <c r="AA7" s="221">
        <v>1986.3772919999999</v>
      </c>
      <c r="AB7" s="221">
        <v>0</v>
      </c>
      <c r="AC7" s="221">
        <v>173.97936060000001</v>
      </c>
      <c r="AD7" s="221">
        <v>14665.5938656</v>
      </c>
      <c r="AE7" s="221">
        <v>0</v>
      </c>
      <c r="AF7" s="221">
        <v>0</v>
      </c>
      <c r="AG7" s="221">
        <v>0</v>
      </c>
      <c r="AH7" s="221">
        <v>0</v>
      </c>
      <c r="AI7" s="221">
        <v>3097.9175076000001</v>
      </c>
      <c r="AJ7" s="221">
        <v>0</v>
      </c>
      <c r="AK7" s="221">
        <v>515.58916620000002</v>
      </c>
      <c r="AL7" s="221">
        <v>0</v>
      </c>
      <c r="AM7" s="221">
        <v>231994.8722287</v>
      </c>
      <c r="AN7" s="221">
        <v>-1545.1891568000001</v>
      </c>
      <c r="AO7" s="221"/>
      <c r="AP7" s="221"/>
      <c r="AQ7" s="221"/>
      <c r="AR7" s="221"/>
      <c r="AS7" s="222"/>
      <c r="AT7" s="223"/>
      <c r="AU7" s="223"/>
      <c r="AV7" s="223"/>
      <c r="AW7" s="223"/>
      <c r="AX7" s="59"/>
      <c r="AY7" s="35"/>
      <c r="AZ7" s="34"/>
      <c r="BA7" s="34"/>
      <c r="BB7" s="33"/>
      <c r="BC7" s="33"/>
      <c r="BD7" s="34"/>
    </row>
    <row r="8" spans="1:56" x14ac:dyDescent="0.25">
      <c r="A8" s="219">
        <v>43282</v>
      </c>
      <c r="B8" s="220">
        <v>-39805.616123</v>
      </c>
      <c r="C8" s="220">
        <v>-60464.549186899996</v>
      </c>
      <c r="D8" s="92">
        <v>44668.585831700002</v>
      </c>
      <c r="E8" s="92">
        <v>0</v>
      </c>
      <c r="F8" s="92">
        <v>0</v>
      </c>
      <c r="G8" s="92">
        <v>23272.552157300001</v>
      </c>
      <c r="H8" s="221">
        <v>0</v>
      </c>
      <c r="I8" s="221">
        <v>-851.12417860000005</v>
      </c>
      <c r="J8" s="221">
        <v>1613.1128584000001</v>
      </c>
      <c r="K8" s="221">
        <v>0</v>
      </c>
      <c r="L8" s="221">
        <v>288237.4236938</v>
      </c>
      <c r="M8" s="221">
        <v>822.87480249999999</v>
      </c>
      <c r="N8" s="221">
        <v>4139.9532547999997</v>
      </c>
      <c r="O8" s="221">
        <v>0</v>
      </c>
      <c r="P8" s="221">
        <v>2296.6516796000001</v>
      </c>
      <c r="Q8" s="221">
        <v>0</v>
      </c>
      <c r="R8" s="221">
        <v>82.208077000000003</v>
      </c>
      <c r="S8" s="221">
        <v>2427.2516912000001</v>
      </c>
      <c r="T8" s="221">
        <v>0</v>
      </c>
      <c r="U8" s="221">
        <v>77545.343622500004</v>
      </c>
      <c r="V8" s="221">
        <v>1022.1202696</v>
      </c>
      <c r="W8" s="221">
        <v>487.85046240000003</v>
      </c>
      <c r="X8" s="221">
        <v>-7235.3959261</v>
      </c>
      <c r="Y8" s="221">
        <v>-4401.8448041000001</v>
      </c>
      <c r="Z8" s="221">
        <v>-5287.7971451000003</v>
      </c>
      <c r="AA8" s="221">
        <v>1681.3366317</v>
      </c>
      <c r="AB8" s="221">
        <v>0</v>
      </c>
      <c r="AC8" s="221">
        <v>671.56928640000001</v>
      </c>
      <c r="AD8" s="221">
        <v>5866.2375462</v>
      </c>
      <c r="AE8" s="221">
        <v>0</v>
      </c>
      <c r="AF8" s="221">
        <v>0</v>
      </c>
      <c r="AG8" s="221">
        <v>0</v>
      </c>
      <c r="AH8" s="221">
        <v>0</v>
      </c>
      <c r="AI8" s="221">
        <v>1239.167003</v>
      </c>
      <c r="AJ8" s="221">
        <v>0</v>
      </c>
      <c r="AK8" s="221">
        <v>206.2356666</v>
      </c>
      <c r="AL8" s="221">
        <v>0</v>
      </c>
      <c r="AM8" s="221">
        <v>289560.57618410001</v>
      </c>
      <c r="AN8" s="221">
        <v>-1545.1891568000001</v>
      </c>
      <c r="AO8" s="221"/>
      <c r="AP8" s="221"/>
      <c r="AQ8" s="221"/>
      <c r="AR8" s="221"/>
      <c r="AS8" s="222"/>
      <c r="AT8" s="223"/>
      <c r="AU8" s="223"/>
      <c r="AV8" s="223"/>
      <c r="AW8" s="223"/>
      <c r="AX8" s="59"/>
      <c r="AY8" s="35"/>
      <c r="AZ8" s="34"/>
      <c r="BA8" s="34"/>
      <c r="BB8" s="33"/>
      <c r="BC8" s="33"/>
      <c r="BD8" s="34"/>
    </row>
    <row r="9" spans="1:56" x14ac:dyDescent="0.25">
      <c r="A9" s="219">
        <v>43313</v>
      </c>
      <c r="B9" s="220">
        <v>-40037.044123799998</v>
      </c>
      <c r="C9" s="220">
        <v>-59484.042983799998</v>
      </c>
      <c r="D9" s="92">
        <v>44212.295222699999</v>
      </c>
      <c r="E9" s="92">
        <v>0</v>
      </c>
      <c r="F9" s="92">
        <v>0</v>
      </c>
      <c r="G9" s="92">
        <v>23272.552157300001</v>
      </c>
      <c r="H9" s="221">
        <v>0</v>
      </c>
      <c r="I9" s="221">
        <v>-876.15724280000006</v>
      </c>
      <c r="J9" s="221">
        <v>806.55642920000003</v>
      </c>
      <c r="K9" s="221">
        <v>0</v>
      </c>
      <c r="L9" s="221">
        <v>296127.3244781</v>
      </c>
      <c r="M9" s="221">
        <v>822.87480249999999</v>
      </c>
      <c r="N9" s="221">
        <v>2815.5634965999998</v>
      </c>
      <c r="O9" s="221">
        <v>0</v>
      </c>
      <c r="P9" s="221">
        <v>1377.9910078</v>
      </c>
      <c r="Q9" s="221">
        <v>0</v>
      </c>
      <c r="R9" s="221">
        <v>32.8832308</v>
      </c>
      <c r="S9" s="221">
        <v>1548.2171596000001</v>
      </c>
      <c r="T9" s="221">
        <v>0</v>
      </c>
      <c r="U9" s="221">
        <v>79895.965730399999</v>
      </c>
      <c r="V9" s="221">
        <v>511.06013480000001</v>
      </c>
      <c r="W9" s="221">
        <v>273.30640979999998</v>
      </c>
      <c r="X9" s="221">
        <v>-7267.6993203000002</v>
      </c>
      <c r="Y9" s="221">
        <v>-4232.8699981999998</v>
      </c>
      <c r="Z9" s="221">
        <v>-5244.1551813999995</v>
      </c>
      <c r="AA9" s="221">
        <v>2233.0784032000001</v>
      </c>
      <c r="AB9" s="221">
        <v>0</v>
      </c>
      <c r="AC9" s="221">
        <v>4412.8255491999998</v>
      </c>
      <c r="AD9" s="221">
        <v>2346.4950183999999</v>
      </c>
      <c r="AE9" s="221">
        <v>0</v>
      </c>
      <c r="AF9" s="221">
        <v>0</v>
      </c>
      <c r="AG9" s="221">
        <v>0</v>
      </c>
      <c r="AH9" s="221">
        <v>0</v>
      </c>
      <c r="AI9" s="221">
        <v>495.66680120000001</v>
      </c>
      <c r="AJ9" s="221">
        <v>0</v>
      </c>
      <c r="AK9" s="221">
        <v>82.494266600000003</v>
      </c>
      <c r="AL9" s="221">
        <v>0</v>
      </c>
      <c r="AM9" s="221">
        <v>279946.18972989998</v>
      </c>
      <c r="AN9" s="221">
        <v>-1545.1891568000001</v>
      </c>
      <c r="AO9" s="221"/>
      <c r="AP9" s="221"/>
      <c r="AQ9" s="221"/>
      <c r="AR9" s="221"/>
      <c r="AS9" s="222"/>
      <c r="AT9" s="223"/>
      <c r="AU9" s="223"/>
      <c r="AV9" s="223"/>
      <c r="AW9" s="223"/>
      <c r="AX9" s="59"/>
      <c r="AY9" s="35"/>
      <c r="AZ9" s="34"/>
      <c r="BA9" s="34"/>
      <c r="BB9" s="33"/>
      <c r="BC9" s="33"/>
      <c r="BD9" s="34"/>
    </row>
    <row r="10" spans="1:56" x14ac:dyDescent="0.25">
      <c r="A10" s="219">
        <v>43344</v>
      </c>
      <c r="B10" s="220">
        <v>-40037.044123799998</v>
      </c>
      <c r="C10" s="220">
        <v>-58503.536780800001</v>
      </c>
      <c r="D10" s="92">
        <v>37980.739735199997</v>
      </c>
      <c r="E10" s="92">
        <v>0</v>
      </c>
      <c r="F10" s="92">
        <v>0</v>
      </c>
      <c r="G10" s="92">
        <v>23272.552157300001</v>
      </c>
      <c r="H10" s="221">
        <v>0</v>
      </c>
      <c r="I10" s="221">
        <v>-882.4155088</v>
      </c>
      <c r="J10" s="221">
        <v>403.27821460000001</v>
      </c>
      <c r="K10" s="221">
        <v>0</v>
      </c>
      <c r="L10" s="221">
        <v>280909.00214260002</v>
      </c>
      <c r="M10" s="221">
        <v>0</v>
      </c>
      <c r="N10" s="221">
        <v>2781.5434424</v>
      </c>
      <c r="O10" s="221">
        <v>0</v>
      </c>
      <c r="P10" s="221">
        <v>826.79460459999996</v>
      </c>
      <c r="Q10" s="221">
        <v>0</v>
      </c>
      <c r="R10" s="221">
        <v>13.1532924</v>
      </c>
      <c r="S10" s="221">
        <v>1781.0010898</v>
      </c>
      <c r="T10" s="221">
        <v>0</v>
      </c>
      <c r="U10" s="221">
        <v>81744.526839999991</v>
      </c>
      <c r="V10" s="221">
        <v>255.53006740000001</v>
      </c>
      <c r="W10" s="221">
        <v>380.72905359999999</v>
      </c>
      <c r="X10" s="221">
        <v>-7516.9767845000006</v>
      </c>
      <c r="Y10" s="221">
        <v>-4275.8437703</v>
      </c>
      <c r="Z10" s="221">
        <v>-5637.1542024999999</v>
      </c>
      <c r="AA10" s="221">
        <v>2458.4778970000002</v>
      </c>
      <c r="AB10" s="221">
        <v>0</v>
      </c>
      <c r="AC10" s="221">
        <v>4198.1824874000004</v>
      </c>
      <c r="AD10" s="221">
        <v>938.59800740000003</v>
      </c>
      <c r="AE10" s="221">
        <v>0</v>
      </c>
      <c r="AF10" s="221">
        <v>0</v>
      </c>
      <c r="AG10" s="221">
        <v>0</v>
      </c>
      <c r="AH10" s="221">
        <v>0</v>
      </c>
      <c r="AI10" s="221">
        <v>198.2667204</v>
      </c>
      <c r="AJ10" s="221">
        <v>0</v>
      </c>
      <c r="AK10" s="221">
        <v>32.997706600000001</v>
      </c>
      <c r="AL10" s="221">
        <v>0</v>
      </c>
      <c r="AM10" s="221">
        <v>201777.19120090001</v>
      </c>
      <c r="AN10" s="221">
        <v>-1545.1891568000001</v>
      </c>
      <c r="AO10" s="221"/>
      <c r="AP10" s="221"/>
      <c r="AQ10" s="221"/>
      <c r="AR10" s="221"/>
      <c r="AS10" s="222"/>
      <c r="AT10" s="223"/>
      <c r="AU10" s="223"/>
      <c r="AV10" s="223"/>
      <c r="AW10" s="223"/>
      <c r="AX10" s="59"/>
      <c r="AY10" s="35"/>
      <c r="AZ10" s="34"/>
      <c r="BA10" s="34"/>
      <c r="BB10" s="33"/>
      <c r="BC10" s="33"/>
      <c r="BD10" s="34"/>
    </row>
    <row r="11" spans="1:56" x14ac:dyDescent="0.25">
      <c r="A11" s="219">
        <v>43374</v>
      </c>
      <c r="B11" s="220">
        <v>-39805.616123</v>
      </c>
      <c r="C11" s="220">
        <v>-57849.8659787</v>
      </c>
      <c r="D11" s="92">
        <v>33912.300694899997</v>
      </c>
      <c r="E11" s="92">
        <v>0</v>
      </c>
      <c r="F11" s="92">
        <v>0</v>
      </c>
      <c r="G11" s="92">
        <v>23272.552157300001</v>
      </c>
      <c r="H11" s="221">
        <v>0</v>
      </c>
      <c r="I11" s="221">
        <v>-876.1572427000001</v>
      </c>
      <c r="J11" s="221">
        <v>201.6391074</v>
      </c>
      <c r="K11" s="221">
        <v>0</v>
      </c>
      <c r="L11" s="221">
        <v>262259.60041239997</v>
      </c>
      <c r="M11" s="221">
        <v>0</v>
      </c>
      <c r="N11" s="221">
        <v>2695.4002455999998</v>
      </c>
      <c r="O11" s="221">
        <v>0</v>
      </c>
      <c r="P11" s="221">
        <v>847.12095580000005</v>
      </c>
      <c r="Q11" s="221">
        <v>0</v>
      </c>
      <c r="R11" s="221">
        <v>202.98720560000001</v>
      </c>
      <c r="S11" s="221">
        <v>1623.7917106</v>
      </c>
      <c r="T11" s="221">
        <v>0</v>
      </c>
      <c r="U11" s="221">
        <v>76106.713755600009</v>
      </c>
      <c r="V11" s="221">
        <v>127.7650336</v>
      </c>
      <c r="W11" s="221">
        <v>621.78102260000003</v>
      </c>
      <c r="X11" s="221">
        <v>-7617.2354816999996</v>
      </c>
      <c r="Y11" s="221">
        <v>-4532.1696080000002</v>
      </c>
      <c r="Z11" s="221">
        <v>-5835.4358658000001</v>
      </c>
      <c r="AA11" s="221">
        <v>1521.9111316000001</v>
      </c>
      <c r="AB11" s="221">
        <v>0</v>
      </c>
      <c r="AC11" s="221">
        <v>7154.6863647999999</v>
      </c>
      <c r="AD11" s="221">
        <v>375.43920300000002</v>
      </c>
      <c r="AE11" s="221">
        <v>0</v>
      </c>
      <c r="AF11" s="221">
        <v>0</v>
      </c>
      <c r="AG11" s="221">
        <v>0</v>
      </c>
      <c r="AH11" s="221">
        <v>0</v>
      </c>
      <c r="AI11" s="221">
        <v>79.306688199999996</v>
      </c>
      <c r="AJ11" s="221">
        <v>0</v>
      </c>
      <c r="AK11" s="221">
        <v>13.199082600000001</v>
      </c>
      <c r="AL11" s="221">
        <v>0</v>
      </c>
      <c r="AM11" s="221">
        <v>205020.85242790001</v>
      </c>
      <c r="AN11" s="221">
        <v>-1530.3315686999999</v>
      </c>
      <c r="AO11" s="221"/>
      <c r="AP11" s="221"/>
      <c r="AQ11" s="221"/>
      <c r="AR11" s="221"/>
      <c r="AS11" s="222"/>
      <c r="AT11" s="223"/>
      <c r="AU11" s="223"/>
      <c r="AV11" s="223"/>
      <c r="AW11" s="223"/>
      <c r="AX11" s="59"/>
      <c r="AY11" s="35"/>
      <c r="AZ11" s="34"/>
      <c r="BA11" s="34"/>
      <c r="BB11" s="33"/>
      <c r="BC11" s="33"/>
      <c r="BD11" s="34"/>
    </row>
    <row r="12" spans="1:56" x14ac:dyDescent="0.25">
      <c r="A12" s="219">
        <v>43405</v>
      </c>
      <c r="B12" s="220">
        <v>-39574.188122300002</v>
      </c>
      <c r="C12" s="220">
        <v>-57523.030577700003</v>
      </c>
      <c r="D12" s="92">
        <v>28539.765406500002</v>
      </c>
      <c r="E12" s="92">
        <v>0</v>
      </c>
      <c r="F12" s="92">
        <v>0</v>
      </c>
      <c r="G12" s="92">
        <v>23272.552157300001</v>
      </c>
      <c r="H12" s="221">
        <v>0</v>
      </c>
      <c r="I12" s="221">
        <v>-876.1572427000001</v>
      </c>
      <c r="J12" s="221">
        <v>100.81955360000001</v>
      </c>
      <c r="K12" s="221">
        <v>0</v>
      </c>
      <c r="L12" s="221">
        <v>230248.46788169999</v>
      </c>
      <c r="M12" s="221">
        <v>0</v>
      </c>
      <c r="N12" s="221">
        <v>3440.6308457999999</v>
      </c>
      <c r="O12" s="221">
        <v>0</v>
      </c>
      <c r="P12" s="221">
        <v>2305.1937981999999</v>
      </c>
      <c r="Q12" s="221">
        <v>0</v>
      </c>
      <c r="R12" s="221">
        <v>81.194882199999995</v>
      </c>
      <c r="S12" s="221">
        <v>1968.3558108</v>
      </c>
      <c r="T12" s="221">
        <v>0</v>
      </c>
      <c r="U12" s="221">
        <v>72028.857596300004</v>
      </c>
      <c r="V12" s="221">
        <v>63.882516799999998</v>
      </c>
      <c r="W12" s="221">
        <v>310.89051119999999</v>
      </c>
      <c r="X12" s="221">
        <v>-7593.0182423000006</v>
      </c>
      <c r="Y12" s="221">
        <v>-4676.6884434999993</v>
      </c>
      <c r="Z12" s="221">
        <v>-5765.6693833999998</v>
      </c>
      <c r="AA12" s="221">
        <v>1191.4936147999999</v>
      </c>
      <c r="AB12" s="221">
        <v>0</v>
      </c>
      <c r="AC12" s="221">
        <v>1430.937273</v>
      </c>
      <c r="AD12" s="221">
        <v>150.17568120000001</v>
      </c>
      <c r="AE12" s="221">
        <v>0</v>
      </c>
      <c r="AF12" s="221">
        <v>0</v>
      </c>
      <c r="AG12" s="221">
        <v>0</v>
      </c>
      <c r="AH12" s="221">
        <v>0</v>
      </c>
      <c r="AI12" s="221">
        <v>31.722675200000001</v>
      </c>
      <c r="AJ12" s="221">
        <v>0</v>
      </c>
      <c r="AK12" s="221">
        <v>5.2796329999999996</v>
      </c>
      <c r="AL12" s="221">
        <v>0</v>
      </c>
      <c r="AM12" s="221">
        <v>151119.71365369999</v>
      </c>
      <c r="AN12" s="221">
        <v>-1530.3315686999999</v>
      </c>
      <c r="AO12" s="221"/>
      <c r="AP12" s="221"/>
      <c r="AQ12" s="221"/>
      <c r="AR12" s="221"/>
      <c r="AS12" s="222"/>
      <c r="AT12" s="223"/>
      <c r="AU12" s="223"/>
      <c r="AV12" s="223"/>
      <c r="AW12" s="223"/>
      <c r="AX12" s="59"/>
      <c r="AY12" s="35"/>
      <c r="AZ12" s="34"/>
      <c r="BA12" s="34"/>
      <c r="BB12" s="33"/>
      <c r="BC12" s="33"/>
      <c r="BD12" s="34"/>
    </row>
    <row r="13" spans="1:56" x14ac:dyDescent="0.25">
      <c r="A13" s="219">
        <v>43435</v>
      </c>
      <c r="B13" s="220">
        <v>-39574.188122299995</v>
      </c>
      <c r="C13" s="220">
        <v>-56215.688973700002</v>
      </c>
      <c r="D13" s="92">
        <v>27269.897807499998</v>
      </c>
      <c r="E13" s="92">
        <v>0</v>
      </c>
      <c r="F13" s="92">
        <v>0</v>
      </c>
      <c r="G13" s="92">
        <v>23272.552157300001</v>
      </c>
      <c r="H13" s="221">
        <v>0</v>
      </c>
      <c r="I13" s="221">
        <v>-857.38244470000006</v>
      </c>
      <c r="J13" s="221">
        <v>50.409776800000003</v>
      </c>
      <c r="K13" s="221">
        <v>0</v>
      </c>
      <c r="L13" s="221">
        <v>216153.10400950001</v>
      </c>
      <c r="M13" s="221">
        <v>0</v>
      </c>
      <c r="N13" s="221">
        <v>4416.6955232</v>
      </c>
      <c r="O13" s="221">
        <v>0</v>
      </c>
      <c r="P13" s="221">
        <v>1383.1162790000001</v>
      </c>
      <c r="Q13" s="221">
        <v>0</v>
      </c>
      <c r="R13" s="221">
        <v>32.477952999999999</v>
      </c>
      <c r="S13" s="221">
        <v>2415.1071189999998</v>
      </c>
      <c r="T13" s="221">
        <v>0</v>
      </c>
      <c r="U13" s="221">
        <v>70119.308005500003</v>
      </c>
      <c r="V13" s="221">
        <v>31.941258399999999</v>
      </c>
      <c r="W13" s="221">
        <v>155.4452556</v>
      </c>
      <c r="X13" s="221">
        <v>-8161.7053450999992</v>
      </c>
      <c r="Y13" s="221">
        <v>-4993.5408069000005</v>
      </c>
      <c r="Z13" s="221">
        <v>-6089.9556068000002</v>
      </c>
      <c r="AA13" s="221">
        <v>128.30312989999999</v>
      </c>
      <c r="AB13" s="221">
        <v>0</v>
      </c>
      <c r="AC13" s="221">
        <v>2221.8186243999999</v>
      </c>
      <c r="AD13" s="221">
        <v>8897.8702020000001</v>
      </c>
      <c r="AE13" s="221">
        <v>0</v>
      </c>
      <c r="AF13" s="221">
        <v>0</v>
      </c>
      <c r="AG13" s="221">
        <v>0</v>
      </c>
      <c r="AH13" s="221">
        <v>0</v>
      </c>
      <c r="AI13" s="221">
        <v>12.6890702</v>
      </c>
      <c r="AJ13" s="221">
        <v>0</v>
      </c>
      <c r="AK13" s="221">
        <v>3868.0541266</v>
      </c>
      <c r="AL13" s="221">
        <v>0</v>
      </c>
      <c r="AM13" s="221">
        <v>131857.56151500001</v>
      </c>
      <c r="AN13" s="221">
        <v>-1530.3315686999999</v>
      </c>
      <c r="AO13" s="221"/>
      <c r="AP13" s="221"/>
      <c r="AQ13" s="221"/>
      <c r="AR13" s="221"/>
      <c r="AS13" s="222"/>
      <c r="AT13" s="223"/>
      <c r="AU13" s="223"/>
      <c r="AV13" s="223"/>
      <c r="AW13" s="223"/>
      <c r="AX13" s="59"/>
      <c r="AY13" s="35"/>
      <c r="AZ13" s="34"/>
      <c r="BA13" s="34"/>
      <c r="BB13" s="33"/>
      <c r="BC13" s="33"/>
      <c r="BD13" s="34"/>
    </row>
    <row r="14" spans="1:56" x14ac:dyDescent="0.25">
      <c r="A14" s="219">
        <v>43466</v>
      </c>
      <c r="B14" s="220">
        <v>-38879.904120200001</v>
      </c>
      <c r="C14" s="220">
        <v>-53927.841166700004</v>
      </c>
      <c r="D14" s="92">
        <v>21333.3257552</v>
      </c>
      <c r="E14" s="92">
        <v>-361.0300828</v>
      </c>
      <c r="F14" s="92">
        <v>0</v>
      </c>
      <c r="G14" s="92">
        <v>23272.552157300001</v>
      </c>
      <c r="H14" s="221">
        <v>-85.007653399999995</v>
      </c>
      <c r="I14" s="221">
        <v>-826.09111459999997</v>
      </c>
      <c r="J14" s="221">
        <v>25.204888400000002</v>
      </c>
      <c r="K14" s="221">
        <v>0</v>
      </c>
      <c r="L14" s="221">
        <v>171935.1688209</v>
      </c>
      <c r="M14" s="221">
        <v>0</v>
      </c>
      <c r="N14" s="221">
        <v>2208.3477616</v>
      </c>
      <c r="O14" s="221">
        <v>0</v>
      </c>
      <c r="P14" s="221">
        <v>829.8697674</v>
      </c>
      <c r="Q14" s="221">
        <v>0</v>
      </c>
      <c r="R14" s="221">
        <v>12.9911812</v>
      </c>
      <c r="S14" s="221">
        <v>1207.5535594</v>
      </c>
      <c r="T14" s="221">
        <v>0</v>
      </c>
      <c r="U14" s="221">
        <v>65919.656529</v>
      </c>
      <c r="V14" s="221">
        <v>15.970629199999999</v>
      </c>
      <c r="W14" s="221">
        <v>77.722627799999998</v>
      </c>
      <c r="X14" s="221">
        <v>-8075.2332387000006</v>
      </c>
      <c r="Y14" s="221">
        <v>-5308.6869962000001</v>
      </c>
      <c r="Z14" s="221">
        <v>-6317.0142588999997</v>
      </c>
      <c r="AA14" s="221">
        <v>262.27581470000001</v>
      </c>
      <c r="AB14" s="221">
        <v>0</v>
      </c>
      <c r="AC14" s="221">
        <v>444.3637248</v>
      </c>
      <c r="AD14" s="221">
        <v>3559.1480808000001</v>
      </c>
      <c r="AE14" s="221">
        <v>0</v>
      </c>
      <c r="AF14" s="221">
        <v>0</v>
      </c>
      <c r="AG14" s="221">
        <v>0</v>
      </c>
      <c r="AH14" s="221">
        <v>0</v>
      </c>
      <c r="AI14" s="221">
        <v>5.075628</v>
      </c>
      <c r="AJ14" s="221">
        <v>0</v>
      </c>
      <c r="AK14" s="221">
        <v>1547.2216506</v>
      </c>
      <c r="AL14" s="221">
        <v>0</v>
      </c>
      <c r="AM14" s="221">
        <v>129640.6213456</v>
      </c>
      <c r="AN14" s="221">
        <v>-1292.61016</v>
      </c>
      <c r="AO14" s="221"/>
      <c r="AP14" s="221"/>
      <c r="AQ14" s="221"/>
      <c r="AR14" s="221"/>
      <c r="AS14" s="222"/>
      <c r="AT14" s="223"/>
      <c r="AU14" s="223"/>
      <c r="AV14" s="223"/>
      <c r="AW14" s="223"/>
      <c r="AX14" s="59"/>
      <c r="AY14" s="35"/>
      <c r="AZ14" s="34"/>
      <c r="BA14" s="34"/>
      <c r="BB14" s="33"/>
      <c r="BC14" s="33"/>
      <c r="BD14" s="34"/>
    </row>
    <row r="15" spans="1:56" x14ac:dyDescent="0.25">
      <c r="A15" s="219">
        <v>43497</v>
      </c>
      <c r="B15" s="220">
        <v>-39111.332120899999</v>
      </c>
      <c r="C15" s="220">
        <v>-55562.018171699994</v>
      </c>
      <c r="D15" s="92">
        <v>18700.7652829</v>
      </c>
      <c r="E15" s="92">
        <v>-484.02829500000001</v>
      </c>
      <c r="F15" s="92">
        <v>0</v>
      </c>
      <c r="G15" s="92">
        <v>23272.552157300001</v>
      </c>
      <c r="H15" s="221">
        <v>-122.9292236</v>
      </c>
      <c r="I15" s="221">
        <v>-782.28325249999989</v>
      </c>
      <c r="J15" s="221">
        <v>12.602444200000001</v>
      </c>
      <c r="K15" s="221">
        <v>0</v>
      </c>
      <c r="L15" s="221">
        <v>155703.54410429997</v>
      </c>
      <c r="M15" s="221">
        <v>0</v>
      </c>
      <c r="N15" s="221">
        <v>1104.1738808</v>
      </c>
      <c r="O15" s="221">
        <v>0</v>
      </c>
      <c r="P15" s="221">
        <v>497.92186040000001</v>
      </c>
      <c r="Q15" s="221">
        <v>0</v>
      </c>
      <c r="R15" s="221">
        <v>5.1964724000000002</v>
      </c>
      <c r="S15" s="221">
        <v>603.77677979999999</v>
      </c>
      <c r="T15" s="221">
        <v>0</v>
      </c>
      <c r="U15" s="221">
        <v>67705.562778599997</v>
      </c>
      <c r="V15" s="221">
        <v>7.9853145999999997</v>
      </c>
      <c r="W15" s="221">
        <v>38.861314</v>
      </c>
      <c r="X15" s="221">
        <v>-8019.8483942000003</v>
      </c>
      <c r="Y15" s="221">
        <v>-5399.3277617999993</v>
      </c>
      <c r="Z15" s="221">
        <v>-6614.0182580999999</v>
      </c>
      <c r="AA15" s="221">
        <v>758.02460989999997</v>
      </c>
      <c r="AB15" s="221">
        <v>0</v>
      </c>
      <c r="AC15" s="221">
        <v>88.872744999999995</v>
      </c>
      <c r="AD15" s="221">
        <v>1423.6592324000001</v>
      </c>
      <c r="AE15" s="221">
        <v>0</v>
      </c>
      <c r="AF15" s="221">
        <v>0</v>
      </c>
      <c r="AG15" s="221">
        <v>0</v>
      </c>
      <c r="AH15" s="221">
        <v>0</v>
      </c>
      <c r="AI15" s="221">
        <v>2.0302511999999999</v>
      </c>
      <c r="AJ15" s="221">
        <v>0</v>
      </c>
      <c r="AK15" s="221">
        <v>618.8886602</v>
      </c>
      <c r="AL15" s="221">
        <v>0</v>
      </c>
      <c r="AM15" s="221">
        <v>119191.43555960001</v>
      </c>
      <c r="AN15" s="221">
        <v>-1203.4646317000002</v>
      </c>
      <c r="AO15" s="221"/>
      <c r="AP15" s="221"/>
      <c r="AQ15" s="221"/>
      <c r="AR15" s="221"/>
      <c r="AS15" s="222"/>
      <c r="AT15" s="223"/>
      <c r="AU15" s="223"/>
      <c r="AV15" s="223"/>
      <c r="AW15" s="223"/>
      <c r="AX15" s="59"/>
      <c r="AY15" s="35"/>
      <c r="AZ15" s="34"/>
      <c r="BA15" s="34"/>
      <c r="BB15" s="33"/>
      <c r="BC15" s="33"/>
      <c r="BD15" s="34"/>
    </row>
    <row r="16" spans="1:56" x14ac:dyDescent="0.25">
      <c r="A16" s="219">
        <v>43525</v>
      </c>
      <c r="B16" s="220">
        <v>-40499.900125200002</v>
      </c>
      <c r="C16" s="220">
        <v>-58176.701379699996</v>
      </c>
      <c r="D16" s="92">
        <v>22900.681934599997</v>
      </c>
      <c r="E16" s="92">
        <v>-660.47618699999998</v>
      </c>
      <c r="F16" s="92">
        <v>0</v>
      </c>
      <c r="G16" s="92">
        <v>23272.552157300001</v>
      </c>
      <c r="H16" s="221">
        <v>-130.5828554</v>
      </c>
      <c r="I16" s="221">
        <v>-769.76672039999994</v>
      </c>
      <c r="J16" s="221">
        <v>6.3012221999999998</v>
      </c>
      <c r="K16" s="221">
        <v>0</v>
      </c>
      <c r="L16" s="221">
        <v>185402.6204205</v>
      </c>
      <c r="M16" s="221">
        <v>0</v>
      </c>
      <c r="N16" s="221">
        <v>552.0869404</v>
      </c>
      <c r="O16" s="221">
        <v>0</v>
      </c>
      <c r="P16" s="221">
        <v>298.75311620000002</v>
      </c>
      <c r="Q16" s="221">
        <v>0</v>
      </c>
      <c r="R16" s="221">
        <v>2.078589</v>
      </c>
      <c r="S16" s="221">
        <v>301.88838980000003</v>
      </c>
      <c r="T16" s="221">
        <v>0</v>
      </c>
      <c r="U16" s="221">
        <v>75546.499252300011</v>
      </c>
      <c r="V16" s="221">
        <v>3.9926574000000001</v>
      </c>
      <c r="W16" s="221">
        <v>19.430657</v>
      </c>
      <c r="X16" s="221">
        <v>-8811.9158628000005</v>
      </c>
      <c r="Y16" s="221">
        <v>-5606.4131737999996</v>
      </c>
      <c r="Z16" s="221">
        <v>-7288.6164203999997</v>
      </c>
      <c r="AA16" s="221">
        <v>1090.1142477000001</v>
      </c>
      <c r="AB16" s="221">
        <v>0</v>
      </c>
      <c r="AC16" s="221">
        <v>17.774549</v>
      </c>
      <c r="AD16" s="221">
        <v>569.46369300000003</v>
      </c>
      <c r="AE16" s="221">
        <v>0</v>
      </c>
      <c r="AF16" s="221">
        <v>0</v>
      </c>
      <c r="AG16" s="221">
        <v>0</v>
      </c>
      <c r="AH16" s="221">
        <v>0</v>
      </c>
      <c r="AI16" s="221">
        <v>0.81210039999999994</v>
      </c>
      <c r="AJ16" s="221">
        <v>0</v>
      </c>
      <c r="AK16" s="221">
        <v>247.55546419999999</v>
      </c>
      <c r="AL16" s="221">
        <v>0</v>
      </c>
      <c r="AM16" s="221">
        <v>134131.0216062</v>
      </c>
      <c r="AN16" s="221">
        <v>-1203.4646318</v>
      </c>
      <c r="AO16" s="221"/>
      <c r="AP16" s="221"/>
      <c r="AQ16" s="221"/>
      <c r="AR16" s="221"/>
      <c r="AS16" s="222"/>
      <c r="AT16" s="223"/>
      <c r="AU16" s="223"/>
      <c r="AV16" s="223"/>
      <c r="AW16" s="223"/>
      <c r="AX16" s="59"/>
      <c r="AY16" s="35"/>
      <c r="AZ16" s="34"/>
      <c r="BA16" s="34"/>
      <c r="BB16" s="33"/>
      <c r="BC16" s="33"/>
      <c r="BD16" s="34"/>
    </row>
    <row r="17" spans="1:56" x14ac:dyDescent="0.25">
      <c r="A17" s="219">
        <v>43556</v>
      </c>
      <c r="B17" s="220">
        <v>-40962.756126599998</v>
      </c>
      <c r="C17" s="220">
        <v>-58176.701379699996</v>
      </c>
      <c r="D17" s="92">
        <v>27669.225683600002</v>
      </c>
      <c r="E17" s="92">
        <v>-838.69458059999999</v>
      </c>
      <c r="F17" s="92">
        <v>0</v>
      </c>
      <c r="G17" s="92">
        <v>23272.552157300001</v>
      </c>
      <c r="H17" s="221">
        <v>-120.9879452</v>
      </c>
      <c r="I17" s="221">
        <v>-782.28325249999989</v>
      </c>
      <c r="J17" s="221">
        <v>3.1506110000000001</v>
      </c>
      <c r="K17" s="221">
        <v>1381.0897768</v>
      </c>
      <c r="L17" s="221">
        <v>213519.1903662</v>
      </c>
      <c r="M17" s="221">
        <v>0</v>
      </c>
      <c r="N17" s="221">
        <v>2277.7617116000001</v>
      </c>
      <c r="O17" s="221">
        <v>0</v>
      </c>
      <c r="P17" s="221">
        <v>179.25186980000001</v>
      </c>
      <c r="Q17" s="221">
        <v>0</v>
      </c>
      <c r="R17" s="221">
        <v>0.83143560000000005</v>
      </c>
      <c r="S17" s="221">
        <v>1589.6855493999999</v>
      </c>
      <c r="T17" s="221">
        <v>0</v>
      </c>
      <c r="U17" s="221">
        <v>92200.191705100005</v>
      </c>
      <c r="V17" s="221">
        <v>1.9963286</v>
      </c>
      <c r="W17" s="221">
        <v>159.2681906</v>
      </c>
      <c r="X17" s="221">
        <v>-9750.1286943999985</v>
      </c>
      <c r="Y17" s="221">
        <v>-7854.2395230000002</v>
      </c>
      <c r="Z17" s="221">
        <v>-8784.7236116999993</v>
      </c>
      <c r="AA17" s="221">
        <v>2619.6270165999999</v>
      </c>
      <c r="AB17" s="221">
        <v>0</v>
      </c>
      <c r="AC17" s="221">
        <v>2767.0825589999999</v>
      </c>
      <c r="AD17" s="221">
        <v>227.7854772</v>
      </c>
      <c r="AE17" s="221">
        <v>4868.3982070000002</v>
      </c>
      <c r="AF17" s="221">
        <v>3535.9064382000001</v>
      </c>
      <c r="AG17" s="221">
        <v>0</v>
      </c>
      <c r="AH17" s="221">
        <v>0</v>
      </c>
      <c r="AI17" s="221">
        <v>0.32484020000000002</v>
      </c>
      <c r="AJ17" s="221">
        <v>0</v>
      </c>
      <c r="AK17" s="221">
        <v>99.0221856</v>
      </c>
      <c r="AL17" s="221">
        <v>3527.6827816</v>
      </c>
      <c r="AM17" s="221">
        <v>194584.82542119999</v>
      </c>
      <c r="AN17" s="221">
        <v>-1203.4646318</v>
      </c>
      <c r="AO17" s="221"/>
      <c r="AP17" s="221"/>
      <c r="AQ17" s="221"/>
      <c r="AR17" s="221"/>
      <c r="AS17" s="222"/>
      <c r="AT17" s="223"/>
      <c r="AU17" s="223"/>
      <c r="AV17" s="223"/>
      <c r="AW17" s="223"/>
      <c r="AX17" s="59"/>
      <c r="AY17" s="35"/>
      <c r="AZ17" s="34"/>
      <c r="BA17" s="34"/>
      <c r="BB17" s="33"/>
      <c r="BC17" s="33"/>
      <c r="BD17" s="34"/>
    </row>
    <row r="18" spans="1:56" x14ac:dyDescent="0.25">
      <c r="A18" s="219">
        <v>43586</v>
      </c>
      <c r="B18" s="220">
        <v>-40037.044123700005</v>
      </c>
      <c r="C18" s="220">
        <v>-59484.042983899999</v>
      </c>
      <c r="D18" s="92">
        <v>29135.414764200003</v>
      </c>
      <c r="E18" s="92">
        <v>-1015.6184048</v>
      </c>
      <c r="F18" s="92">
        <v>0</v>
      </c>
      <c r="G18" s="92">
        <v>23272.552157300001</v>
      </c>
      <c r="H18" s="221">
        <v>-120.1984382</v>
      </c>
      <c r="I18" s="221">
        <v>-826.0911145</v>
      </c>
      <c r="J18" s="221">
        <v>1.5753056000000001</v>
      </c>
      <c r="K18" s="221">
        <v>1298.9228585999999</v>
      </c>
      <c r="L18" s="221">
        <v>220865.21632840001</v>
      </c>
      <c r="M18" s="221">
        <v>0</v>
      </c>
      <c r="N18" s="221">
        <v>4061.9817533999999</v>
      </c>
      <c r="O18" s="221">
        <v>0</v>
      </c>
      <c r="P18" s="221">
        <v>107.5511218</v>
      </c>
      <c r="Q18" s="221">
        <v>0</v>
      </c>
      <c r="R18" s="221">
        <v>0.33257419999999999</v>
      </c>
      <c r="S18" s="221">
        <v>4652.5795363999996</v>
      </c>
      <c r="T18" s="221">
        <v>0</v>
      </c>
      <c r="U18" s="221">
        <v>86371.37486750001</v>
      </c>
      <c r="V18" s="221">
        <v>0.99816439999999995</v>
      </c>
      <c r="W18" s="221">
        <v>229.51094939999999</v>
      </c>
      <c r="X18" s="221">
        <v>-9893.7510994000004</v>
      </c>
      <c r="Y18" s="221">
        <v>-6481.4689911999994</v>
      </c>
      <c r="Z18" s="221">
        <v>-8047.0611563000002</v>
      </c>
      <c r="AA18" s="221">
        <v>5206.3288758999997</v>
      </c>
      <c r="AB18" s="221">
        <v>0</v>
      </c>
      <c r="AC18" s="221">
        <v>2326.7338077999998</v>
      </c>
      <c r="AD18" s="221">
        <v>91.114190800000003</v>
      </c>
      <c r="AE18" s="221">
        <v>3679.5757042</v>
      </c>
      <c r="AF18" s="221">
        <v>10459.796116400001</v>
      </c>
      <c r="AG18" s="221">
        <v>0</v>
      </c>
      <c r="AH18" s="221">
        <v>0</v>
      </c>
      <c r="AI18" s="221">
        <v>0.129936</v>
      </c>
      <c r="AJ18" s="221">
        <v>0</v>
      </c>
      <c r="AK18" s="221">
        <v>39.608874200000002</v>
      </c>
      <c r="AL18" s="221">
        <v>6927.9238302000003</v>
      </c>
      <c r="AM18" s="221">
        <v>182080.72855070001</v>
      </c>
      <c r="AN18" s="221">
        <v>-1233.1798078000002</v>
      </c>
      <c r="AO18" s="221"/>
      <c r="AP18" s="221"/>
      <c r="AQ18" s="221"/>
      <c r="AR18" s="221"/>
      <c r="AS18" s="222"/>
      <c r="AT18" s="223"/>
      <c r="AU18" s="223"/>
      <c r="AV18" s="223"/>
      <c r="AW18" s="223"/>
      <c r="AX18" s="59"/>
      <c r="AY18" s="35"/>
      <c r="AZ18" s="34"/>
      <c r="BA18" s="34"/>
      <c r="BB18" s="33"/>
      <c r="BC18" s="33"/>
      <c r="BD18" s="34"/>
    </row>
    <row r="19" spans="1:56" x14ac:dyDescent="0.25">
      <c r="A19" s="219">
        <v>43617</v>
      </c>
      <c r="B19" s="220">
        <v>-40731.3281259</v>
      </c>
      <c r="C19" s="220">
        <v>-59810.878384900003</v>
      </c>
      <c r="D19" s="92">
        <v>30869.390411600001</v>
      </c>
      <c r="E19" s="92">
        <v>-6587.8666024000004</v>
      </c>
      <c r="F19" s="92">
        <v>0</v>
      </c>
      <c r="G19" s="92">
        <v>23272.552157300001</v>
      </c>
      <c r="H19" s="221">
        <v>-1935.0289728</v>
      </c>
      <c r="I19" s="221">
        <v>-851.12417870000002</v>
      </c>
      <c r="J19" s="221">
        <v>0.78765280000000004</v>
      </c>
      <c r="K19" s="221">
        <v>389.67685760000001</v>
      </c>
      <c r="L19" s="221">
        <v>243829.20350409998</v>
      </c>
      <c r="M19" s="221">
        <v>0</v>
      </c>
      <c r="N19" s="221">
        <v>3582.1190225999999</v>
      </c>
      <c r="O19" s="221">
        <v>0</v>
      </c>
      <c r="P19" s="221">
        <v>64.530673199999995</v>
      </c>
      <c r="Q19" s="221">
        <v>300.86738100000002</v>
      </c>
      <c r="R19" s="221">
        <v>0.1330296</v>
      </c>
      <c r="S19" s="221">
        <v>3695.2968222</v>
      </c>
      <c r="T19" s="221">
        <v>0</v>
      </c>
      <c r="U19" s="221">
        <v>81886.036599599989</v>
      </c>
      <c r="V19" s="221">
        <v>0.49908219999999998</v>
      </c>
      <c r="W19" s="221">
        <v>284.31042100000002</v>
      </c>
      <c r="X19" s="221">
        <v>-10441.223617600001</v>
      </c>
      <c r="Y19" s="221">
        <v>-6138.5461554000003</v>
      </c>
      <c r="Z19" s="221">
        <v>-8319.1409769000002</v>
      </c>
      <c r="AA19" s="221">
        <v>6808.3004603999998</v>
      </c>
      <c r="AB19" s="221">
        <v>0</v>
      </c>
      <c r="AC19" s="221">
        <v>870.16125539999996</v>
      </c>
      <c r="AD19" s="221">
        <v>36.445676400000004</v>
      </c>
      <c r="AE19" s="221">
        <v>735.91514080000002</v>
      </c>
      <c r="AF19" s="221">
        <v>10127.418452399999</v>
      </c>
      <c r="AG19" s="221">
        <v>0</v>
      </c>
      <c r="AH19" s="221">
        <v>0</v>
      </c>
      <c r="AI19" s="221">
        <v>5.1974399999999997E-2</v>
      </c>
      <c r="AJ19" s="221">
        <v>0</v>
      </c>
      <c r="AK19" s="221">
        <v>15.8435498</v>
      </c>
      <c r="AL19" s="221">
        <v>3952.0931811999999</v>
      </c>
      <c r="AM19" s="221">
        <v>203164.49112949998</v>
      </c>
      <c r="AN19" s="221">
        <v>-1203.4646317000002</v>
      </c>
      <c r="AO19" s="221"/>
      <c r="AP19" s="221"/>
      <c r="AQ19" s="221"/>
      <c r="AR19" s="221"/>
      <c r="AS19" s="222"/>
      <c r="AT19" s="223"/>
      <c r="AU19" s="223"/>
      <c r="AV19" s="223"/>
      <c r="AW19" s="223"/>
      <c r="AX19" s="59"/>
      <c r="AY19" s="35"/>
      <c r="AZ19" s="34"/>
      <c r="BA19" s="34"/>
      <c r="BB19" s="33"/>
      <c r="BC19" s="33"/>
      <c r="BD19" s="34"/>
    </row>
    <row r="20" spans="1:56" x14ac:dyDescent="0.25">
      <c r="A20" s="219">
        <v>43647</v>
      </c>
      <c r="B20" s="220">
        <v>-40731.3281259</v>
      </c>
      <c r="C20" s="220">
        <v>-61445.055389899993</v>
      </c>
      <c r="D20" s="92">
        <v>35352.822269800003</v>
      </c>
      <c r="E20" s="92">
        <v>-16046.426374999999</v>
      </c>
      <c r="F20" s="92">
        <v>0</v>
      </c>
      <c r="G20" s="92">
        <v>23272.552157300001</v>
      </c>
      <c r="H20" s="221">
        <v>-5008.8715602000002</v>
      </c>
      <c r="I20" s="221">
        <v>-876.15724269999998</v>
      </c>
      <c r="J20" s="221">
        <v>0.39382640000000002</v>
      </c>
      <c r="K20" s="221">
        <v>116.90305720000001</v>
      </c>
      <c r="L20" s="221">
        <v>245260.55968040001</v>
      </c>
      <c r="M20" s="221">
        <v>5348.6862165000002</v>
      </c>
      <c r="N20" s="221">
        <v>2340.4316236</v>
      </c>
      <c r="O20" s="221">
        <v>0</v>
      </c>
      <c r="P20" s="221">
        <v>38.718403799999997</v>
      </c>
      <c r="Q20" s="221">
        <v>750.18296799999996</v>
      </c>
      <c r="R20" s="221">
        <v>5.3211799999999997E-2</v>
      </c>
      <c r="S20" s="221">
        <v>3232.3934178</v>
      </c>
      <c r="T20" s="221">
        <v>0</v>
      </c>
      <c r="U20" s="221">
        <v>79800.270317699993</v>
      </c>
      <c r="V20" s="221">
        <v>0.24954100000000001</v>
      </c>
      <c r="W20" s="221">
        <v>142.15521039999999</v>
      </c>
      <c r="X20" s="221">
        <v>-10864.6961453</v>
      </c>
      <c r="Y20" s="221">
        <v>-6771.3317453</v>
      </c>
      <c r="Z20" s="221">
        <v>-8614.6612779999996</v>
      </c>
      <c r="AA20" s="221">
        <v>8729.9945401000004</v>
      </c>
      <c r="AB20" s="221">
        <v>0</v>
      </c>
      <c r="AC20" s="221">
        <v>4255.3304915999997</v>
      </c>
      <c r="AD20" s="221">
        <v>14.5782706</v>
      </c>
      <c r="AE20" s="221">
        <v>10786.946687199999</v>
      </c>
      <c r="AF20" s="221">
        <v>7736.9389478000003</v>
      </c>
      <c r="AG20" s="221">
        <v>0</v>
      </c>
      <c r="AH20" s="221">
        <v>0</v>
      </c>
      <c r="AI20" s="221">
        <v>2.0789800000000001E-2</v>
      </c>
      <c r="AJ20" s="221">
        <v>2694.1090468000002</v>
      </c>
      <c r="AK20" s="221">
        <v>6.3374198000000002</v>
      </c>
      <c r="AL20" s="221">
        <v>1185.6279543999999</v>
      </c>
      <c r="AM20" s="221">
        <v>268689.15046470001</v>
      </c>
      <c r="AN20" s="221">
        <v>-1218.3222198000001</v>
      </c>
      <c r="AO20" s="221"/>
      <c r="AP20" s="221"/>
      <c r="AQ20" s="221"/>
      <c r="AR20" s="221"/>
      <c r="AS20" s="222"/>
      <c r="AT20" s="223"/>
      <c r="AU20" s="223"/>
      <c r="AV20" s="223"/>
      <c r="AW20" s="223"/>
      <c r="AX20" s="59"/>
      <c r="AY20" s="35"/>
      <c r="AZ20" s="34"/>
      <c r="BA20" s="34"/>
      <c r="BB20" s="33"/>
      <c r="BC20" s="33"/>
      <c r="BD20" s="34"/>
    </row>
    <row r="21" spans="1:56" x14ac:dyDescent="0.25">
      <c r="A21" s="219">
        <v>43678</v>
      </c>
      <c r="B21" s="220">
        <v>-40268.472124499996</v>
      </c>
      <c r="C21" s="220">
        <v>-60137.713785899999</v>
      </c>
      <c r="D21" s="92">
        <v>36570.375859100001</v>
      </c>
      <c r="E21" s="92">
        <v>-12787.3202834</v>
      </c>
      <c r="F21" s="92">
        <v>0</v>
      </c>
      <c r="G21" s="92">
        <v>23272.552157300001</v>
      </c>
      <c r="H21" s="221">
        <v>-2138.6932867999999</v>
      </c>
      <c r="I21" s="221">
        <v>-882.4155088</v>
      </c>
      <c r="J21" s="221">
        <v>0.19691320000000001</v>
      </c>
      <c r="K21" s="221">
        <v>963.19424919999994</v>
      </c>
      <c r="L21" s="221">
        <v>247279.2738804</v>
      </c>
      <c r="M21" s="221">
        <v>5348.6862165000002</v>
      </c>
      <c r="N21" s="221">
        <v>5170.8474248000002</v>
      </c>
      <c r="O21" s="221">
        <v>0</v>
      </c>
      <c r="P21" s="221">
        <v>23.2310424</v>
      </c>
      <c r="Q21" s="221">
        <v>450.10978080000001</v>
      </c>
      <c r="R21" s="221">
        <v>2.12848E-2</v>
      </c>
      <c r="S21" s="221">
        <v>1616.1967087999999</v>
      </c>
      <c r="T21" s="221">
        <v>0</v>
      </c>
      <c r="U21" s="221">
        <v>77601.7696535</v>
      </c>
      <c r="V21" s="221">
        <v>0.1247706</v>
      </c>
      <c r="W21" s="221">
        <v>180.4582992</v>
      </c>
      <c r="X21" s="221">
        <v>-11631.5758928</v>
      </c>
      <c r="Y21" s="221">
        <v>-7479.9949993999999</v>
      </c>
      <c r="Z21" s="221">
        <v>-9331.0799447999998</v>
      </c>
      <c r="AA21" s="221">
        <v>1233.3131045</v>
      </c>
      <c r="AB21" s="221">
        <v>2688.9885819000001</v>
      </c>
      <c r="AC21" s="221">
        <v>7506.2449334000003</v>
      </c>
      <c r="AD21" s="221">
        <v>5.8313081999999996</v>
      </c>
      <c r="AE21" s="221">
        <v>2157.3893373999999</v>
      </c>
      <c r="AF21" s="221">
        <v>7787.4689648000003</v>
      </c>
      <c r="AG21" s="221">
        <v>0</v>
      </c>
      <c r="AH21" s="221">
        <v>5082.9924762000001</v>
      </c>
      <c r="AI21" s="221">
        <v>8.3160000000000005E-3</v>
      </c>
      <c r="AJ21" s="221">
        <v>1805.9934834000001</v>
      </c>
      <c r="AK21" s="221">
        <v>2.5349680000000001</v>
      </c>
      <c r="AL21" s="221">
        <v>1538.4792617999999</v>
      </c>
      <c r="AM21" s="221">
        <v>222770.55022239999</v>
      </c>
      <c r="AN21" s="221">
        <v>-1233.1798079</v>
      </c>
      <c r="AO21" s="221"/>
      <c r="AP21" s="221"/>
      <c r="AQ21" s="221"/>
      <c r="AR21" s="221"/>
      <c r="AS21" s="222"/>
      <c r="AT21" s="223"/>
      <c r="AU21" s="223"/>
      <c r="AV21" s="223"/>
      <c r="AW21" s="223"/>
      <c r="AX21" s="59"/>
      <c r="AY21" s="35"/>
      <c r="AZ21" s="34"/>
      <c r="BA21" s="34"/>
      <c r="BB21" s="33"/>
      <c r="BC21" s="33"/>
      <c r="BD21" s="34"/>
    </row>
    <row r="22" spans="1:56" x14ac:dyDescent="0.25">
      <c r="A22" s="219">
        <v>43709</v>
      </c>
      <c r="B22" s="220">
        <v>-40962.756126599998</v>
      </c>
      <c r="C22" s="220">
        <v>-59810.878384900003</v>
      </c>
      <c r="D22" s="92">
        <v>33516.640706300001</v>
      </c>
      <c r="E22" s="92">
        <v>-6984.8019237999997</v>
      </c>
      <c r="F22" s="92">
        <v>0</v>
      </c>
      <c r="G22" s="92">
        <v>23272.552157300001</v>
      </c>
      <c r="H22" s="221">
        <v>-935.05175580000002</v>
      </c>
      <c r="I22" s="221">
        <v>-876.15724269999998</v>
      </c>
      <c r="J22" s="221">
        <v>9.8456600000000005E-2</v>
      </c>
      <c r="K22" s="221">
        <v>288.95827480000003</v>
      </c>
      <c r="L22" s="221">
        <v>240607.9704352</v>
      </c>
      <c r="M22" s="221">
        <v>0</v>
      </c>
      <c r="N22" s="221">
        <v>2585.4237124000001</v>
      </c>
      <c r="O22" s="221">
        <v>0</v>
      </c>
      <c r="P22" s="221">
        <v>13.938625399999999</v>
      </c>
      <c r="Q22" s="221">
        <v>270.06586859999999</v>
      </c>
      <c r="R22" s="221">
        <v>8.5140000000000007E-3</v>
      </c>
      <c r="S22" s="221">
        <v>808.09835439999995</v>
      </c>
      <c r="T22" s="221">
        <v>0</v>
      </c>
      <c r="U22" s="221">
        <v>77360.692938599997</v>
      </c>
      <c r="V22" s="221">
        <v>6.2385200000000002E-2</v>
      </c>
      <c r="W22" s="221">
        <v>90.2291496</v>
      </c>
      <c r="X22" s="221">
        <v>-12165.4565387</v>
      </c>
      <c r="Y22" s="221">
        <v>-6156.4445864999998</v>
      </c>
      <c r="Z22" s="221">
        <v>-10002.228324899999</v>
      </c>
      <c r="AA22" s="221">
        <v>4733.1150868000004</v>
      </c>
      <c r="AB22" s="221">
        <v>0</v>
      </c>
      <c r="AC22" s="221">
        <v>1501.2489866000001</v>
      </c>
      <c r="AD22" s="221">
        <v>2.3325231999999998</v>
      </c>
      <c r="AE22" s="221">
        <v>431.47786739999998</v>
      </c>
      <c r="AF22" s="221">
        <v>4672.4813789999998</v>
      </c>
      <c r="AG22" s="221">
        <v>0</v>
      </c>
      <c r="AH22" s="221">
        <v>6797.0423109000003</v>
      </c>
      <c r="AI22" s="221">
        <v>3.3264000000000002E-3</v>
      </c>
      <c r="AJ22" s="221">
        <v>541.798045</v>
      </c>
      <c r="AK22" s="221">
        <v>1.0139872000000001</v>
      </c>
      <c r="AL22" s="221">
        <v>461.5437786</v>
      </c>
      <c r="AM22" s="221">
        <v>205922.8615305</v>
      </c>
      <c r="AN22" s="221">
        <v>-1248.0373959000001</v>
      </c>
      <c r="AO22" s="221"/>
      <c r="AP22" s="221"/>
      <c r="AQ22" s="221"/>
      <c r="AR22" s="221"/>
      <c r="AS22" s="222"/>
      <c r="AT22" s="223"/>
      <c r="AU22" s="223"/>
      <c r="AV22" s="223"/>
      <c r="AW22" s="223"/>
      <c r="AX22" s="59"/>
      <c r="AY22" s="35"/>
      <c r="AZ22" s="34"/>
      <c r="BA22" s="34"/>
      <c r="BB22" s="33"/>
      <c r="BC22" s="33"/>
      <c r="BD22" s="34"/>
    </row>
    <row r="23" spans="1:56" x14ac:dyDescent="0.25">
      <c r="A23" s="219">
        <v>43739</v>
      </c>
      <c r="B23" s="220">
        <v>-40499.900125200002</v>
      </c>
      <c r="C23" s="220">
        <v>-57523.030577800004</v>
      </c>
      <c r="D23" s="92">
        <v>30805.9055324</v>
      </c>
      <c r="E23" s="92">
        <v>-4090.8871985999999</v>
      </c>
      <c r="F23" s="92">
        <v>0</v>
      </c>
      <c r="G23" s="92">
        <v>23272.552157300001</v>
      </c>
      <c r="H23" s="221">
        <v>-462.94168300000001</v>
      </c>
      <c r="I23" s="221">
        <v>-876.15724280000006</v>
      </c>
      <c r="J23" s="221">
        <v>4.92282E-2</v>
      </c>
      <c r="K23" s="221">
        <v>86.687482399999993</v>
      </c>
      <c r="L23" s="221">
        <v>217608.61505659999</v>
      </c>
      <c r="M23" s="221">
        <v>0</v>
      </c>
      <c r="N23" s="221">
        <v>2516.2968322000002</v>
      </c>
      <c r="O23" s="221">
        <v>0</v>
      </c>
      <c r="P23" s="221">
        <v>8.3631752000000006</v>
      </c>
      <c r="Q23" s="221">
        <v>162.0395212</v>
      </c>
      <c r="R23" s="221">
        <v>3.4055999999999999E-3</v>
      </c>
      <c r="S23" s="221">
        <v>404.04917719999997</v>
      </c>
      <c r="T23" s="221">
        <v>0</v>
      </c>
      <c r="U23" s="221">
        <v>73276.003969999991</v>
      </c>
      <c r="V23" s="221">
        <v>3.1192600000000001E-2</v>
      </c>
      <c r="W23" s="221">
        <v>106.73014499999999</v>
      </c>
      <c r="X23" s="221">
        <v>-11411.0529446</v>
      </c>
      <c r="Y23" s="221">
        <v>-7592.8057776999995</v>
      </c>
      <c r="Z23" s="221">
        <v>-9918.8820254000002</v>
      </c>
      <c r="AA23" s="221">
        <v>2290.8112258000001</v>
      </c>
      <c r="AB23" s="221">
        <v>0</v>
      </c>
      <c r="AC23" s="221">
        <v>1021.414459</v>
      </c>
      <c r="AD23" s="221">
        <v>0.93300939999999999</v>
      </c>
      <c r="AE23" s="221">
        <v>86.295573399999995</v>
      </c>
      <c r="AF23" s="221">
        <v>2803.4888274</v>
      </c>
      <c r="AG23" s="221">
        <v>0</v>
      </c>
      <c r="AH23" s="221">
        <v>8252.4354597999991</v>
      </c>
      <c r="AI23" s="221">
        <v>1.3305999999999999E-3</v>
      </c>
      <c r="AJ23" s="221">
        <v>162.5394134</v>
      </c>
      <c r="AK23" s="221">
        <v>0.40559479999999998</v>
      </c>
      <c r="AL23" s="221">
        <v>138.46313359999999</v>
      </c>
      <c r="AM23" s="221">
        <v>193238.2318711</v>
      </c>
      <c r="AN23" s="221">
        <v>-1218.3222197999999</v>
      </c>
      <c r="AO23" s="221"/>
      <c r="AP23" s="221"/>
      <c r="AQ23" s="221"/>
      <c r="AR23" s="221"/>
      <c r="AS23" s="222"/>
      <c r="AT23" s="223"/>
      <c r="AU23" s="223"/>
      <c r="AV23" s="223"/>
      <c r="AW23" s="223"/>
      <c r="AX23" s="59"/>
      <c r="AY23" s="35"/>
      <c r="AZ23" s="34"/>
      <c r="BA23" s="34"/>
      <c r="BB23" s="33"/>
      <c r="BC23" s="33"/>
      <c r="BD23" s="34"/>
    </row>
    <row r="24" spans="1:56" x14ac:dyDescent="0.25">
      <c r="A24" s="219">
        <v>43770</v>
      </c>
      <c r="B24" s="220">
        <v>-40268.472124499996</v>
      </c>
      <c r="C24" s="220">
        <v>-55888.853572699998</v>
      </c>
      <c r="D24" s="92">
        <v>26480.084735200002</v>
      </c>
      <c r="E24" s="92">
        <v>-2593.0118601999998</v>
      </c>
      <c r="F24" s="92">
        <v>0</v>
      </c>
      <c r="G24" s="92">
        <v>23272.552157300001</v>
      </c>
      <c r="H24" s="221">
        <v>-273.113607</v>
      </c>
      <c r="I24" s="221">
        <v>-851.12417860000005</v>
      </c>
      <c r="J24" s="221">
        <v>2.4614199999999999E-2</v>
      </c>
      <c r="K24" s="221">
        <v>26.006244800000001</v>
      </c>
      <c r="L24" s="221">
        <v>194038.52975059999</v>
      </c>
      <c r="M24" s="221">
        <v>0</v>
      </c>
      <c r="N24" s="221">
        <v>1258.1484161999999</v>
      </c>
      <c r="O24" s="221">
        <v>0</v>
      </c>
      <c r="P24" s="221">
        <v>5.0179052000000004</v>
      </c>
      <c r="Q24" s="221">
        <v>97.223712599999999</v>
      </c>
      <c r="R24" s="221">
        <v>1.3622E-3</v>
      </c>
      <c r="S24" s="221">
        <v>202.02458859999999</v>
      </c>
      <c r="T24" s="221">
        <v>0</v>
      </c>
      <c r="U24" s="221">
        <v>67411.013918799988</v>
      </c>
      <c r="V24" s="221">
        <v>1.55964E-2</v>
      </c>
      <c r="W24" s="221">
        <v>53.365072599999998</v>
      </c>
      <c r="X24" s="221">
        <v>-12032.865614800001</v>
      </c>
      <c r="Y24" s="221">
        <v>-7680.4625110999996</v>
      </c>
      <c r="Z24" s="221">
        <v>-10364.384381100001</v>
      </c>
      <c r="AA24" s="221">
        <v>524.91672080000001</v>
      </c>
      <c r="AB24" s="221">
        <v>0</v>
      </c>
      <c r="AC24" s="221">
        <v>204.28289179999999</v>
      </c>
      <c r="AD24" s="221">
        <v>0.37320379999999997</v>
      </c>
      <c r="AE24" s="221">
        <v>17.2591146</v>
      </c>
      <c r="AF24" s="221">
        <v>1682.0932964000001</v>
      </c>
      <c r="AG24" s="221">
        <v>0</v>
      </c>
      <c r="AH24" s="221">
        <v>8609.6247874000001</v>
      </c>
      <c r="AI24" s="221">
        <v>5.3220000000000003E-4</v>
      </c>
      <c r="AJ24" s="221">
        <v>48.761823999999997</v>
      </c>
      <c r="AK24" s="221">
        <v>0.16223799999999999</v>
      </c>
      <c r="AL24" s="221">
        <v>41.538939999999997</v>
      </c>
      <c r="AM24" s="221">
        <v>150040.4017249</v>
      </c>
      <c r="AN24" s="221">
        <v>-1218.3222197999999</v>
      </c>
      <c r="AO24" s="221"/>
      <c r="AP24" s="221"/>
      <c r="AQ24" s="221"/>
      <c r="AR24" s="221"/>
      <c r="AS24" s="222"/>
      <c r="AT24" s="223"/>
      <c r="AU24" s="223"/>
      <c r="AV24" s="223"/>
      <c r="AW24" s="223"/>
      <c r="AX24" s="59"/>
      <c r="AY24" s="35"/>
      <c r="AZ24" s="34"/>
      <c r="BA24" s="34"/>
      <c r="BB24" s="33"/>
      <c r="BC24" s="33"/>
      <c r="BD24" s="34"/>
    </row>
    <row r="25" spans="1:56" x14ac:dyDescent="0.25">
      <c r="A25" s="219">
        <v>43800</v>
      </c>
      <c r="B25" s="220">
        <v>-39574.188122300002</v>
      </c>
      <c r="C25" s="220">
        <v>-55235.182770700005</v>
      </c>
      <c r="D25" s="92">
        <v>24958.331366800001</v>
      </c>
      <c r="E25" s="92">
        <v>-1951.3647896</v>
      </c>
      <c r="F25" s="92">
        <v>0</v>
      </c>
      <c r="G25" s="92">
        <v>23272.552157300001</v>
      </c>
      <c r="H25" s="221">
        <v>-205.28518</v>
      </c>
      <c r="I25" s="221">
        <v>-819.83284850000007</v>
      </c>
      <c r="J25" s="221">
        <v>1.2307E-2</v>
      </c>
      <c r="K25" s="221">
        <v>7.8018733999999998</v>
      </c>
      <c r="L25" s="221">
        <v>165157.76077570001</v>
      </c>
      <c r="M25" s="221">
        <v>0</v>
      </c>
      <c r="N25" s="221">
        <v>629.074208</v>
      </c>
      <c r="O25" s="221">
        <v>0</v>
      </c>
      <c r="P25" s="221">
        <v>3.0107430000000002</v>
      </c>
      <c r="Q25" s="221">
        <v>58.334227599999998</v>
      </c>
      <c r="R25" s="221">
        <v>5.4480000000000002E-4</v>
      </c>
      <c r="S25" s="221">
        <v>101.0122944</v>
      </c>
      <c r="T25" s="221">
        <v>0</v>
      </c>
      <c r="U25" s="221">
        <v>63642.6794267</v>
      </c>
      <c r="V25" s="221">
        <v>7.7981999999999999E-3</v>
      </c>
      <c r="W25" s="221">
        <v>26.682536200000001</v>
      </c>
      <c r="X25" s="221">
        <v>-11620.497463399999</v>
      </c>
      <c r="Y25" s="221">
        <v>-7971.7413127</v>
      </c>
      <c r="Z25" s="221">
        <v>-10349.184572099999</v>
      </c>
      <c r="AA25" s="221">
        <v>4624.7925004999997</v>
      </c>
      <c r="AB25" s="221">
        <v>0</v>
      </c>
      <c r="AC25" s="221">
        <v>40.856578399999997</v>
      </c>
      <c r="AD25" s="221">
        <v>0.14928140000000001</v>
      </c>
      <c r="AE25" s="221">
        <v>3.4518230000000001</v>
      </c>
      <c r="AF25" s="221">
        <v>1009.2559778</v>
      </c>
      <c r="AG25" s="221">
        <v>0</v>
      </c>
      <c r="AH25" s="221">
        <v>5995.2451669000002</v>
      </c>
      <c r="AI25" s="221">
        <v>2.128E-4</v>
      </c>
      <c r="AJ25" s="221">
        <v>14.6285472</v>
      </c>
      <c r="AK25" s="221">
        <v>6.48952E-2</v>
      </c>
      <c r="AL25" s="221">
        <v>12.461682</v>
      </c>
      <c r="AM25" s="221">
        <v>120356.7352884</v>
      </c>
      <c r="AN25" s="221">
        <v>-1203.4646317000002</v>
      </c>
      <c r="AO25" s="221"/>
      <c r="AP25" s="221"/>
      <c r="AQ25" s="221"/>
      <c r="AR25" s="221"/>
      <c r="AS25" s="222"/>
      <c r="AT25" s="223"/>
      <c r="AU25" s="223"/>
      <c r="AV25" s="223"/>
      <c r="AW25" s="223"/>
      <c r="AX25" s="59"/>
      <c r="AY25" s="35"/>
      <c r="AZ25" s="34"/>
      <c r="BA25" s="34"/>
      <c r="BB25" s="33"/>
      <c r="BC25" s="33"/>
      <c r="BD25" s="34"/>
    </row>
    <row r="26" spans="1:56" x14ac:dyDescent="0.25">
      <c r="A26" s="219">
        <v>43831</v>
      </c>
      <c r="B26" s="220">
        <v>-38185.620118000006</v>
      </c>
      <c r="C26" s="220">
        <v>-54581.511968699997</v>
      </c>
      <c r="D26" s="92">
        <v>20834.939906200001</v>
      </c>
      <c r="E26" s="92">
        <v>-975.6823948</v>
      </c>
      <c r="F26" s="92">
        <v>0</v>
      </c>
      <c r="G26" s="92">
        <v>23272.552157300001</v>
      </c>
      <c r="H26" s="221">
        <v>-82.114071999999993</v>
      </c>
      <c r="I26" s="221">
        <v>-788.54151839999997</v>
      </c>
      <c r="J26" s="221">
        <v>6.1536000000000004E-3</v>
      </c>
      <c r="K26" s="221">
        <v>2.3405619999999998</v>
      </c>
      <c r="L26" s="221">
        <v>142512.08741370001</v>
      </c>
      <c r="M26" s="221">
        <v>0</v>
      </c>
      <c r="N26" s="221">
        <v>314.537104</v>
      </c>
      <c r="O26" s="221">
        <v>0</v>
      </c>
      <c r="P26" s="221">
        <v>1.8064458000000001</v>
      </c>
      <c r="Q26" s="221">
        <v>35.000536599999997</v>
      </c>
      <c r="R26" s="221">
        <v>2.1800000000000001E-4</v>
      </c>
      <c r="S26" s="221">
        <v>50.506147200000001</v>
      </c>
      <c r="T26" s="221">
        <v>0</v>
      </c>
      <c r="U26" s="221">
        <v>62229.524162200003</v>
      </c>
      <c r="V26" s="221">
        <v>3.8990000000000001E-3</v>
      </c>
      <c r="W26" s="221">
        <v>13.3412682</v>
      </c>
      <c r="X26" s="221">
        <v>-11200.2514347</v>
      </c>
      <c r="Y26" s="221">
        <v>-8009.6828752000001</v>
      </c>
      <c r="Z26" s="221">
        <v>-10639.166161500001</v>
      </c>
      <c r="AA26" s="221">
        <v>1047.6326168999999</v>
      </c>
      <c r="AB26" s="221">
        <v>715.62448229999995</v>
      </c>
      <c r="AC26" s="221">
        <v>8.1713155999999998</v>
      </c>
      <c r="AD26" s="221">
        <v>5.9712599999999998E-2</v>
      </c>
      <c r="AE26" s="221">
        <v>0.69036459999999999</v>
      </c>
      <c r="AF26" s="221">
        <v>605.55358679999995</v>
      </c>
      <c r="AG26" s="221">
        <v>94.3792768</v>
      </c>
      <c r="AH26" s="221">
        <v>6548.3184157000005</v>
      </c>
      <c r="AI26" s="221">
        <v>8.5199999999999997E-5</v>
      </c>
      <c r="AJ26" s="221">
        <v>4.3885642000000002</v>
      </c>
      <c r="AK26" s="221">
        <v>2.5957999999999998E-2</v>
      </c>
      <c r="AL26" s="221">
        <v>3.7385046000000002</v>
      </c>
      <c r="AM26" s="221">
        <v>139262.1845112</v>
      </c>
      <c r="AN26" s="221">
        <v>-1173.7494557</v>
      </c>
      <c r="AO26" s="221"/>
      <c r="AP26" s="221"/>
      <c r="AQ26" s="221"/>
      <c r="AR26" s="221"/>
      <c r="AS26" s="222"/>
      <c r="AT26" s="223"/>
      <c r="AU26" s="223"/>
      <c r="AV26" s="223"/>
      <c r="AW26" s="223"/>
      <c r="AX26" s="59"/>
      <c r="AY26" s="35"/>
      <c r="AZ26" s="34"/>
      <c r="BA26" s="34"/>
      <c r="BB26" s="33"/>
      <c r="BC26" s="33"/>
      <c r="BD26" s="34"/>
    </row>
    <row r="27" spans="1:56" x14ac:dyDescent="0.25">
      <c r="A27" s="219">
        <v>43862</v>
      </c>
      <c r="B27" s="220">
        <v>-37954.192117300001</v>
      </c>
      <c r="C27" s="220">
        <v>-54581.511968699997</v>
      </c>
      <c r="D27" s="92">
        <v>19314.724985500001</v>
      </c>
      <c r="E27" s="92">
        <v>-487.8411974</v>
      </c>
      <c r="F27" s="92">
        <v>615.58923619999996</v>
      </c>
      <c r="G27" s="92">
        <v>23272.552157300001</v>
      </c>
      <c r="H27" s="221">
        <v>-32.8456288</v>
      </c>
      <c r="I27" s="221">
        <v>-788.54151840000009</v>
      </c>
      <c r="J27" s="221">
        <v>3.0768000000000002E-3</v>
      </c>
      <c r="K27" s="221">
        <v>0.70216860000000003</v>
      </c>
      <c r="L27" s="221">
        <v>134522.48310819999</v>
      </c>
      <c r="M27" s="221">
        <v>0</v>
      </c>
      <c r="N27" s="221">
        <v>157.268552</v>
      </c>
      <c r="O27" s="221">
        <v>0</v>
      </c>
      <c r="P27" s="221">
        <v>1.0838676</v>
      </c>
      <c r="Q27" s="221">
        <v>21.000322000000001</v>
      </c>
      <c r="R27" s="221">
        <v>8.7200000000000005E-5</v>
      </c>
      <c r="S27" s="221">
        <v>25.2530736</v>
      </c>
      <c r="T27" s="221">
        <v>0</v>
      </c>
      <c r="U27" s="221">
        <v>60894.416440100002</v>
      </c>
      <c r="V27" s="221">
        <v>1.9495999999999999E-3</v>
      </c>
      <c r="W27" s="221">
        <v>6.6706339999999997</v>
      </c>
      <c r="X27" s="221">
        <v>-12313.337845800001</v>
      </c>
      <c r="Y27" s="221">
        <v>-8060.321151099999</v>
      </c>
      <c r="Z27" s="221">
        <v>-10972.1016</v>
      </c>
      <c r="AA27" s="221">
        <v>2375.6465766000001</v>
      </c>
      <c r="AB27" s="221">
        <v>2825.4871968000002</v>
      </c>
      <c r="AC27" s="221">
        <v>1.6342631999999999</v>
      </c>
      <c r="AD27" s="221">
        <v>2.3885E-2</v>
      </c>
      <c r="AE27" s="221">
        <v>0.138073</v>
      </c>
      <c r="AF27" s="221">
        <v>363.33215200000001</v>
      </c>
      <c r="AG27" s="221">
        <v>361.2740364</v>
      </c>
      <c r="AH27" s="221">
        <v>8378.9318286999987</v>
      </c>
      <c r="AI27" s="221">
        <v>3.4E-5</v>
      </c>
      <c r="AJ27" s="221">
        <v>1.3165692</v>
      </c>
      <c r="AK27" s="221">
        <v>1.03832E-2</v>
      </c>
      <c r="AL27" s="221">
        <v>1.1215514</v>
      </c>
      <c r="AM27" s="221">
        <v>137652.48616840001</v>
      </c>
      <c r="AN27" s="221">
        <v>-1158.8918676000001</v>
      </c>
      <c r="AO27" s="221"/>
      <c r="AP27" s="221"/>
      <c r="AQ27" s="221"/>
      <c r="AR27" s="221"/>
      <c r="AS27" s="222"/>
      <c r="AT27" s="223"/>
      <c r="AU27" s="223"/>
      <c r="AV27" s="223"/>
      <c r="AW27" s="223"/>
      <c r="AX27" s="59"/>
      <c r="AY27" s="35"/>
      <c r="AZ27" s="34"/>
      <c r="BA27" s="34"/>
      <c r="BB27" s="33"/>
      <c r="BC27" s="33"/>
      <c r="BD27" s="34"/>
    </row>
    <row r="28" spans="1:56" x14ac:dyDescent="0.25">
      <c r="A28" s="219">
        <v>43891</v>
      </c>
      <c r="B28" s="220">
        <v>-36565.624112999998</v>
      </c>
      <c r="C28" s="220">
        <v>-54581.511968699997</v>
      </c>
      <c r="D28" s="92">
        <v>22009.789144000002</v>
      </c>
      <c r="E28" s="92">
        <v>-243.92059879999999</v>
      </c>
      <c r="F28" s="92">
        <v>-22399.114876</v>
      </c>
      <c r="G28" s="92">
        <v>23272.552157300001</v>
      </c>
      <c r="H28" s="221">
        <v>-13.1382516</v>
      </c>
      <c r="I28" s="221">
        <v>-794.79978449999999</v>
      </c>
      <c r="J28" s="221">
        <v>1.5384000000000001E-3</v>
      </c>
      <c r="K28" s="221">
        <v>0.21065059999999999</v>
      </c>
      <c r="L28" s="221">
        <v>131890.72007320001</v>
      </c>
      <c r="M28" s="221">
        <v>0</v>
      </c>
      <c r="N28" s="221">
        <v>78.634276</v>
      </c>
      <c r="O28" s="221">
        <v>677.63461419999999</v>
      </c>
      <c r="P28" s="221">
        <v>0.65032060000000003</v>
      </c>
      <c r="Q28" s="221">
        <v>12.6001932</v>
      </c>
      <c r="R28" s="221">
        <v>3.4799999999999999E-5</v>
      </c>
      <c r="S28" s="221">
        <v>12.6265368</v>
      </c>
      <c r="T28" s="221">
        <v>849.23102459999996</v>
      </c>
      <c r="U28" s="221">
        <v>63192.980200800004</v>
      </c>
      <c r="V28" s="221">
        <v>9.7479999999999995E-4</v>
      </c>
      <c r="W28" s="221">
        <v>3.3353169999999999</v>
      </c>
      <c r="X28" s="221">
        <v>-12232.863867399999</v>
      </c>
      <c r="Y28" s="221">
        <v>-8295.4173713</v>
      </c>
      <c r="Z28" s="221">
        <v>-11344.8450476</v>
      </c>
      <c r="AA28" s="221">
        <v>2461.5076554000002</v>
      </c>
      <c r="AB28" s="221">
        <v>3316.8586900999999</v>
      </c>
      <c r="AC28" s="221">
        <v>0.32685259999999999</v>
      </c>
      <c r="AD28" s="221">
        <v>9.554E-3</v>
      </c>
      <c r="AE28" s="221">
        <v>2.76146E-2</v>
      </c>
      <c r="AF28" s="221">
        <v>217.99929119999999</v>
      </c>
      <c r="AG28" s="221">
        <v>72.254807200000002</v>
      </c>
      <c r="AH28" s="221">
        <v>7831.7495789000004</v>
      </c>
      <c r="AI28" s="221">
        <v>1.36E-5</v>
      </c>
      <c r="AJ28" s="221">
        <v>0.39497080000000001</v>
      </c>
      <c r="AK28" s="221">
        <v>4.1532000000000001E-3</v>
      </c>
      <c r="AL28" s="221">
        <v>0.33646540000000003</v>
      </c>
      <c r="AM28" s="221">
        <v>142165.02715929999</v>
      </c>
      <c r="AN28" s="221">
        <v>-1158.8918676000001</v>
      </c>
      <c r="AO28" s="221"/>
      <c r="AP28" s="221"/>
      <c r="AQ28" s="221"/>
      <c r="AR28" s="221"/>
      <c r="AS28" s="222"/>
      <c r="AT28" s="223"/>
      <c r="AU28" s="223"/>
      <c r="AV28" s="223"/>
      <c r="AW28" s="223"/>
      <c r="AX28" s="59"/>
      <c r="AY28" s="35"/>
      <c r="AZ28" s="34"/>
      <c r="BA28" s="34"/>
      <c r="BB28" s="33"/>
      <c r="BC28" s="33"/>
      <c r="BD28" s="34"/>
    </row>
    <row r="29" spans="1:56" x14ac:dyDescent="0.25">
      <c r="A29" s="219">
        <v>43922</v>
      </c>
      <c r="B29" s="220">
        <v>-36102.768111600002</v>
      </c>
      <c r="C29" s="220">
        <v>-57196.1951768</v>
      </c>
      <c r="D29" s="92">
        <v>22825.014726000001</v>
      </c>
      <c r="E29" s="92">
        <v>-121.9602994</v>
      </c>
      <c r="F29" s="92">
        <v>-49954.706008599998</v>
      </c>
      <c r="G29" s="92">
        <v>23272.552157300001</v>
      </c>
      <c r="H29" s="221">
        <v>-5.2553006</v>
      </c>
      <c r="I29" s="221">
        <v>-782.28325250000012</v>
      </c>
      <c r="J29" s="221">
        <v>7.6920000000000005E-4</v>
      </c>
      <c r="K29" s="221">
        <v>6.3195200000000007E-2</v>
      </c>
      <c r="L29" s="221">
        <v>135467.74717750002</v>
      </c>
      <c r="M29" s="221">
        <v>0</v>
      </c>
      <c r="N29" s="221">
        <v>39.317138</v>
      </c>
      <c r="O29" s="221">
        <v>338.81730720000002</v>
      </c>
      <c r="P29" s="221">
        <v>0.39019239999999999</v>
      </c>
      <c r="Q29" s="221">
        <v>7.5601158000000002</v>
      </c>
      <c r="R29" s="221">
        <v>1.4E-5</v>
      </c>
      <c r="S29" s="221">
        <v>6.3132684000000001</v>
      </c>
      <c r="T29" s="221">
        <v>254.7693074</v>
      </c>
      <c r="U29" s="221">
        <v>77401.055881399996</v>
      </c>
      <c r="V29" s="221">
        <v>4.8739999999999998E-4</v>
      </c>
      <c r="W29" s="221">
        <v>1.6676586</v>
      </c>
      <c r="X29" s="221">
        <v>-15238.9457953</v>
      </c>
      <c r="Y29" s="221">
        <v>-11051.875424400001</v>
      </c>
      <c r="Z29" s="221">
        <v>-16443.111572500002</v>
      </c>
      <c r="AA29" s="221">
        <v>7118.0480399999997</v>
      </c>
      <c r="AB29" s="221">
        <v>1615.1443818</v>
      </c>
      <c r="AC29" s="221">
        <v>179.9510746</v>
      </c>
      <c r="AD29" s="221">
        <v>3.8216000000000001E-3</v>
      </c>
      <c r="AE29" s="221">
        <v>5.5230000000000001E-3</v>
      </c>
      <c r="AF29" s="221">
        <v>130.79957479999999</v>
      </c>
      <c r="AG29" s="221">
        <v>103.323232</v>
      </c>
      <c r="AH29" s="221">
        <v>5830.6330085</v>
      </c>
      <c r="AI29" s="221">
        <v>5.4E-6</v>
      </c>
      <c r="AJ29" s="221">
        <v>0.1184912</v>
      </c>
      <c r="AK29" s="221">
        <v>1.6613999999999999E-3</v>
      </c>
      <c r="AL29" s="221">
        <v>0.1009396</v>
      </c>
      <c r="AM29" s="221">
        <v>166452.3109361</v>
      </c>
      <c r="AN29" s="221">
        <v>-1129.1766915000001</v>
      </c>
      <c r="AO29" s="221"/>
      <c r="AP29" s="221"/>
      <c r="AQ29" s="221"/>
      <c r="AR29" s="221"/>
      <c r="AS29" s="222"/>
      <c r="AT29" s="223"/>
      <c r="AU29" s="223"/>
      <c r="AV29" s="223"/>
      <c r="AW29" s="223"/>
      <c r="AX29" s="59"/>
      <c r="AY29" s="35"/>
      <c r="AZ29" s="34"/>
      <c r="BA29" s="34"/>
      <c r="BB29" s="33"/>
      <c r="BC29" s="33"/>
      <c r="BD29" s="34"/>
    </row>
    <row r="30" spans="1:56" x14ac:dyDescent="0.25">
      <c r="A30" s="219">
        <v>43952</v>
      </c>
      <c r="B30" s="220">
        <v>-36797.052113700003</v>
      </c>
      <c r="C30" s="220">
        <v>-56869.359775799996</v>
      </c>
      <c r="D30" s="92">
        <v>23109.1129114</v>
      </c>
      <c r="E30" s="92">
        <v>-60.980149599999997</v>
      </c>
      <c r="F30" s="92">
        <v>-29979.062022400001</v>
      </c>
      <c r="G30" s="92">
        <v>23272.552157300001</v>
      </c>
      <c r="H30" s="221">
        <v>-2.1021201999999999</v>
      </c>
      <c r="I30" s="221">
        <v>-801.05805050000004</v>
      </c>
      <c r="J30" s="221">
        <v>3.8460000000000002E-4</v>
      </c>
      <c r="K30" s="221">
        <v>1.8958599999999999E-2</v>
      </c>
      <c r="L30" s="221">
        <v>144688.2878474</v>
      </c>
      <c r="M30" s="221">
        <v>0</v>
      </c>
      <c r="N30" s="221">
        <v>19.658569</v>
      </c>
      <c r="O30" s="221">
        <v>169.40865360000001</v>
      </c>
      <c r="P30" s="221">
        <v>0.2341154</v>
      </c>
      <c r="Q30" s="221">
        <v>4.5360696000000003</v>
      </c>
      <c r="R30" s="221">
        <v>5.5999999999999997E-6</v>
      </c>
      <c r="S30" s="221">
        <v>3.1566342000000001</v>
      </c>
      <c r="T30" s="221">
        <v>76.430792199999999</v>
      </c>
      <c r="U30" s="221">
        <v>65473.196573000001</v>
      </c>
      <c r="V30" s="221">
        <v>2.4360000000000001E-4</v>
      </c>
      <c r="W30" s="221">
        <v>0.83382920000000005</v>
      </c>
      <c r="X30" s="221">
        <v>-16029.098994399999</v>
      </c>
      <c r="Y30" s="221">
        <v>-9850.9299285999987</v>
      </c>
      <c r="Z30" s="221">
        <v>-12706.122074299999</v>
      </c>
      <c r="AA30" s="221">
        <v>26171.728518600001</v>
      </c>
      <c r="AB30" s="221">
        <v>2985.6452135</v>
      </c>
      <c r="AC30" s="221">
        <v>35.990214999999999</v>
      </c>
      <c r="AD30" s="221">
        <v>1.5286E-3</v>
      </c>
      <c r="AE30" s="221">
        <v>1.1046000000000001E-3</v>
      </c>
      <c r="AF30" s="221">
        <v>78.479744800000006</v>
      </c>
      <c r="AG30" s="221">
        <v>308.89335679999999</v>
      </c>
      <c r="AH30" s="221">
        <v>5659.2648814999993</v>
      </c>
      <c r="AI30" s="221">
        <v>2.2000000000000001E-6</v>
      </c>
      <c r="AJ30" s="221">
        <v>3.55474E-2</v>
      </c>
      <c r="AK30" s="221">
        <v>6.646E-4</v>
      </c>
      <c r="AL30" s="221">
        <v>3.0281800000000001E-2</v>
      </c>
      <c r="AM30" s="221">
        <v>196769.74913900002</v>
      </c>
      <c r="AN30" s="221">
        <v>-1173.7494557</v>
      </c>
      <c r="AO30" s="221"/>
      <c r="AP30" s="221"/>
      <c r="AQ30" s="221"/>
      <c r="AR30" s="221"/>
      <c r="AS30" s="222"/>
      <c r="AT30" s="223"/>
      <c r="AU30" s="223"/>
      <c r="AV30" s="223"/>
      <c r="AW30" s="223"/>
      <c r="AX30" s="59"/>
      <c r="AY30" s="35"/>
      <c r="AZ30" s="34"/>
      <c r="BA30" s="34"/>
      <c r="BB30" s="33"/>
      <c r="BC30" s="33"/>
      <c r="BD30" s="34"/>
    </row>
    <row r="31" spans="1:56" x14ac:dyDescent="0.25">
      <c r="A31" s="219">
        <v>43983</v>
      </c>
      <c r="B31" s="220">
        <v>-36102.768111600002</v>
      </c>
      <c r="C31" s="220">
        <v>-57196.1951768</v>
      </c>
      <c r="D31" s="92">
        <v>24842.2845767</v>
      </c>
      <c r="E31" s="92">
        <v>-30.490074799999999</v>
      </c>
      <c r="F31" s="92">
        <v>-14839.470088800001</v>
      </c>
      <c r="G31" s="92">
        <v>23272.552157300001</v>
      </c>
      <c r="H31" s="221">
        <v>-0.84084800000000004</v>
      </c>
      <c r="I31" s="221">
        <v>-807.31631649999997</v>
      </c>
      <c r="J31" s="221">
        <v>1.9220000000000001E-4</v>
      </c>
      <c r="K31" s="221">
        <v>5.6876000000000001E-3</v>
      </c>
      <c r="L31" s="221">
        <v>155075.97918909998</v>
      </c>
      <c r="M31" s="221">
        <v>0</v>
      </c>
      <c r="N31" s="221">
        <v>9.8292845999999994</v>
      </c>
      <c r="O31" s="221">
        <v>84.704326800000004</v>
      </c>
      <c r="P31" s="221">
        <v>0.14046919999999999</v>
      </c>
      <c r="Q31" s="221">
        <v>2.7216418</v>
      </c>
      <c r="R31" s="221">
        <v>2.2000000000000001E-6</v>
      </c>
      <c r="S31" s="221">
        <v>1.578317</v>
      </c>
      <c r="T31" s="221">
        <v>22.9292376</v>
      </c>
      <c r="U31" s="221">
        <v>67770.855798400007</v>
      </c>
      <c r="V31" s="221">
        <v>1.2180000000000001E-4</v>
      </c>
      <c r="W31" s="221">
        <v>0.41691460000000002</v>
      </c>
      <c r="X31" s="221">
        <v>-16260.298064900002</v>
      </c>
      <c r="Y31" s="221">
        <v>-10364.893781700001</v>
      </c>
      <c r="Z31" s="221">
        <v>-12616.591114899999</v>
      </c>
      <c r="AA31" s="221">
        <v>32302.1006872</v>
      </c>
      <c r="AB31" s="221">
        <v>3340.0893517999998</v>
      </c>
      <c r="AC31" s="221">
        <v>7.1980430000000002</v>
      </c>
      <c r="AD31" s="221">
        <v>6.1140000000000001E-4</v>
      </c>
      <c r="AE31" s="221">
        <v>2.2100000000000001E-4</v>
      </c>
      <c r="AF31" s="221">
        <v>47.087846999999996</v>
      </c>
      <c r="AG31" s="221">
        <v>322.24111640000001</v>
      </c>
      <c r="AH31" s="221">
        <v>6071.331741</v>
      </c>
      <c r="AI31" s="221">
        <v>7.9999999999999996E-7</v>
      </c>
      <c r="AJ31" s="221">
        <v>1.06642E-2</v>
      </c>
      <c r="AK31" s="221">
        <v>2.6580000000000001E-4</v>
      </c>
      <c r="AL31" s="221">
        <v>9.0846E-3</v>
      </c>
      <c r="AM31" s="221">
        <v>267377.40511440003</v>
      </c>
      <c r="AN31" s="221">
        <v>-1173.7494557</v>
      </c>
      <c r="AO31" s="221"/>
      <c r="AP31" s="221"/>
      <c r="AQ31" s="221"/>
      <c r="AR31" s="221"/>
      <c r="AS31" s="222"/>
      <c r="AT31" s="223"/>
      <c r="AU31" s="223"/>
      <c r="AV31" s="223"/>
      <c r="AW31" s="223"/>
      <c r="AX31" s="59"/>
      <c r="AY31" s="35"/>
      <c r="AZ31" s="34"/>
      <c r="BA31" s="34"/>
      <c r="BB31" s="33"/>
      <c r="BC31" s="33"/>
      <c r="BD31" s="34"/>
    </row>
    <row r="32" spans="1:56" x14ac:dyDescent="0.25">
      <c r="A32" s="219">
        <v>44013</v>
      </c>
      <c r="B32" s="220">
        <v>-37259.908115099999</v>
      </c>
      <c r="C32" s="220">
        <v>-56869.359775699995</v>
      </c>
      <c r="D32" s="92">
        <v>27734.7443537</v>
      </c>
      <c r="E32" s="92">
        <v>-15.245037399999999</v>
      </c>
      <c r="F32" s="92">
        <v>-14698.130839400001</v>
      </c>
      <c r="G32" s="92">
        <v>23272.552157300001</v>
      </c>
      <c r="H32" s="221">
        <v>-1300.1655444</v>
      </c>
      <c r="I32" s="221">
        <v>-832.34938060000002</v>
      </c>
      <c r="J32" s="221">
        <v>9.6199999999999994E-5</v>
      </c>
      <c r="K32" s="221">
        <v>1.7061999999999999E-3</v>
      </c>
      <c r="L32" s="221">
        <v>165291.66821129998</v>
      </c>
      <c r="M32" s="221">
        <v>2067.4729413999999</v>
      </c>
      <c r="N32" s="221">
        <v>4.9146422000000003</v>
      </c>
      <c r="O32" s="221">
        <v>42.352163400000002</v>
      </c>
      <c r="P32" s="221">
        <v>8.4281599999999998E-2</v>
      </c>
      <c r="Q32" s="221">
        <v>1.6329849999999999</v>
      </c>
      <c r="R32" s="221">
        <v>7.9999999999999996E-7</v>
      </c>
      <c r="S32" s="221">
        <v>0.78915860000000004</v>
      </c>
      <c r="T32" s="221">
        <v>6.8787712000000001</v>
      </c>
      <c r="U32" s="221">
        <v>66995.412313699999</v>
      </c>
      <c r="V32" s="221">
        <v>6.0999999999999999E-5</v>
      </c>
      <c r="W32" s="221">
        <v>0.20845739999999999</v>
      </c>
      <c r="X32" s="221">
        <v>-15283.357087799999</v>
      </c>
      <c r="Y32" s="221">
        <v>-10294.771473500001</v>
      </c>
      <c r="Z32" s="221">
        <v>-13694.411950099999</v>
      </c>
      <c r="AA32" s="221">
        <v>1465.0083474</v>
      </c>
      <c r="AB32" s="221">
        <v>3210.6697736000001</v>
      </c>
      <c r="AC32" s="221">
        <v>1.4396085999999999</v>
      </c>
      <c r="AD32" s="221">
        <v>2.4459999999999998E-4</v>
      </c>
      <c r="AE32" s="221">
        <v>4.4199999999999997E-5</v>
      </c>
      <c r="AF32" s="221">
        <v>28.252708200000001</v>
      </c>
      <c r="AG32" s="221">
        <v>353.30884700000001</v>
      </c>
      <c r="AH32" s="221">
        <v>9269.442622999999</v>
      </c>
      <c r="AI32" s="221">
        <v>3.9999999999999998E-7</v>
      </c>
      <c r="AJ32" s="221">
        <v>3.1992000000000001E-3</v>
      </c>
      <c r="AK32" s="221">
        <v>1.064E-4</v>
      </c>
      <c r="AL32" s="221">
        <v>2.7253999999999998E-3</v>
      </c>
      <c r="AM32" s="221">
        <v>267238.9414828</v>
      </c>
      <c r="AN32" s="221">
        <v>-1144.0342796</v>
      </c>
      <c r="AO32" s="221"/>
      <c r="AP32" s="221"/>
      <c r="AQ32" s="221"/>
      <c r="AR32" s="221"/>
      <c r="AS32" s="222"/>
      <c r="AT32" s="223"/>
      <c r="AU32" s="223"/>
      <c r="AV32" s="223"/>
      <c r="AW32" s="223"/>
      <c r="AX32" s="59"/>
      <c r="AY32" s="35"/>
      <c r="AZ32" s="34"/>
      <c r="BA32" s="34"/>
      <c r="BB32" s="33"/>
      <c r="BC32" s="33"/>
      <c r="BD32" s="34"/>
    </row>
    <row r="33" spans="1:56" x14ac:dyDescent="0.25">
      <c r="A33" s="219">
        <v>44044</v>
      </c>
      <c r="B33" s="220">
        <v>-36102.768111500001</v>
      </c>
      <c r="C33" s="220">
        <v>-52293.664161599998</v>
      </c>
      <c r="D33" s="92">
        <v>27941.396382300001</v>
      </c>
      <c r="E33" s="92">
        <v>-7.6225187999999999</v>
      </c>
      <c r="F33" s="92">
        <v>-14364.514391799999</v>
      </c>
      <c r="G33" s="92">
        <v>23272.552157300001</v>
      </c>
      <c r="H33" s="221">
        <v>-621.43096319999995</v>
      </c>
      <c r="I33" s="221">
        <v>-813.57458250000002</v>
      </c>
      <c r="J33" s="221">
        <v>4.8000000000000001E-5</v>
      </c>
      <c r="K33" s="221">
        <v>5.1179999999999997E-4</v>
      </c>
      <c r="L33" s="221">
        <v>161561.37889970001</v>
      </c>
      <c r="M33" s="221">
        <v>2067.4729413999999</v>
      </c>
      <c r="N33" s="221">
        <v>2.4573212</v>
      </c>
      <c r="O33" s="221">
        <v>21.1760816</v>
      </c>
      <c r="P33" s="221">
        <v>5.0569000000000003E-2</v>
      </c>
      <c r="Q33" s="221">
        <v>0.97979099999999997</v>
      </c>
      <c r="R33" s="221">
        <v>3.9999999999999998E-7</v>
      </c>
      <c r="S33" s="221">
        <v>0.39457920000000002</v>
      </c>
      <c r="T33" s="221">
        <v>2.0636313999999998</v>
      </c>
      <c r="U33" s="221">
        <v>58880.459030700003</v>
      </c>
      <c r="V33" s="221">
        <v>3.04E-5</v>
      </c>
      <c r="W33" s="221">
        <v>0.1042286</v>
      </c>
      <c r="X33" s="221">
        <v>-13752.3720366</v>
      </c>
      <c r="Y33" s="221">
        <v>-10079.722611500001</v>
      </c>
      <c r="Z33" s="221">
        <v>-13666.9320161</v>
      </c>
      <c r="AA33" s="221">
        <v>3939.9382430000001</v>
      </c>
      <c r="AB33" s="221">
        <v>2655.2004756000001</v>
      </c>
      <c r="AC33" s="221">
        <v>0.28792180000000001</v>
      </c>
      <c r="AD33" s="221">
        <v>9.7800000000000006E-5</v>
      </c>
      <c r="AE33" s="221">
        <v>8.8000000000000004E-6</v>
      </c>
      <c r="AF33" s="221">
        <v>16.951624800000001</v>
      </c>
      <c r="AG33" s="221">
        <v>317.97527120000001</v>
      </c>
      <c r="AH33" s="221">
        <v>9748.9899026999992</v>
      </c>
      <c r="AI33" s="221">
        <v>1.9999999999999999E-7</v>
      </c>
      <c r="AJ33" s="221">
        <v>9.5980000000000002E-4</v>
      </c>
      <c r="AK33" s="221">
        <v>4.2599999999999999E-5</v>
      </c>
      <c r="AL33" s="221">
        <v>8.1760000000000003E-4</v>
      </c>
      <c r="AM33" s="221">
        <v>214789.67534259998</v>
      </c>
      <c r="AN33" s="221">
        <v>-1144.0342796</v>
      </c>
      <c r="AO33" s="221"/>
      <c r="AP33" s="221"/>
      <c r="AQ33" s="221"/>
      <c r="AR33" s="221"/>
      <c r="AS33" s="222"/>
      <c r="AT33" s="223"/>
      <c r="AU33" s="223"/>
      <c r="AV33" s="223"/>
      <c r="AW33" s="223"/>
      <c r="AX33" s="59"/>
      <c r="AY33" s="35"/>
      <c r="AZ33" s="34"/>
      <c r="BA33" s="34"/>
      <c r="BB33" s="33"/>
      <c r="BC33" s="33"/>
      <c r="BD33" s="34"/>
    </row>
    <row r="34" spans="1:56" x14ac:dyDescent="0.25">
      <c r="A34" s="219">
        <v>44075</v>
      </c>
      <c r="B34" s="220">
        <v>-34019.916105099997</v>
      </c>
      <c r="C34" s="220">
        <v>-52620.499562600002</v>
      </c>
      <c r="D34" s="92">
        <v>26326.347865299998</v>
      </c>
      <c r="E34" s="92">
        <v>-3.8112594</v>
      </c>
      <c r="F34" s="92">
        <v>-17341.868924800001</v>
      </c>
      <c r="G34" s="92">
        <v>23272.552157300001</v>
      </c>
      <c r="H34" s="221">
        <v>-248.5723854</v>
      </c>
      <c r="I34" s="221">
        <v>-819.83284860000003</v>
      </c>
      <c r="J34" s="221">
        <v>2.4000000000000001E-5</v>
      </c>
      <c r="K34" s="221">
        <v>1.5359999999999999E-4</v>
      </c>
      <c r="L34" s="221">
        <v>160040.54620849999</v>
      </c>
      <c r="M34" s="221">
        <v>0</v>
      </c>
      <c r="N34" s="221">
        <v>1.2286606</v>
      </c>
      <c r="O34" s="221">
        <v>10.5880408</v>
      </c>
      <c r="P34" s="221">
        <v>3.0341400000000001E-2</v>
      </c>
      <c r="Q34" s="221">
        <v>0.58787460000000002</v>
      </c>
      <c r="R34" s="221">
        <v>1.9999999999999999E-7</v>
      </c>
      <c r="S34" s="221">
        <v>0.19728960000000001</v>
      </c>
      <c r="T34" s="221">
        <v>0.61908940000000001</v>
      </c>
      <c r="U34" s="221">
        <v>58037.817917599998</v>
      </c>
      <c r="V34" s="221">
        <v>1.52E-5</v>
      </c>
      <c r="W34" s="221">
        <v>5.2114399999999998E-2</v>
      </c>
      <c r="X34" s="221">
        <v>-13668.398389800001</v>
      </c>
      <c r="Y34" s="221">
        <v>-9855.0770474000001</v>
      </c>
      <c r="Z34" s="221">
        <v>-14647.5706173</v>
      </c>
      <c r="AA34" s="221">
        <v>694.21938920000002</v>
      </c>
      <c r="AB34" s="221">
        <v>3009.3304868</v>
      </c>
      <c r="AC34" s="221">
        <v>5.7584400000000001E-2</v>
      </c>
      <c r="AD34" s="221">
        <v>3.9199999999999997E-5</v>
      </c>
      <c r="AE34" s="221">
        <v>1.7999999999999999E-6</v>
      </c>
      <c r="AF34" s="221">
        <v>10.170975</v>
      </c>
      <c r="AG34" s="221">
        <v>4136.0630276000002</v>
      </c>
      <c r="AH34" s="221">
        <v>5872.3159283000005</v>
      </c>
      <c r="AI34" s="221">
        <v>0</v>
      </c>
      <c r="AJ34" s="221">
        <v>2.8800000000000001E-4</v>
      </c>
      <c r="AK34" s="221">
        <v>1.7E-5</v>
      </c>
      <c r="AL34" s="221">
        <v>2.452E-4</v>
      </c>
      <c r="AM34" s="221">
        <v>155478.7119545</v>
      </c>
      <c r="AN34" s="221">
        <v>-1114.3191035</v>
      </c>
      <c r="AO34" s="221"/>
      <c r="AP34" s="221"/>
      <c r="AQ34" s="221"/>
      <c r="AR34" s="221"/>
      <c r="AS34" s="222"/>
      <c r="AT34" s="223"/>
      <c r="AU34" s="223"/>
      <c r="AV34" s="223"/>
      <c r="AW34" s="223"/>
      <c r="AX34" s="59"/>
      <c r="AY34" s="35"/>
      <c r="AZ34" s="34"/>
      <c r="BA34" s="34"/>
      <c r="BB34" s="33"/>
      <c r="BC34" s="33"/>
      <c r="BD34" s="34"/>
    </row>
    <row r="35" spans="1:56" x14ac:dyDescent="0.25">
      <c r="A35" s="219">
        <v>44105</v>
      </c>
      <c r="B35" s="220">
        <v>-33557.060103700001</v>
      </c>
      <c r="C35" s="220">
        <v>-53274.170364599995</v>
      </c>
      <c r="D35" s="92">
        <v>26598.822354200001</v>
      </c>
      <c r="E35" s="92">
        <v>-1.9056295999999999</v>
      </c>
      <c r="F35" s="92">
        <v>-13278.608628399999</v>
      </c>
      <c r="G35" s="92">
        <v>23272.552157300001</v>
      </c>
      <c r="H35" s="221">
        <v>-99.428954200000007</v>
      </c>
      <c r="I35" s="221">
        <v>-807.31631649999997</v>
      </c>
      <c r="J35" s="221">
        <v>1.2E-5</v>
      </c>
      <c r="K35" s="221">
        <v>4.6E-5</v>
      </c>
      <c r="L35" s="221">
        <v>159257.60707</v>
      </c>
      <c r="M35" s="221">
        <v>0</v>
      </c>
      <c r="N35" s="221">
        <v>0.61433020000000005</v>
      </c>
      <c r="O35" s="221">
        <v>5.2940204</v>
      </c>
      <c r="P35" s="221">
        <v>1.82048E-2</v>
      </c>
      <c r="Q35" s="221">
        <v>0.3527248</v>
      </c>
      <c r="R35" s="221">
        <v>0</v>
      </c>
      <c r="S35" s="221">
        <v>9.8644800000000005E-2</v>
      </c>
      <c r="T35" s="221">
        <v>0.1857268</v>
      </c>
      <c r="U35" s="221">
        <v>59743.2000185</v>
      </c>
      <c r="V35" s="221">
        <v>7.6000000000000001E-6</v>
      </c>
      <c r="W35" s="221">
        <v>2.6057199999999999E-2</v>
      </c>
      <c r="X35" s="221">
        <v>-14150.5683959</v>
      </c>
      <c r="Y35" s="221">
        <v>-10039.437217999999</v>
      </c>
      <c r="Z35" s="221">
        <v>-13580.0469954</v>
      </c>
      <c r="AA35" s="221">
        <v>618.57604570000001</v>
      </c>
      <c r="AB35" s="221">
        <v>2258.0710095999998</v>
      </c>
      <c r="AC35" s="221">
        <v>1.1516800000000001E-2</v>
      </c>
      <c r="AD35" s="221">
        <v>1.56E-5</v>
      </c>
      <c r="AE35" s="221">
        <v>3.9999999999999998E-7</v>
      </c>
      <c r="AF35" s="221">
        <v>6.1025850000000004</v>
      </c>
      <c r="AG35" s="221">
        <v>5265.4375479999999</v>
      </c>
      <c r="AH35" s="221">
        <v>7411.2824932000003</v>
      </c>
      <c r="AI35" s="221">
        <v>0</v>
      </c>
      <c r="AJ35" s="221">
        <v>8.6399999999999999E-5</v>
      </c>
      <c r="AK35" s="221">
        <v>6.8000000000000001E-6</v>
      </c>
      <c r="AL35" s="221">
        <v>7.36E-5</v>
      </c>
      <c r="AM35" s="221">
        <v>158821.11269720001</v>
      </c>
      <c r="AN35" s="221">
        <v>-1054.8887513</v>
      </c>
      <c r="AO35" s="221"/>
      <c r="AP35" s="221"/>
      <c r="AQ35" s="221"/>
      <c r="AR35" s="221"/>
      <c r="AS35" s="222"/>
      <c r="AT35" s="223"/>
      <c r="AU35" s="223"/>
      <c r="AV35" s="223"/>
      <c r="AW35" s="223"/>
      <c r="AX35" s="59"/>
      <c r="AY35" s="35"/>
      <c r="AZ35" s="34"/>
      <c r="BA35" s="34"/>
      <c r="BB35" s="33"/>
      <c r="BC35" s="33"/>
      <c r="BD35" s="34"/>
    </row>
    <row r="36" spans="1:56" x14ac:dyDescent="0.25">
      <c r="A36" s="219">
        <v>44136</v>
      </c>
      <c r="B36" s="220">
        <v>-34251.344105800003</v>
      </c>
      <c r="C36" s="220">
        <v>-53601.005765599999</v>
      </c>
      <c r="D36" s="92">
        <v>23919.663229399997</v>
      </c>
      <c r="E36" s="92">
        <v>-0.95281479999999996</v>
      </c>
      <c r="F36" s="92">
        <v>-9321.0244156000008</v>
      </c>
      <c r="G36" s="92">
        <v>23272.552157300001</v>
      </c>
      <c r="H36" s="221">
        <v>-39.771581599999998</v>
      </c>
      <c r="I36" s="221">
        <v>-807.31631649999997</v>
      </c>
      <c r="J36" s="221">
        <v>6.0000000000000002E-6</v>
      </c>
      <c r="K36" s="221">
        <v>1.38E-5</v>
      </c>
      <c r="L36" s="221">
        <v>158068.98961600001</v>
      </c>
      <c r="M36" s="221">
        <v>0</v>
      </c>
      <c r="N36" s="221">
        <v>0.30716520000000003</v>
      </c>
      <c r="O36" s="221">
        <v>2.6470102</v>
      </c>
      <c r="P36" s="221">
        <v>1.09228E-2</v>
      </c>
      <c r="Q36" s="221">
        <v>0.21163480000000001</v>
      </c>
      <c r="R36" s="221">
        <v>0</v>
      </c>
      <c r="S36" s="221">
        <v>4.9322400000000002E-2</v>
      </c>
      <c r="T36" s="221">
        <v>5.5717999999999997E-2</v>
      </c>
      <c r="U36" s="221">
        <v>61266.018509500005</v>
      </c>
      <c r="V36" s="221">
        <v>3.8E-6</v>
      </c>
      <c r="W36" s="221">
        <v>1.30286E-2</v>
      </c>
      <c r="X36" s="221">
        <v>-13139.9165374</v>
      </c>
      <c r="Y36" s="221">
        <v>-9103.7323801000002</v>
      </c>
      <c r="Z36" s="221">
        <v>-12816.382881699999</v>
      </c>
      <c r="AA36" s="221">
        <v>246.4311089</v>
      </c>
      <c r="AB36" s="221">
        <v>1637.7332382</v>
      </c>
      <c r="AC36" s="221">
        <v>2.3034000000000002E-3</v>
      </c>
      <c r="AD36" s="221">
        <v>6.1999999999999999E-6</v>
      </c>
      <c r="AE36" s="221">
        <v>0</v>
      </c>
      <c r="AF36" s="221">
        <v>3.6615509999999998</v>
      </c>
      <c r="AG36" s="221">
        <v>10281.6609536</v>
      </c>
      <c r="AH36" s="221">
        <v>7118.3001109000006</v>
      </c>
      <c r="AI36" s="221">
        <v>0</v>
      </c>
      <c r="AJ36" s="221">
        <v>2.5999999999999998E-5</v>
      </c>
      <c r="AK36" s="221">
        <v>2.7999999999999999E-6</v>
      </c>
      <c r="AL36" s="221">
        <v>2.1999999999999999E-5</v>
      </c>
      <c r="AM36" s="221">
        <v>141775.54675939999</v>
      </c>
      <c r="AN36" s="221">
        <v>-1099.4615154000001</v>
      </c>
      <c r="AO36" s="221"/>
      <c r="AP36" s="221"/>
      <c r="AQ36" s="221"/>
      <c r="AR36" s="221"/>
      <c r="AS36" s="222"/>
      <c r="AT36" s="223"/>
      <c r="AU36" s="223"/>
      <c r="AV36" s="223"/>
      <c r="AW36" s="223"/>
      <c r="AX36" s="59"/>
      <c r="AY36" s="35"/>
      <c r="AZ36" s="34"/>
      <c r="BA36" s="34"/>
      <c r="BB36" s="33"/>
      <c r="BC36" s="33"/>
      <c r="BD36" s="34"/>
    </row>
    <row r="37" spans="1:56" x14ac:dyDescent="0.25">
      <c r="A37" s="219">
        <v>44166</v>
      </c>
      <c r="B37" s="220">
        <v>-34482.772106500001</v>
      </c>
      <c r="C37" s="220">
        <v>-53927.841166600003</v>
      </c>
      <c r="D37" s="92">
        <v>24228.023942399999</v>
      </c>
      <c r="E37" s="92">
        <v>-0.47640739999999998</v>
      </c>
      <c r="F37" s="92">
        <v>-7970.2934968</v>
      </c>
      <c r="G37" s="92">
        <v>23272.552157300001</v>
      </c>
      <c r="H37" s="221">
        <v>-15.908632600000001</v>
      </c>
      <c r="I37" s="221">
        <v>-819.83284860000003</v>
      </c>
      <c r="J37" s="221">
        <v>3.0000000000000001E-6</v>
      </c>
      <c r="K37" s="221">
        <v>4.1999999999999996E-6</v>
      </c>
      <c r="L37" s="221">
        <v>160571.0692417</v>
      </c>
      <c r="M37" s="221">
        <v>0</v>
      </c>
      <c r="N37" s="221">
        <v>0.15358260000000001</v>
      </c>
      <c r="O37" s="221">
        <v>1.3235052</v>
      </c>
      <c r="P37" s="221">
        <v>6.5538000000000003E-3</v>
      </c>
      <c r="Q37" s="221">
        <v>0.12698100000000001</v>
      </c>
      <c r="R37" s="221">
        <v>0</v>
      </c>
      <c r="S37" s="221">
        <v>2.4661200000000001E-2</v>
      </c>
      <c r="T37" s="221">
        <v>1.6715399999999998E-2</v>
      </c>
      <c r="U37" s="221">
        <v>63236.945703699996</v>
      </c>
      <c r="V37" s="221">
        <v>1.9999999999999999E-6</v>
      </c>
      <c r="W37" s="221">
        <v>6.5142000000000004E-3</v>
      </c>
      <c r="X37" s="221">
        <v>-13010.0386444</v>
      </c>
      <c r="Y37" s="221">
        <v>-8902.1604360999991</v>
      </c>
      <c r="Z37" s="221">
        <v>-12629.290325599999</v>
      </c>
      <c r="AA37" s="221">
        <v>2093.7474855</v>
      </c>
      <c r="AB37" s="221">
        <v>1235.8798675999999</v>
      </c>
      <c r="AC37" s="221">
        <v>4.6059999999999997E-4</v>
      </c>
      <c r="AD37" s="221">
        <v>2.6000000000000001E-6</v>
      </c>
      <c r="AE37" s="221">
        <v>0</v>
      </c>
      <c r="AF37" s="221">
        <v>2.1969306</v>
      </c>
      <c r="AG37" s="221">
        <v>6108.2498791999997</v>
      </c>
      <c r="AH37" s="221">
        <v>7482.7010926000003</v>
      </c>
      <c r="AI37" s="221">
        <v>0</v>
      </c>
      <c r="AJ37" s="221">
        <v>7.7999999999999999E-6</v>
      </c>
      <c r="AK37" s="221">
        <v>9.9999999999999995E-7</v>
      </c>
      <c r="AL37" s="221">
        <v>6.6000000000000003E-6</v>
      </c>
      <c r="AM37" s="221">
        <v>136027.91229890002</v>
      </c>
      <c r="AN37" s="221">
        <v>-1084.6039274</v>
      </c>
      <c r="AO37" s="221"/>
      <c r="AP37" s="221"/>
      <c r="AQ37" s="221"/>
      <c r="AR37" s="221"/>
      <c r="AS37" s="222"/>
      <c r="AT37" s="223"/>
      <c r="AU37" s="223"/>
      <c r="AV37" s="223"/>
      <c r="AW37" s="223"/>
      <c r="AX37" s="59"/>
      <c r="AY37" s="35"/>
      <c r="AZ37" s="34"/>
      <c r="BA37" s="34"/>
      <c r="BB37" s="33"/>
      <c r="BC37" s="33"/>
      <c r="BD37" s="34"/>
    </row>
    <row r="38" spans="1:56" x14ac:dyDescent="0.25">
      <c r="A38" s="56"/>
      <c r="B38" s="56"/>
      <c r="C38" s="56"/>
      <c r="D38" s="81"/>
      <c r="E38" s="92"/>
      <c r="F38" s="82"/>
      <c r="G38" s="80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9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178"/>
      <c r="AT38" s="59"/>
      <c r="AU38" s="59"/>
      <c r="AV38" s="59"/>
      <c r="AW38" s="59"/>
      <c r="AX38" s="59"/>
      <c r="AY38" s="35"/>
      <c r="AZ38" s="34"/>
      <c r="BA38" s="34"/>
      <c r="BB38" s="33"/>
      <c r="BC38" s="33"/>
      <c r="BD38" s="34"/>
    </row>
    <row r="39" spans="1:56" x14ac:dyDescent="0.25">
      <c r="A39" s="56"/>
      <c r="B39" s="56"/>
      <c r="C39" s="56"/>
      <c r="D39" s="81"/>
      <c r="E39" s="92"/>
      <c r="F39" s="82"/>
      <c r="G39" s="80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9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178"/>
      <c r="AT39" s="59"/>
      <c r="AU39" s="59"/>
      <c r="AV39" s="59"/>
      <c r="AW39" s="59"/>
      <c r="AX39" s="59"/>
      <c r="AY39" s="35"/>
      <c r="AZ39" s="34"/>
      <c r="BA39" s="34"/>
      <c r="BB39" s="33"/>
      <c r="BC39" s="33"/>
      <c r="BD39" s="34"/>
    </row>
    <row r="40" spans="1:56" x14ac:dyDescent="0.25">
      <c r="A40" s="56"/>
      <c r="B40" s="56"/>
      <c r="C40" s="56"/>
      <c r="D40" s="81"/>
      <c r="E40" s="92"/>
      <c r="F40" s="82"/>
      <c r="G40" s="80"/>
      <c r="H40" s="83"/>
      <c r="I40" s="83"/>
      <c r="J40" s="83">
        <v>0</v>
      </c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>
        <v>485.1132366812227</v>
      </c>
      <c r="AD40" s="9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178"/>
      <c r="AT40" s="59"/>
      <c r="AU40" s="59"/>
      <c r="AV40" s="59"/>
      <c r="AW40" s="59"/>
      <c r="AX40" s="59"/>
      <c r="AY40" s="35"/>
      <c r="AZ40" s="34"/>
      <c r="BA40" s="34"/>
      <c r="BB40" s="33"/>
      <c r="BC40" s="33"/>
      <c r="BD40" s="34"/>
    </row>
    <row r="41" spans="1:56" x14ac:dyDescent="0.25">
      <c r="A41" s="56"/>
      <c r="B41" s="56"/>
      <c r="C41" s="56"/>
      <c r="D41" s="81"/>
      <c r="E41" s="92"/>
      <c r="F41" s="82"/>
      <c r="G41" s="80"/>
      <c r="H41" s="83"/>
      <c r="I41" s="83"/>
      <c r="J41" s="83">
        <v>0</v>
      </c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>
        <v>97.022647379912655</v>
      </c>
      <c r="AD41" s="9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178"/>
      <c r="AT41" s="59"/>
      <c r="AU41" s="59"/>
      <c r="AV41" s="59"/>
      <c r="AW41" s="59"/>
      <c r="AX41" s="59"/>
      <c r="AY41" s="35"/>
      <c r="AZ41" s="34"/>
      <c r="BA41" s="34"/>
      <c r="BB41" s="33"/>
      <c r="BC41" s="33"/>
      <c r="BD41" s="34"/>
    </row>
    <row r="42" spans="1:56" x14ac:dyDescent="0.25">
      <c r="A42" s="56"/>
      <c r="B42" s="56"/>
      <c r="C42" s="56"/>
      <c r="D42" s="81"/>
      <c r="E42" s="92"/>
      <c r="F42" s="82"/>
      <c r="G42" s="80"/>
      <c r="H42" s="83"/>
      <c r="I42" s="83"/>
      <c r="J42" s="83">
        <v>0</v>
      </c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>
        <v>19.404529475982532</v>
      </c>
      <c r="AD42" s="93">
        <v>0.91600000000000004</v>
      </c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178"/>
      <c r="AT42" s="59"/>
      <c r="AU42" s="59"/>
      <c r="AV42" s="59"/>
      <c r="AW42" s="59"/>
      <c r="AX42" s="59"/>
      <c r="AY42" s="35"/>
      <c r="AZ42" s="34"/>
      <c r="BA42" s="34"/>
      <c r="BB42" s="33"/>
      <c r="BC42" s="33"/>
      <c r="BD42" s="34"/>
    </row>
    <row r="43" spans="1:56" x14ac:dyDescent="0.25">
      <c r="A43" s="56"/>
      <c r="B43" s="56"/>
      <c r="C43" s="56"/>
      <c r="D43" s="81"/>
      <c r="E43" s="92"/>
      <c r="F43" s="82"/>
      <c r="G43" s="80"/>
      <c r="H43" s="83"/>
      <c r="I43" s="83"/>
      <c r="J43" s="83">
        <v>1507.7399310043668</v>
      </c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>
        <v>3020.8324879912661</v>
      </c>
      <c r="AD43" s="9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178"/>
      <c r="AT43" s="59"/>
      <c r="AU43" s="59"/>
      <c r="AV43" s="59"/>
      <c r="AW43" s="59"/>
      <c r="AX43" s="59"/>
      <c r="AY43" s="35"/>
      <c r="AZ43" s="34"/>
      <c r="BA43" s="34"/>
      <c r="BB43" s="33"/>
      <c r="BC43" s="33"/>
      <c r="BD43" s="34"/>
    </row>
    <row r="44" spans="1:56" x14ac:dyDescent="0.25">
      <c r="A44" s="56"/>
      <c r="B44" s="56"/>
      <c r="C44" s="56"/>
      <c r="D44" s="81"/>
      <c r="E44" s="92"/>
      <c r="F44" s="82"/>
      <c r="G44" s="80"/>
      <c r="H44" s="83"/>
      <c r="I44" s="83"/>
      <c r="J44" s="83">
        <v>1418.0380552401746</v>
      </c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>
        <v>2540.1024102620086</v>
      </c>
      <c r="AD44" s="9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178"/>
      <c r="AT44" s="59"/>
      <c r="AU44" s="59"/>
      <c r="AV44" s="59"/>
      <c r="AW44" s="59"/>
      <c r="AX44" s="59"/>
      <c r="AY44" s="35"/>
      <c r="AZ44" s="34"/>
      <c r="BA44" s="34"/>
      <c r="BB44" s="33"/>
      <c r="BC44" s="33"/>
      <c r="BD44" s="34"/>
    </row>
    <row r="45" spans="1:56" x14ac:dyDescent="0.25">
      <c r="A45" s="56"/>
      <c r="B45" s="56"/>
      <c r="C45" s="56"/>
      <c r="D45" s="81"/>
      <c r="E45" s="92"/>
      <c r="F45" s="82"/>
      <c r="G45" s="80"/>
      <c r="H45" s="83"/>
      <c r="I45" s="83"/>
      <c r="J45" s="83">
        <v>425.41141659388643</v>
      </c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>
        <v>949.95770240174659</v>
      </c>
      <c r="AD45" s="9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178"/>
      <c r="AT45" s="59"/>
      <c r="AU45" s="59"/>
      <c r="AV45" s="59"/>
      <c r="AW45" s="59"/>
      <c r="AX45" s="59"/>
      <c r="AY45" s="35"/>
      <c r="AZ45" s="34"/>
      <c r="BA45" s="34"/>
      <c r="BB45" s="33"/>
      <c r="BC45" s="33"/>
      <c r="BD45" s="34"/>
    </row>
    <row r="46" spans="1:56" x14ac:dyDescent="0.25">
      <c r="A46" s="56"/>
      <c r="B46" s="56"/>
      <c r="C46" s="56"/>
      <c r="D46" s="81"/>
      <c r="E46" s="92"/>
      <c r="F46" s="82"/>
      <c r="G46" s="80"/>
      <c r="H46" s="83"/>
      <c r="I46" s="83"/>
      <c r="J46" s="83">
        <v>127.6234248908297</v>
      </c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>
        <v>4645.5573052401742</v>
      </c>
      <c r="AD46" s="9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178"/>
      <c r="AT46" s="59"/>
      <c r="AU46" s="59"/>
      <c r="AV46" s="59"/>
      <c r="AW46" s="59"/>
      <c r="AX46" s="59"/>
      <c r="AY46" s="35"/>
      <c r="AZ46" s="34"/>
      <c r="BA46" s="34"/>
      <c r="BB46" s="33"/>
      <c r="BC46" s="33"/>
      <c r="BD46" s="34"/>
    </row>
    <row r="47" spans="1:56" x14ac:dyDescent="0.25">
      <c r="A47" s="56"/>
      <c r="B47" s="56"/>
      <c r="C47" s="56"/>
      <c r="D47" s="81"/>
      <c r="E47" s="92"/>
      <c r="F47" s="82"/>
      <c r="G47" s="80"/>
      <c r="H47" s="83"/>
      <c r="I47" s="83"/>
      <c r="J47" s="83">
        <v>1051.5221061135371</v>
      </c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>
        <v>8194.5905386462873</v>
      </c>
      <c r="AD47" s="9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178"/>
      <c r="AT47" s="59"/>
      <c r="AU47" s="59"/>
      <c r="AV47" s="59"/>
      <c r="AW47" s="59"/>
      <c r="AX47" s="59"/>
      <c r="AY47" s="35"/>
      <c r="AZ47" s="34"/>
      <c r="BA47" s="34"/>
      <c r="BB47" s="33"/>
      <c r="BC47" s="33"/>
      <c r="BD47" s="34"/>
    </row>
    <row r="48" spans="1:56" x14ac:dyDescent="0.25">
      <c r="A48" s="56"/>
      <c r="B48" s="56"/>
      <c r="C48" s="56"/>
      <c r="D48" s="81"/>
      <c r="E48" s="92"/>
      <c r="F48" s="82"/>
      <c r="G48" s="80"/>
      <c r="H48" s="83"/>
      <c r="I48" s="83"/>
      <c r="J48" s="83">
        <v>315.45663187772925</v>
      </c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>
        <v>1638.9181076419213</v>
      </c>
      <c r="AD48" s="9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178"/>
      <c r="AT48" s="59"/>
      <c r="AU48" s="59"/>
      <c r="AV48" s="59"/>
      <c r="AW48" s="59"/>
      <c r="AX48" s="59"/>
      <c r="AY48" s="35"/>
      <c r="AZ48" s="34"/>
      <c r="BA48" s="34"/>
      <c r="BB48" s="33"/>
      <c r="BC48" s="33"/>
      <c r="BD48" s="34"/>
    </row>
    <row r="49" spans="1:56" x14ac:dyDescent="0.25">
      <c r="A49" s="56"/>
      <c r="B49" s="56"/>
      <c r="C49" s="56"/>
      <c r="D49" s="81"/>
      <c r="E49" s="92"/>
      <c r="F49" s="82"/>
      <c r="G49" s="80"/>
      <c r="H49" s="83"/>
      <c r="I49" s="83"/>
      <c r="J49" s="83">
        <v>94.636989519650641</v>
      </c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>
        <v>1115.0812871179039</v>
      </c>
      <c r="AD49" s="9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178"/>
      <c r="AT49" s="59"/>
      <c r="AU49" s="59"/>
      <c r="AV49" s="59"/>
      <c r="AW49" s="59"/>
      <c r="AX49" s="59"/>
      <c r="AY49" s="35"/>
      <c r="AZ49" s="34"/>
      <c r="BA49" s="34"/>
      <c r="BB49" s="33"/>
      <c r="BC49" s="33"/>
      <c r="BD49" s="34"/>
    </row>
    <row r="50" spans="1:56" x14ac:dyDescent="0.25">
      <c r="A50" s="56"/>
      <c r="B50" s="56"/>
      <c r="C50" s="56"/>
      <c r="D50" s="81"/>
      <c r="E50" s="92"/>
      <c r="F50" s="82"/>
      <c r="G50" s="80"/>
      <c r="H50" s="83"/>
      <c r="I50" s="83"/>
      <c r="J50" s="83">
        <v>28.391096943231442</v>
      </c>
      <c r="K50" s="83"/>
      <c r="L50" s="83">
        <v>0.91600000000000004</v>
      </c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>
        <v>223.01625742358075</v>
      </c>
      <c r="AD50" s="9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178"/>
      <c r="AT50" s="59"/>
      <c r="AU50" s="59"/>
      <c r="AV50" s="59"/>
      <c r="AW50" s="59"/>
      <c r="AX50" s="59"/>
      <c r="AY50" s="35"/>
      <c r="AZ50" s="34"/>
      <c r="BA50" s="34"/>
      <c r="BB50" s="33"/>
      <c r="BC50" s="33"/>
      <c r="BD50" s="34"/>
    </row>
    <row r="51" spans="1:56" x14ac:dyDescent="0.25">
      <c r="A51" s="56"/>
      <c r="B51" s="56"/>
      <c r="C51" s="56"/>
      <c r="D51" s="81"/>
      <c r="E51" s="92"/>
      <c r="F51" s="82"/>
      <c r="G51" s="80"/>
      <c r="H51" s="83"/>
      <c r="I51" s="83"/>
      <c r="J51" s="83">
        <v>8.517329039301309</v>
      </c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>
        <v>44.603251528384277</v>
      </c>
      <c r="AD51" s="9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178"/>
      <c r="AT51" s="59"/>
      <c r="AU51" s="59"/>
      <c r="AV51" s="59"/>
      <c r="AW51" s="59"/>
      <c r="AX51" s="59"/>
      <c r="AY51" s="35"/>
      <c r="AZ51" s="34"/>
      <c r="BA51" s="34"/>
      <c r="BB51" s="33"/>
      <c r="BC51" s="33"/>
      <c r="BD51" s="34"/>
    </row>
    <row r="52" spans="1:56" x14ac:dyDescent="0.25">
      <c r="A52" s="56"/>
      <c r="B52" s="56"/>
      <c r="C52" s="56"/>
      <c r="D52" s="81"/>
      <c r="E52" s="92"/>
      <c r="F52" s="82"/>
      <c r="G52" s="80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9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178"/>
      <c r="AT52" s="59"/>
      <c r="AU52" s="59"/>
      <c r="AV52" s="59"/>
      <c r="AW52" s="59"/>
      <c r="AX52" s="59"/>
      <c r="AY52" s="35"/>
      <c r="AZ52" s="34"/>
      <c r="BA52" s="34"/>
      <c r="BB52" s="33"/>
      <c r="BC52" s="33"/>
      <c r="BD52" s="34"/>
    </row>
    <row r="53" spans="1:56" x14ac:dyDescent="0.25">
      <c r="A53" s="56"/>
      <c r="B53" s="56"/>
      <c r="C53" s="56"/>
      <c r="D53" s="81"/>
      <c r="E53" s="92"/>
      <c r="F53" s="82"/>
      <c r="G53" s="80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9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178"/>
      <c r="AT53" s="59"/>
      <c r="AU53" s="59"/>
      <c r="AV53" s="59"/>
      <c r="AW53" s="59"/>
      <c r="AX53" s="59"/>
      <c r="AY53" s="35"/>
      <c r="AZ53" s="34"/>
      <c r="BA53" s="34"/>
      <c r="BB53" s="33"/>
      <c r="BC53" s="33"/>
      <c r="BD53" s="34"/>
    </row>
    <row r="54" spans="1:56" x14ac:dyDescent="0.25">
      <c r="A54" s="56"/>
      <c r="B54" s="56"/>
      <c r="C54" s="56"/>
      <c r="D54" s="81"/>
      <c r="E54" s="92"/>
      <c r="F54" s="82"/>
      <c r="G54" s="80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9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178"/>
      <c r="AT54" s="59"/>
      <c r="AU54" s="59"/>
      <c r="AV54" s="59"/>
      <c r="AW54" s="59"/>
      <c r="AX54" s="59"/>
      <c r="AY54" s="35"/>
      <c r="AZ54" s="34"/>
      <c r="BA54" s="34"/>
      <c r="BB54" s="33"/>
      <c r="BC54" s="33"/>
      <c r="BD54" s="34"/>
    </row>
    <row r="55" spans="1:56" x14ac:dyDescent="0.25">
      <c r="A55" s="56"/>
      <c r="B55" s="56"/>
      <c r="C55" s="56"/>
      <c r="D55" s="81"/>
      <c r="E55" s="92"/>
      <c r="F55" s="82"/>
      <c r="G55" s="80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9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178"/>
      <c r="AT55" s="59"/>
      <c r="AU55" s="59"/>
      <c r="AV55" s="59"/>
      <c r="AW55" s="59"/>
      <c r="AX55" s="59"/>
      <c r="AY55" s="35"/>
      <c r="AZ55" s="34"/>
      <c r="BA55" s="34"/>
      <c r="BB55" s="33"/>
      <c r="BC55" s="33"/>
      <c r="BD55" s="34"/>
    </row>
    <row r="56" spans="1:56" x14ac:dyDescent="0.25">
      <c r="A56" s="56"/>
      <c r="B56" s="56"/>
      <c r="C56" s="56"/>
      <c r="D56" s="81"/>
      <c r="E56" s="92"/>
      <c r="F56" s="82"/>
      <c r="G56" s="80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9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178"/>
      <c r="AT56" s="59"/>
      <c r="AU56" s="59"/>
      <c r="AV56" s="59"/>
      <c r="AW56" s="59"/>
      <c r="AX56" s="59"/>
      <c r="AY56" s="35"/>
      <c r="AZ56" s="34"/>
      <c r="BA56" s="34"/>
      <c r="BB56" s="33"/>
      <c r="BC56" s="33"/>
      <c r="BD56" s="34"/>
    </row>
    <row r="57" spans="1:56" x14ac:dyDescent="0.25">
      <c r="A57" s="56"/>
      <c r="B57" s="56"/>
      <c r="C57" s="56"/>
      <c r="D57" s="81"/>
      <c r="E57" s="92"/>
      <c r="F57" s="82"/>
      <c r="G57" s="80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9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178"/>
      <c r="AT57" s="59"/>
      <c r="AU57" s="59"/>
      <c r="AV57" s="59"/>
      <c r="AW57" s="59"/>
      <c r="AX57" s="59"/>
      <c r="AY57" s="35"/>
      <c r="AZ57" s="34"/>
      <c r="BA57" s="34"/>
      <c r="BB57" s="33"/>
      <c r="BC57" s="33"/>
      <c r="BD57" s="34"/>
    </row>
    <row r="58" spans="1:56" x14ac:dyDescent="0.25">
      <c r="A58" s="56"/>
      <c r="B58" s="56"/>
      <c r="C58" s="56"/>
      <c r="D58" s="81"/>
      <c r="E58" s="92"/>
      <c r="F58" s="82"/>
      <c r="G58" s="80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9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178"/>
      <c r="AT58" s="59"/>
      <c r="AU58" s="59"/>
      <c r="AV58" s="59"/>
      <c r="AW58" s="59"/>
      <c r="AX58" s="59"/>
      <c r="AY58" s="35"/>
      <c r="AZ58" s="34"/>
      <c r="BA58" s="34"/>
      <c r="BB58" s="33"/>
      <c r="BC58" s="33"/>
      <c r="BD58" s="34"/>
    </row>
    <row r="59" spans="1:56" x14ac:dyDescent="0.25">
      <c r="A59" s="56"/>
      <c r="B59" s="56"/>
      <c r="C59" s="56"/>
      <c r="D59" s="81"/>
      <c r="E59" s="92"/>
      <c r="F59" s="82"/>
      <c r="G59" s="80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9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178"/>
      <c r="AT59" s="59"/>
      <c r="AU59" s="59"/>
      <c r="AV59" s="59"/>
      <c r="AW59" s="59"/>
      <c r="AX59" s="59"/>
      <c r="AY59" s="35"/>
      <c r="AZ59" s="34"/>
      <c r="BA59" s="34"/>
      <c r="BB59" s="33"/>
      <c r="BC59" s="33"/>
      <c r="BD59" s="34"/>
    </row>
    <row r="60" spans="1:56" x14ac:dyDescent="0.25">
      <c r="A60" s="56"/>
      <c r="B60" s="56"/>
      <c r="C60" s="56"/>
      <c r="D60" s="81"/>
      <c r="E60" s="92"/>
      <c r="F60" s="82"/>
      <c r="G60" s="80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9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178"/>
      <c r="AT60" s="59"/>
      <c r="AU60" s="59"/>
      <c r="AV60" s="59"/>
      <c r="AW60" s="59"/>
      <c r="AX60" s="59"/>
      <c r="AY60" s="35"/>
      <c r="AZ60" s="34"/>
      <c r="BA60" s="34"/>
      <c r="BB60" s="33"/>
      <c r="BC60" s="33"/>
      <c r="BD60" s="34"/>
    </row>
    <row r="61" spans="1:56" x14ac:dyDescent="0.25">
      <c r="A61" s="56"/>
      <c r="B61" s="56"/>
      <c r="C61" s="56"/>
      <c r="D61" s="81"/>
      <c r="E61" s="92"/>
      <c r="F61" s="82"/>
      <c r="G61" s="80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9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  <c r="AP61" s="83"/>
      <c r="AQ61" s="83"/>
      <c r="AR61" s="83"/>
      <c r="AS61" s="178"/>
      <c r="AT61" s="59"/>
      <c r="AU61" s="59"/>
      <c r="AV61" s="59"/>
      <c r="AW61" s="59"/>
      <c r="AX61" s="59"/>
      <c r="AY61" s="35"/>
      <c r="AZ61" s="34"/>
      <c r="BA61" s="34"/>
      <c r="BB61" s="33"/>
      <c r="BC61" s="33"/>
      <c r="BD61" s="34"/>
    </row>
    <row r="62" spans="1:56" x14ac:dyDescent="0.25">
      <c r="A62" s="56"/>
      <c r="B62" s="56"/>
      <c r="C62" s="56"/>
      <c r="D62" s="81"/>
      <c r="E62" s="92"/>
      <c r="F62" s="82"/>
      <c r="G62" s="80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9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  <c r="AP62" s="83"/>
      <c r="AQ62" s="83"/>
      <c r="AR62" s="83"/>
      <c r="AS62" s="178"/>
      <c r="AT62" s="59"/>
      <c r="AU62" s="59"/>
      <c r="AV62" s="59"/>
      <c r="AW62" s="59"/>
      <c r="AX62" s="59"/>
      <c r="AY62" s="35"/>
      <c r="AZ62" s="34"/>
      <c r="BA62" s="34"/>
      <c r="BB62" s="33"/>
      <c r="BC62" s="33"/>
      <c r="BD62" s="34"/>
    </row>
    <row r="63" spans="1:56" x14ac:dyDescent="0.25">
      <c r="A63" s="56"/>
      <c r="B63" s="56"/>
      <c r="C63" s="56"/>
      <c r="D63" s="81"/>
      <c r="E63" s="92"/>
      <c r="F63" s="82"/>
      <c r="G63" s="80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9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/>
      <c r="AP63" s="83"/>
      <c r="AQ63" s="83"/>
      <c r="AR63" s="83"/>
      <c r="AS63" s="178"/>
      <c r="AT63" s="59"/>
      <c r="AU63" s="59"/>
      <c r="AV63" s="59"/>
      <c r="AW63" s="59"/>
      <c r="AX63" s="59"/>
      <c r="AY63" s="35"/>
      <c r="AZ63" s="34"/>
      <c r="BA63" s="34"/>
      <c r="BB63" s="33"/>
      <c r="BC63" s="33"/>
      <c r="BD63" s="34"/>
    </row>
    <row r="64" spans="1:56" x14ac:dyDescent="0.25">
      <c r="A64" s="56"/>
      <c r="B64" s="56"/>
      <c r="C64" s="56"/>
      <c r="D64" s="81"/>
      <c r="E64" s="92"/>
      <c r="F64" s="82"/>
      <c r="G64" s="80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9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  <c r="AP64" s="83"/>
      <c r="AQ64" s="83"/>
      <c r="AR64" s="83"/>
      <c r="AS64" s="178"/>
      <c r="AT64" s="59"/>
      <c r="AU64" s="59"/>
      <c r="AV64" s="59"/>
      <c r="AW64" s="59"/>
      <c r="AX64" s="59"/>
      <c r="AY64" s="35"/>
      <c r="AZ64" s="34"/>
      <c r="BA64" s="34"/>
      <c r="BB64" s="33"/>
      <c r="BC64" s="33"/>
      <c r="BD64" s="34"/>
    </row>
    <row r="65" spans="1:56" x14ac:dyDescent="0.25">
      <c r="A65" s="56"/>
      <c r="B65" s="56"/>
      <c r="C65" s="56"/>
      <c r="D65" s="81"/>
      <c r="E65" s="92"/>
      <c r="F65" s="82"/>
      <c r="G65" s="80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9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  <c r="AP65" s="83"/>
      <c r="AQ65" s="83"/>
      <c r="AR65" s="83"/>
      <c r="AS65" s="178"/>
      <c r="AT65" s="59"/>
      <c r="AU65" s="59"/>
      <c r="AV65" s="59"/>
      <c r="AW65" s="59"/>
      <c r="AX65" s="59"/>
      <c r="AY65" s="35"/>
      <c r="AZ65" s="34"/>
      <c r="BA65" s="34"/>
      <c r="BB65" s="33"/>
      <c r="BC65" s="33"/>
      <c r="BD65" s="34"/>
    </row>
    <row r="66" spans="1:56" x14ac:dyDescent="0.25">
      <c r="A66" s="56"/>
      <c r="B66" s="56"/>
      <c r="C66" s="56"/>
      <c r="D66" s="81"/>
      <c r="E66" s="92"/>
      <c r="F66" s="82"/>
      <c r="G66" s="80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9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178"/>
      <c r="AT66" s="59"/>
      <c r="AU66" s="59"/>
      <c r="AV66" s="59"/>
      <c r="AW66" s="59"/>
      <c r="AX66" s="59"/>
      <c r="AY66" s="35"/>
      <c r="AZ66" s="34"/>
      <c r="BA66" s="34"/>
      <c r="BB66" s="33"/>
      <c r="BC66" s="33"/>
      <c r="BD66" s="34"/>
    </row>
    <row r="67" spans="1:56" x14ac:dyDescent="0.25">
      <c r="A67" s="56"/>
      <c r="B67" s="56"/>
      <c r="C67" s="56"/>
      <c r="D67" s="81"/>
      <c r="E67" s="92"/>
      <c r="F67" s="82"/>
      <c r="G67" s="80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9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178"/>
      <c r="AT67" s="59"/>
      <c r="AU67" s="59"/>
      <c r="AV67" s="59"/>
      <c r="AW67" s="59"/>
      <c r="AX67" s="59"/>
      <c r="AY67" s="35"/>
      <c r="AZ67" s="34"/>
      <c r="BA67" s="34"/>
      <c r="BB67" s="33"/>
      <c r="BC67" s="33"/>
      <c r="BD67" s="34"/>
    </row>
    <row r="68" spans="1:56" x14ac:dyDescent="0.25">
      <c r="A68" s="56"/>
      <c r="B68" s="56"/>
      <c r="C68" s="56"/>
      <c r="D68" s="81"/>
      <c r="E68" s="92"/>
      <c r="F68" s="82"/>
      <c r="G68" s="80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9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178"/>
      <c r="AT68" s="59"/>
      <c r="AU68" s="59"/>
      <c r="AV68" s="59"/>
      <c r="AW68" s="59"/>
      <c r="AX68" s="59"/>
      <c r="AY68" s="35"/>
      <c r="AZ68" s="34"/>
      <c r="BA68" s="34"/>
      <c r="BB68" s="33"/>
      <c r="BC68" s="33"/>
      <c r="BD68" s="34"/>
    </row>
    <row r="69" spans="1:56" x14ac:dyDescent="0.25">
      <c r="A69" s="56"/>
      <c r="B69" s="56"/>
      <c r="C69" s="56"/>
      <c r="D69" s="81"/>
      <c r="E69" s="92"/>
      <c r="F69" s="82"/>
      <c r="G69" s="80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9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/>
      <c r="AP69" s="83"/>
      <c r="AQ69" s="83"/>
      <c r="AR69" s="83"/>
      <c r="AS69" s="178"/>
      <c r="AT69" s="59"/>
      <c r="AU69" s="59"/>
      <c r="AV69" s="59"/>
      <c r="AW69" s="59"/>
      <c r="AX69" s="59"/>
      <c r="AY69" s="35"/>
      <c r="AZ69" s="34"/>
      <c r="BA69" s="34"/>
      <c r="BB69" s="33"/>
      <c r="BC69" s="33"/>
      <c r="BD69" s="34"/>
    </row>
    <row r="70" spans="1:56" x14ac:dyDescent="0.25">
      <c r="A70" s="56"/>
      <c r="B70" s="56"/>
      <c r="C70" s="56"/>
      <c r="D70" s="81"/>
      <c r="E70" s="92"/>
      <c r="F70" s="82"/>
      <c r="G70" s="80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9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/>
      <c r="AP70" s="83"/>
      <c r="AQ70" s="83"/>
      <c r="AR70" s="83"/>
      <c r="AS70" s="178"/>
      <c r="AT70" s="59"/>
      <c r="AU70" s="59"/>
      <c r="AV70" s="59"/>
      <c r="AW70" s="59"/>
      <c r="AX70" s="59"/>
      <c r="AY70" s="35"/>
      <c r="AZ70" s="34"/>
      <c r="BA70" s="34"/>
      <c r="BB70" s="33"/>
      <c r="BC70" s="33"/>
      <c r="BD70" s="34"/>
    </row>
    <row r="71" spans="1:56" x14ac:dyDescent="0.25">
      <c r="A71" s="56"/>
      <c r="B71" s="56"/>
      <c r="C71" s="56"/>
      <c r="D71" s="81"/>
      <c r="E71" s="92"/>
      <c r="F71" s="82"/>
      <c r="G71" s="80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9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83"/>
      <c r="AS71" s="178"/>
      <c r="AT71" s="59"/>
      <c r="AU71" s="59"/>
      <c r="AV71" s="59"/>
      <c r="AW71" s="59"/>
      <c r="AX71" s="59"/>
      <c r="AY71" s="35"/>
      <c r="AZ71" s="34"/>
      <c r="BA71" s="34"/>
      <c r="BB71" s="33"/>
      <c r="BC71" s="33"/>
      <c r="BD71" s="34"/>
    </row>
    <row r="72" spans="1:56" x14ac:dyDescent="0.25">
      <c r="A72" s="56"/>
      <c r="B72" s="56"/>
      <c r="C72" s="56"/>
      <c r="D72" s="81"/>
      <c r="E72" s="92"/>
      <c r="F72" s="82"/>
      <c r="G72" s="80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9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3"/>
      <c r="AS72" s="178"/>
      <c r="AT72" s="59"/>
      <c r="AU72" s="59"/>
      <c r="AV72" s="59"/>
      <c r="AW72" s="59"/>
      <c r="AX72" s="59"/>
      <c r="AY72" s="35"/>
      <c r="AZ72" s="34"/>
      <c r="BA72" s="34"/>
      <c r="BB72" s="33"/>
      <c r="BC72" s="33"/>
      <c r="BD72" s="34"/>
    </row>
    <row r="73" spans="1:56" x14ac:dyDescent="0.25">
      <c r="A73" s="56"/>
      <c r="B73" s="56"/>
      <c r="C73" s="56"/>
      <c r="D73" s="81"/>
      <c r="E73" s="92"/>
      <c r="F73" s="82"/>
      <c r="G73" s="80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9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178"/>
      <c r="AT73" s="59"/>
      <c r="AU73" s="59"/>
      <c r="AV73" s="59"/>
      <c r="AW73" s="59"/>
      <c r="AX73" s="59"/>
      <c r="AY73" s="35"/>
      <c r="AZ73" s="34"/>
      <c r="BA73" s="34"/>
      <c r="BB73" s="33"/>
      <c r="BC73" s="33"/>
      <c r="BD73" s="34"/>
    </row>
    <row r="74" spans="1:56" x14ac:dyDescent="0.25">
      <c r="A74" s="1"/>
      <c r="B74" s="1"/>
      <c r="C74" s="1"/>
      <c r="D74" s="1"/>
      <c r="F74" s="30"/>
      <c r="G74" s="31"/>
      <c r="H74" s="32"/>
      <c r="I74" s="32"/>
      <c r="J74" s="32"/>
      <c r="K74" s="32"/>
      <c r="L74" s="32"/>
      <c r="M74" s="32"/>
      <c r="N74" s="32"/>
      <c r="O74" s="31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1"/>
      <c r="AD74" s="31"/>
      <c r="AE74" s="32"/>
      <c r="AF74" s="31"/>
      <c r="AG74" s="31"/>
      <c r="AH74" s="31"/>
      <c r="AI74" s="31"/>
      <c r="AJ74" s="32"/>
      <c r="AK74" s="32"/>
      <c r="AL74" s="32"/>
      <c r="AM74" s="31"/>
      <c r="AN74" s="31"/>
      <c r="AO74" s="31"/>
      <c r="AP74" s="31"/>
      <c r="AQ74" s="31"/>
      <c r="AR74" s="32"/>
      <c r="AS74" s="33"/>
      <c r="AT74" s="33"/>
      <c r="AU74" s="33"/>
      <c r="AV74" s="33"/>
      <c r="AW74" s="33"/>
      <c r="AX74" s="34"/>
      <c r="AY74" s="35"/>
      <c r="AZ74" s="34"/>
      <c r="BA74" s="34"/>
      <c r="BB74" s="33"/>
      <c r="BC74" s="33"/>
      <c r="BD74" s="34"/>
    </row>
    <row r="75" spans="1:56" x14ac:dyDescent="0.25">
      <c r="A75" s="1"/>
      <c r="B75" s="1"/>
      <c r="C75" s="1"/>
      <c r="D75" s="1"/>
      <c r="F75" s="30"/>
      <c r="G75" s="31"/>
      <c r="H75" s="32"/>
      <c r="I75" s="32"/>
      <c r="J75" s="32"/>
      <c r="K75" s="32"/>
      <c r="L75" s="32"/>
      <c r="M75" s="32"/>
      <c r="N75" s="32"/>
      <c r="O75" s="31"/>
      <c r="P75" s="32"/>
      <c r="Q75" s="67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1"/>
      <c r="AD75" s="31"/>
      <c r="AE75" s="31"/>
      <c r="AF75" s="31"/>
      <c r="AG75" s="31"/>
      <c r="AH75" s="31"/>
      <c r="AI75" s="31"/>
      <c r="AJ75" s="32"/>
      <c r="AK75" s="32"/>
      <c r="AL75" s="32"/>
      <c r="AM75" s="31"/>
      <c r="AN75" s="31"/>
      <c r="AO75" s="31"/>
      <c r="AP75" s="31"/>
      <c r="AQ75" s="31"/>
      <c r="AR75" s="32"/>
      <c r="AS75" s="33"/>
      <c r="AT75" s="33"/>
      <c r="AU75" s="33"/>
      <c r="AV75" s="33"/>
      <c r="AW75" s="33"/>
      <c r="AX75" s="34"/>
      <c r="AY75" s="35"/>
      <c r="AZ75" s="34"/>
      <c r="BA75" s="34"/>
      <c r="BB75" s="33"/>
      <c r="BC75" s="33"/>
      <c r="BD75" s="34"/>
    </row>
    <row r="76" spans="1:56" x14ac:dyDescent="0.25">
      <c r="A76" s="1"/>
      <c r="B76" s="1"/>
      <c r="C76" s="1"/>
      <c r="D76" s="1"/>
      <c r="F76" s="30"/>
      <c r="G76" s="31"/>
      <c r="H76" s="32"/>
      <c r="I76" s="32"/>
      <c r="J76" s="32"/>
      <c r="K76" s="32"/>
      <c r="L76" s="32"/>
      <c r="M76" s="32"/>
      <c r="N76" s="32"/>
      <c r="O76" s="31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1"/>
      <c r="AD76" s="31"/>
      <c r="AE76" s="31"/>
      <c r="AF76" s="31"/>
      <c r="AG76" s="31"/>
      <c r="AH76" s="31"/>
      <c r="AI76" s="31"/>
      <c r="AJ76" s="32"/>
      <c r="AK76" s="32"/>
      <c r="AL76" s="32"/>
      <c r="AM76" s="31"/>
      <c r="AN76" s="31"/>
      <c r="AO76" s="31"/>
      <c r="AP76" s="31"/>
      <c r="AQ76" s="31"/>
      <c r="AR76" s="31"/>
      <c r="AS76" s="33"/>
      <c r="AT76" s="33"/>
      <c r="AU76" s="33"/>
      <c r="AV76" s="33"/>
      <c r="AW76" s="33"/>
      <c r="AX76" s="34"/>
      <c r="AY76" s="35"/>
      <c r="AZ76" s="34"/>
      <c r="BA76" s="34"/>
      <c r="BB76" s="33"/>
      <c r="BC76" s="33"/>
      <c r="BD76" s="34"/>
    </row>
    <row r="77" spans="1:56" x14ac:dyDescent="0.25">
      <c r="A77" s="1"/>
      <c r="B77" s="1"/>
      <c r="C77" s="1"/>
      <c r="D77" s="1"/>
      <c r="F77" s="30"/>
      <c r="G77" s="31"/>
      <c r="H77" s="32"/>
      <c r="I77" s="32"/>
      <c r="J77" s="32"/>
      <c r="K77" s="32"/>
      <c r="L77" s="32"/>
      <c r="M77" s="32"/>
      <c r="N77" s="32"/>
      <c r="O77" s="31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1"/>
      <c r="AD77" s="31"/>
      <c r="AE77" s="31"/>
      <c r="AF77" s="31"/>
      <c r="AG77" s="31"/>
      <c r="AH77" s="31"/>
      <c r="AI77" s="31"/>
      <c r="AJ77" s="32"/>
      <c r="AK77" s="32"/>
      <c r="AL77" s="32"/>
      <c r="AM77" s="31"/>
      <c r="AN77" s="31"/>
      <c r="AO77" s="31"/>
      <c r="AP77" s="31"/>
      <c r="AQ77" s="31"/>
      <c r="AR77" s="31"/>
      <c r="AS77" s="33"/>
      <c r="AT77" s="33"/>
      <c r="AU77" s="33"/>
      <c r="AV77" s="33"/>
      <c r="AW77" s="33"/>
      <c r="AX77" s="34"/>
      <c r="AY77" s="35"/>
      <c r="AZ77" s="34"/>
      <c r="BA77" s="34"/>
      <c r="BB77" s="33"/>
      <c r="BC77" s="33"/>
      <c r="BD77" s="34"/>
    </row>
    <row r="78" spans="1:56" x14ac:dyDescent="0.25">
      <c r="A78" s="1"/>
      <c r="B78" s="1"/>
      <c r="C78" s="1"/>
      <c r="D78" s="1"/>
      <c r="F78" s="30"/>
      <c r="G78" s="31"/>
      <c r="H78" s="32"/>
      <c r="I78" s="32"/>
      <c r="J78" s="32"/>
      <c r="K78" s="32"/>
      <c r="L78" s="32"/>
      <c r="M78" s="32"/>
      <c r="N78" s="32"/>
      <c r="O78" s="31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1"/>
      <c r="AD78" s="31"/>
      <c r="AE78" s="32"/>
      <c r="AF78" s="31"/>
      <c r="AG78" s="31"/>
      <c r="AH78" s="31"/>
      <c r="AI78" s="31"/>
      <c r="AJ78" s="32"/>
      <c r="AK78" s="32"/>
      <c r="AL78" s="32"/>
      <c r="AM78" s="31"/>
      <c r="AN78" s="31"/>
      <c r="AO78" s="31"/>
      <c r="AP78" s="31"/>
      <c r="AQ78" s="31"/>
      <c r="AR78" s="31"/>
      <c r="AS78" s="33"/>
      <c r="AT78" s="33"/>
      <c r="AU78" s="33"/>
      <c r="AV78" s="33"/>
      <c r="AW78" s="33"/>
      <c r="AX78" s="34"/>
      <c r="AY78" s="35"/>
      <c r="AZ78" s="34"/>
      <c r="BA78" s="34"/>
      <c r="BB78" s="33"/>
      <c r="BC78" s="33"/>
      <c r="BD78" s="34"/>
    </row>
    <row r="79" spans="1:56" x14ac:dyDescent="0.25">
      <c r="A79" s="1"/>
      <c r="B79" s="1"/>
      <c r="C79" s="1"/>
      <c r="D79" s="1"/>
      <c r="F79" s="30"/>
      <c r="G79" s="31"/>
      <c r="H79" s="32"/>
      <c r="I79" s="32"/>
      <c r="J79" s="32"/>
      <c r="K79" s="32"/>
      <c r="L79" s="32"/>
      <c r="M79" s="32"/>
      <c r="N79" s="32"/>
      <c r="O79" s="31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1"/>
      <c r="AD79" s="31"/>
      <c r="AE79" s="32"/>
      <c r="AF79" s="31"/>
      <c r="AG79" s="31"/>
      <c r="AH79" s="31"/>
      <c r="AI79" s="31"/>
      <c r="AJ79" s="32"/>
      <c r="AK79" s="32"/>
      <c r="AL79" s="32"/>
      <c r="AM79" s="31"/>
      <c r="AN79" s="31"/>
      <c r="AO79" s="31"/>
      <c r="AP79" s="31"/>
      <c r="AQ79" s="31"/>
      <c r="AR79" s="31"/>
      <c r="AS79" s="33"/>
      <c r="AT79" s="33"/>
      <c r="AU79" s="33"/>
      <c r="AV79" s="33"/>
      <c r="AW79" s="33"/>
      <c r="AX79" s="34"/>
      <c r="AY79" s="35"/>
      <c r="AZ79" s="34"/>
      <c r="BA79" s="34"/>
      <c r="BB79" s="33"/>
      <c r="BC79" s="33"/>
      <c r="BD79" s="34"/>
    </row>
    <row r="80" spans="1:56" x14ac:dyDescent="0.25">
      <c r="A80" s="1"/>
      <c r="B80" s="1"/>
      <c r="C80" s="1"/>
      <c r="D80" s="1"/>
      <c r="F80" s="30"/>
      <c r="G80" s="31"/>
      <c r="H80" s="32"/>
      <c r="I80" s="32"/>
      <c r="J80" s="32"/>
      <c r="K80" s="32"/>
      <c r="L80" s="32"/>
      <c r="M80" s="32"/>
      <c r="N80" s="32"/>
      <c r="O80" s="31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1"/>
      <c r="AD80" s="31"/>
      <c r="AE80" s="31"/>
      <c r="AF80" s="31"/>
      <c r="AG80" s="31"/>
      <c r="AH80" s="31"/>
      <c r="AI80" s="31"/>
      <c r="AJ80" s="32"/>
      <c r="AK80" s="32"/>
      <c r="AL80" s="32"/>
      <c r="AM80" s="31"/>
      <c r="AN80" s="31"/>
      <c r="AO80" s="31"/>
      <c r="AP80" s="31"/>
      <c r="AQ80" s="31"/>
      <c r="AR80" s="31"/>
      <c r="AS80" s="33"/>
      <c r="AT80" s="33"/>
      <c r="AU80" s="33"/>
      <c r="AV80" s="33"/>
      <c r="AW80" s="33"/>
      <c r="AX80" s="34"/>
      <c r="AY80" s="35"/>
      <c r="AZ80" s="34"/>
      <c r="BA80" s="34"/>
      <c r="BB80" s="33"/>
      <c r="BC80" s="33"/>
      <c r="BD80" s="34"/>
    </row>
    <row r="81" spans="1:56" x14ac:dyDescent="0.25">
      <c r="A81" s="1"/>
      <c r="B81" s="1"/>
      <c r="C81" s="1"/>
      <c r="D81" s="1"/>
      <c r="F81" s="30"/>
      <c r="G81" s="31"/>
      <c r="H81" s="32"/>
      <c r="I81" s="32"/>
      <c r="J81" s="32"/>
      <c r="K81" s="32"/>
      <c r="L81" s="32"/>
      <c r="M81" s="32"/>
      <c r="N81" s="32"/>
      <c r="O81" s="31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1"/>
      <c r="AD81" s="31"/>
      <c r="AE81" s="32"/>
      <c r="AF81" s="31"/>
      <c r="AG81" s="31"/>
      <c r="AH81" s="31"/>
      <c r="AI81" s="31"/>
      <c r="AJ81" s="32"/>
      <c r="AK81" s="32"/>
      <c r="AL81" s="32"/>
      <c r="AM81" s="31"/>
      <c r="AN81" s="31"/>
      <c r="AO81" s="31"/>
      <c r="AP81" s="31"/>
      <c r="AQ81" s="31"/>
      <c r="AR81" s="31"/>
      <c r="AS81" s="33"/>
      <c r="AT81" s="33"/>
      <c r="AU81" s="33"/>
      <c r="AV81" s="33"/>
      <c r="AW81" s="33"/>
      <c r="AX81" s="34"/>
      <c r="AY81" s="35"/>
      <c r="AZ81" s="34"/>
      <c r="BA81" s="34"/>
      <c r="BB81" s="33"/>
      <c r="BC81" s="33"/>
      <c r="BD81" s="34"/>
    </row>
    <row r="82" spans="1:56" x14ac:dyDescent="0.25">
      <c r="A82" s="1"/>
      <c r="B82" s="1"/>
      <c r="C82" s="1"/>
      <c r="D82" s="1"/>
      <c r="F82" s="30"/>
      <c r="G82" s="31"/>
      <c r="H82" s="32"/>
      <c r="I82" s="32"/>
      <c r="J82" s="32"/>
      <c r="K82" s="32"/>
      <c r="L82" s="32"/>
      <c r="M82" s="32"/>
      <c r="N82" s="32"/>
      <c r="O82" s="31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1"/>
      <c r="AD82" s="31"/>
      <c r="AE82" s="32"/>
      <c r="AF82" s="31"/>
      <c r="AG82" s="31"/>
      <c r="AH82" s="31"/>
      <c r="AI82" s="31"/>
      <c r="AJ82" s="32"/>
      <c r="AK82" s="32"/>
      <c r="AL82" s="32"/>
      <c r="AM82" s="31"/>
      <c r="AN82" s="31"/>
      <c r="AO82" s="31"/>
      <c r="AP82" s="31"/>
      <c r="AQ82" s="31"/>
      <c r="AR82" s="31"/>
      <c r="AS82" s="33"/>
      <c r="AT82" s="33"/>
      <c r="AU82" s="33"/>
      <c r="AV82" s="33"/>
      <c r="AW82" s="33"/>
      <c r="AX82" s="34"/>
      <c r="AY82" s="35"/>
      <c r="AZ82" s="34"/>
      <c r="BA82" s="34"/>
      <c r="BB82" s="33"/>
      <c r="BC82" s="33"/>
      <c r="BD82" s="34"/>
    </row>
    <row r="83" spans="1:56" x14ac:dyDescent="0.25">
      <c r="A83" s="1"/>
      <c r="B83" s="1"/>
      <c r="C83" s="1"/>
      <c r="D83" s="1"/>
      <c r="F83" s="30"/>
      <c r="G83" s="31"/>
      <c r="H83" s="32"/>
      <c r="I83" s="32"/>
      <c r="J83" s="32"/>
      <c r="K83" s="32"/>
      <c r="L83" s="32"/>
      <c r="M83" s="32"/>
      <c r="N83" s="32"/>
      <c r="O83" s="31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1"/>
      <c r="AD83" s="31"/>
      <c r="AE83" s="31"/>
      <c r="AF83" s="31"/>
      <c r="AG83" s="31"/>
      <c r="AH83" s="31"/>
      <c r="AI83" s="31"/>
      <c r="AJ83" s="32"/>
      <c r="AK83" s="32"/>
      <c r="AL83" s="32"/>
      <c r="AM83" s="31"/>
      <c r="AN83" s="31"/>
      <c r="AO83" s="31"/>
      <c r="AP83" s="31"/>
      <c r="AQ83" s="31"/>
      <c r="AR83" s="31"/>
      <c r="AS83" s="33"/>
      <c r="AT83" s="33"/>
      <c r="AU83" s="33"/>
      <c r="AV83" s="33"/>
      <c r="AW83" s="33"/>
      <c r="AX83" s="34"/>
      <c r="AY83" s="35"/>
      <c r="AZ83" s="34"/>
      <c r="BA83" s="34"/>
      <c r="BB83" s="33"/>
      <c r="BC83" s="33"/>
      <c r="BD83" s="34"/>
    </row>
    <row r="84" spans="1:56" x14ac:dyDescent="0.25">
      <c r="A84" s="1"/>
      <c r="B84" s="1"/>
      <c r="C84" s="1"/>
      <c r="D84" s="1"/>
      <c r="F84" s="30"/>
      <c r="G84" s="31"/>
      <c r="H84" s="32"/>
      <c r="I84" s="32"/>
      <c r="J84" s="32"/>
      <c r="K84" s="32"/>
      <c r="L84" s="32"/>
      <c r="M84" s="32"/>
      <c r="N84" s="32"/>
      <c r="O84" s="31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1"/>
      <c r="AD84" s="31"/>
      <c r="AE84" s="31"/>
      <c r="AF84" s="31"/>
      <c r="AG84" s="31"/>
      <c r="AH84" s="31"/>
      <c r="AI84" s="31"/>
      <c r="AJ84" s="32"/>
      <c r="AK84" s="32"/>
      <c r="AL84" s="32"/>
      <c r="AM84" s="31"/>
      <c r="AN84" s="31"/>
      <c r="AO84" s="31"/>
      <c r="AP84" s="31"/>
      <c r="AQ84" s="31"/>
      <c r="AR84" s="31"/>
      <c r="AS84" s="33"/>
      <c r="AT84" s="33"/>
      <c r="AU84" s="33"/>
      <c r="AV84" s="33"/>
      <c r="AW84" s="33"/>
      <c r="AX84" s="34"/>
      <c r="AY84" s="35"/>
      <c r="AZ84" s="34"/>
      <c r="BA84" s="34"/>
      <c r="BB84" s="33"/>
      <c r="BC84" s="33"/>
      <c r="BD84" s="34"/>
    </row>
    <row r="85" spans="1:56" x14ac:dyDescent="0.25">
      <c r="A85" s="1"/>
      <c r="B85" s="1"/>
      <c r="C85" s="1"/>
      <c r="D85" s="1"/>
      <c r="F85" s="30"/>
      <c r="G85" s="31"/>
      <c r="H85" s="32"/>
      <c r="I85" s="32"/>
      <c r="J85" s="32"/>
      <c r="K85" s="32"/>
      <c r="L85" s="32"/>
      <c r="M85" s="32"/>
      <c r="N85" s="32"/>
      <c r="O85" s="31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1"/>
      <c r="AD85" s="31"/>
      <c r="AE85" s="31"/>
      <c r="AF85" s="31"/>
      <c r="AG85" s="31"/>
      <c r="AH85" s="31"/>
      <c r="AI85" s="31"/>
      <c r="AJ85" s="32"/>
      <c r="AK85" s="32"/>
      <c r="AL85" s="32"/>
      <c r="AM85" s="31"/>
      <c r="AN85" s="31"/>
      <c r="AO85" s="31"/>
      <c r="AP85" s="31"/>
      <c r="AQ85" s="31"/>
      <c r="AR85" s="31"/>
      <c r="AS85" s="33"/>
      <c r="AT85" s="33"/>
      <c r="AU85" s="33"/>
      <c r="AV85" s="33"/>
      <c r="AW85" s="33"/>
      <c r="AX85" s="34"/>
      <c r="AY85" s="35"/>
      <c r="AZ85" s="34"/>
      <c r="BA85" s="34"/>
      <c r="BB85" s="33"/>
      <c r="BC85" s="33"/>
      <c r="BD85" s="34"/>
    </row>
    <row r="86" spans="1:56" x14ac:dyDescent="0.25">
      <c r="A86" s="1"/>
      <c r="B86" s="1"/>
      <c r="C86" s="1"/>
      <c r="D86" s="1"/>
      <c r="F86" s="30"/>
      <c r="G86" s="31"/>
      <c r="H86" s="32"/>
      <c r="I86" s="32"/>
      <c r="J86" s="32"/>
      <c r="K86" s="32"/>
      <c r="L86" s="32"/>
      <c r="M86" s="32"/>
      <c r="N86" s="32"/>
      <c r="O86" s="31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1"/>
      <c r="AD86" s="31"/>
      <c r="AE86" s="32"/>
      <c r="AF86" s="31"/>
      <c r="AG86" s="31"/>
      <c r="AH86" s="31"/>
      <c r="AI86" s="31"/>
      <c r="AJ86" s="32"/>
      <c r="AK86" s="32"/>
      <c r="AL86" s="32"/>
      <c r="AM86" s="31"/>
      <c r="AN86" s="31"/>
      <c r="AO86" s="31"/>
      <c r="AP86" s="31"/>
      <c r="AQ86" s="31"/>
      <c r="AR86" s="31"/>
      <c r="AS86" s="33"/>
      <c r="AT86" s="33"/>
      <c r="AU86" s="33"/>
      <c r="AV86" s="33"/>
      <c r="AW86" s="33"/>
      <c r="AX86" s="34"/>
      <c r="AY86" s="35"/>
      <c r="AZ86" s="34"/>
      <c r="BA86" s="34"/>
      <c r="BB86" s="33"/>
      <c r="BC86" s="33"/>
      <c r="BD86" s="34"/>
    </row>
    <row r="87" spans="1:56" x14ac:dyDescent="0.25">
      <c r="A87" s="1"/>
      <c r="B87" s="1"/>
      <c r="C87" s="1"/>
      <c r="D87" s="1"/>
      <c r="F87" s="30"/>
      <c r="G87" s="31"/>
      <c r="H87" s="32"/>
      <c r="I87" s="32"/>
      <c r="J87" s="32"/>
      <c r="K87" s="32"/>
      <c r="L87" s="32"/>
      <c r="M87" s="32"/>
      <c r="N87" s="32"/>
      <c r="O87" s="31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1"/>
      <c r="AD87" s="31"/>
      <c r="AE87" s="31"/>
      <c r="AF87" s="31"/>
      <c r="AG87" s="31"/>
      <c r="AH87" s="31"/>
      <c r="AI87" s="31"/>
      <c r="AJ87" s="32"/>
      <c r="AK87" s="32"/>
      <c r="AL87" s="32"/>
      <c r="AM87" s="31"/>
      <c r="AN87" s="31"/>
      <c r="AO87" s="31"/>
      <c r="AP87" s="31"/>
      <c r="AQ87" s="31"/>
      <c r="AR87" s="31"/>
      <c r="AS87" s="33"/>
      <c r="AT87" s="33"/>
      <c r="AU87" s="33"/>
      <c r="AV87" s="33"/>
      <c r="AW87" s="33"/>
      <c r="AX87" s="34"/>
      <c r="AY87" s="35"/>
      <c r="AZ87" s="34"/>
      <c r="BA87" s="34"/>
      <c r="BB87" s="33"/>
      <c r="BC87" s="33"/>
      <c r="BD87" s="34"/>
    </row>
    <row r="88" spans="1:56" x14ac:dyDescent="0.25">
      <c r="A88" s="1"/>
      <c r="B88" s="1"/>
      <c r="C88" s="1"/>
      <c r="D88" s="1"/>
      <c r="F88" s="30"/>
      <c r="G88" s="31"/>
      <c r="H88" s="32"/>
      <c r="I88" s="32"/>
      <c r="J88" s="32"/>
      <c r="K88" s="32"/>
      <c r="L88" s="32"/>
      <c r="M88" s="32"/>
      <c r="N88" s="32"/>
      <c r="O88" s="31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1"/>
      <c r="AD88" s="31"/>
      <c r="AE88" s="31"/>
      <c r="AF88" s="31"/>
      <c r="AG88" s="31"/>
      <c r="AH88" s="31"/>
      <c r="AI88" s="31"/>
      <c r="AJ88" s="32"/>
      <c r="AK88" s="32"/>
      <c r="AL88" s="32"/>
      <c r="AM88" s="31"/>
      <c r="AN88" s="31"/>
      <c r="AO88" s="31"/>
      <c r="AP88" s="31"/>
      <c r="AQ88" s="31"/>
      <c r="AR88" s="31"/>
      <c r="AS88" s="33"/>
      <c r="AT88" s="33"/>
      <c r="AU88" s="33"/>
      <c r="AV88" s="33"/>
      <c r="AW88" s="33"/>
      <c r="AX88" s="34"/>
      <c r="AY88" s="35"/>
      <c r="AZ88" s="34"/>
      <c r="BA88" s="34"/>
      <c r="BB88" s="33"/>
      <c r="BC88" s="33"/>
      <c r="BD88" s="34"/>
    </row>
    <row r="89" spans="1:56" x14ac:dyDescent="0.25">
      <c r="A89" s="1"/>
      <c r="B89" s="1"/>
      <c r="C89" s="1"/>
      <c r="D89" s="1"/>
      <c r="F89" s="30"/>
      <c r="G89" s="31"/>
      <c r="H89" s="32"/>
      <c r="I89" s="32"/>
      <c r="J89" s="32"/>
      <c r="K89" s="32"/>
      <c r="L89" s="32"/>
      <c r="M89" s="32"/>
      <c r="N89" s="32"/>
      <c r="O89" s="31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1"/>
      <c r="AD89" s="31"/>
      <c r="AE89" s="32"/>
      <c r="AF89" s="31"/>
      <c r="AG89" s="31"/>
      <c r="AH89" s="31"/>
      <c r="AI89" s="31"/>
      <c r="AJ89" s="32"/>
      <c r="AK89" s="32"/>
      <c r="AL89" s="32"/>
      <c r="AM89" s="31"/>
      <c r="AN89" s="31"/>
      <c r="AO89" s="31"/>
      <c r="AP89" s="31"/>
      <c r="AQ89" s="31"/>
      <c r="AR89" s="31"/>
      <c r="AS89" s="33"/>
      <c r="AT89" s="33"/>
      <c r="AU89" s="33"/>
      <c r="AV89" s="33"/>
      <c r="AW89" s="33"/>
      <c r="AX89" s="34"/>
      <c r="AY89" s="35"/>
      <c r="AZ89" s="34"/>
      <c r="BA89" s="34"/>
      <c r="BB89" s="33"/>
      <c r="BC89" s="33"/>
      <c r="BD89" s="34"/>
    </row>
    <row r="90" spans="1:56" x14ac:dyDescent="0.25">
      <c r="A90" s="1"/>
      <c r="B90" s="1"/>
      <c r="C90" s="1"/>
      <c r="D90" s="1"/>
      <c r="F90" s="30"/>
      <c r="G90" s="31"/>
      <c r="H90" s="32"/>
      <c r="I90" s="32"/>
      <c r="J90" s="32"/>
      <c r="K90" s="32"/>
      <c r="L90" s="32"/>
      <c r="M90" s="32"/>
      <c r="N90" s="32"/>
      <c r="O90" s="31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1"/>
      <c r="AD90" s="31"/>
      <c r="AE90" s="31"/>
      <c r="AF90" s="31"/>
      <c r="AG90" s="31"/>
      <c r="AH90" s="31"/>
      <c r="AI90" s="31"/>
      <c r="AJ90" s="32"/>
      <c r="AK90" s="32"/>
      <c r="AL90" s="32"/>
      <c r="AM90" s="31"/>
      <c r="AN90" s="31"/>
      <c r="AO90" s="31"/>
      <c r="AP90" s="31"/>
      <c r="AQ90" s="31"/>
      <c r="AR90" s="31"/>
      <c r="AS90" s="33"/>
      <c r="AT90" s="33"/>
      <c r="AU90" s="33"/>
      <c r="AV90" s="33"/>
      <c r="AW90" s="33"/>
      <c r="AX90" s="34"/>
      <c r="AY90" s="35"/>
      <c r="AZ90" s="34"/>
      <c r="BA90" s="34"/>
      <c r="BB90" s="33"/>
      <c r="BC90" s="33"/>
      <c r="BD90" s="34"/>
    </row>
    <row r="91" spans="1:56" x14ac:dyDescent="0.25">
      <c r="A91" s="1"/>
      <c r="B91" s="1"/>
      <c r="C91" s="1"/>
      <c r="D91" s="1"/>
      <c r="F91" s="30"/>
      <c r="G91" s="31"/>
      <c r="H91" s="32"/>
      <c r="I91" s="32"/>
      <c r="J91" s="32"/>
      <c r="K91" s="32"/>
      <c r="L91" s="32"/>
      <c r="M91" s="32"/>
      <c r="N91" s="32"/>
      <c r="O91" s="31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1"/>
      <c r="AD91" s="31"/>
      <c r="AE91" s="32"/>
      <c r="AF91" s="31"/>
      <c r="AG91" s="31"/>
      <c r="AH91" s="31"/>
      <c r="AI91" s="31"/>
      <c r="AJ91" s="32"/>
      <c r="AK91" s="32"/>
      <c r="AL91" s="32"/>
      <c r="AM91" s="31"/>
      <c r="AN91" s="31"/>
      <c r="AO91" s="31"/>
      <c r="AP91" s="31"/>
      <c r="AQ91" s="31"/>
      <c r="AR91" s="31"/>
      <c r="AS91" s="33"/>
      <c r="AT91" s="33"/>
      <c r="AU91" s="33"/>
      <c r="AV91" s="33"/>
      <c r="AW91" s="33"/>
      <c r="AX91" s="34"/>
      <c r="AY91" s="35"/>
      <c r="AZ91" s="34"/>
      <c r="BA91" s="34"/>
      <c r="BB91" s="33"/>
      <c r="BC91" s="33"/>
      <c r="BD91" s="34"/>
    </row>
    <row r="92" spans="1:56" x14ac:dyDescent="0.25">
      <c r="A92" s="1"/>
      <c r="B92" s="1"/>
      <c r="C92" s="1"/>
      <c r="D92" s="1"/>
      <c r="F92" s="30"/>
      <c r="G92" s="31"/>
      <c r="H92" s="32"/>
      <c r="I92" s="32"/>
      <c r="J92" s="32"/>
      <c r="K92" s="32"/>
      <c r="L92" s="32"/>
      <c r="M92" s="32"/>
      <c r="N92" s="32"/>
      <c r="O92" s="31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1"/>
      <c r="AD92" s="31"/>
      <c r="AE92" s="32"/>
      <c r="AF92" s="31"/>
      <c r="AG92" s="31"/>
      <c r="AH92" s="31"/>
      <c r="AI92" s="31"/>
      <c r="AJ92" s="32"/>
      <c r="AK92" s="32"/>
      <c r="AL92" s="32"/>
      <c r="AM92" s="31"/>
      <c r="AN92" s="31"/>
      <c r="AO92" s="31"/>
      <c r="AP92" s="31"/>
      <c r="AQ92" s="31"/>
      <c r="AR92" s="31"/>
      <c r="AS92" s="33"/>
      <c r="AT92" s="33"/>
      <c r="AU92" s="33"/>
      <c r="AV92" s="33"/>
      <c r="AW92" s="33"/>
      <c r="AX92" s="34"/>
      <c r="AY92" s="35"/>
      <c r="AZ92" s="34"/>
      <c r="BA92" s="34"/>
      <c r="BB92" s="33"/>
      <c r="BC92" s="33"/>
      <c r="BD92" s="34"/>
    </row>
    <row r="93" spans="1:56" x14ac:dyDescent="0.25">
      <c r="A93" s="1"/>
      <c r="B93" s="1"/>
      <c r="C93" s="1"/>
      <c r="D93" s="1"/>
      <c r="F93" s="30"/>
      <c r="G93" s="31"/>
      <c r="H93" s="32"/>
      <c r="I93" s="32"/>
      <c r="J93" s="32"/>
      <c r="K93" s="32"/>
      <c r="L93" s="32"/>
      <c r="M93" s="32"/>
      <c r="N93" s="32"/>
      <c r="O93" s="31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1"/>
      <c r="AD93" s="31"/>
      <c r="AE93" s="32"/>
      <c r="AF93" s="31"/>
      <c r="AG93" s="31"/>
      <c r="AH93" s="31"/>
      <c r="AI93" s="31"/>
      <c r="AJ93" s="32"/>
      <c r="AK93" s="32"/>
      <c r="AL93" s="32"/>
      <c r="AM93" s="31"/>
      <c r="AN93" s="31"/>
      <c r="AO93" s="31"/>
      <c r="AP93" s="31"/>
      <c r="AQ93" s="31"/>
      <c r="AR93" s="31"/>
      <c r="AS93" s="33"/>
      <c r="AT93" s="33"/>
      <c r="AU93" s="33"/>
      <c r="AV93" s="33"/>
      <c r="AW93" s="33"/>
      <c r="AX93" s="34"/>
      <c r="AY93" s="35"/>
      <c r="AZ93" s="34"/>
      <c r="BA93" s="34"/>
      <c r="BB93" s="33"/>
      <c r="BC93" s="33"/>
      <c r="BD93" s="34"/>
    </row>
    <row r="94" spans="1:56" x14ac:dyDescent="0.25">
      <c r="A94" s="1"/>
      <c r="B94" s="1"/>
      <c r="C94" s="1"/>
      <c r="D94" s="1"/>
      <c r="F94" s="30"/>
      <c r="G94" s="31"/>
      <c r="H94" s="32"/>
      <c r="I94" s="32"/>
      <c r="J94" s="32"/>
      <c r="K94" s="32"/>
      <c r="L94" s="32"/>
      <c r="M94" s="32"/>
      <c r="N94" s="32"/>
      <c r="O94" s="31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1"/>
      <c r="AD94" s="31"/>
      <c r="AE94" s="32"/>
      <c r="AF94" s="31"/>
      <c r="AG94" s="31"/>
      <c r="AH94" s="31"/>
      <c r="AI94" s="31"/>
      <c r="AJ94" s="32"/>
      <c r="AK94" s="32"/>
      <c r="AL94" s="32"/>
      <c r="AM94" s="31"/>
      <c r="AN94" s="31"/>
      <c r="AO94" s="31"/>
      <c r="AP94" s="31"/>
      <c r="AQ94" s="31"/>
      <c r="AR94" s="31"/>
      <c r="AS94" s="33"/>
      <c r="AT94" s="33"/>
      <c r="AU94" s="33"/>
      <c r="AV94" s="33"/>
      <c r="AW94" s="33"/>
      <c r="AX94" s="34"/>
      <c r="AY94" s="35"/>
      <c r="AZ94" s="34"/>
      <c r="BA94" s="34"/>
      <c r="BB94" s="33"/>
      <c r="BC94" s="33"/>
      <c r="BD94" s="34"/>
    </row>
    <row r="95" spans="1:56" x14ac:dyDescent="0.25">
      <c r="A95" s="1"/>
      <c r="B95" s="1"/>
      <c r="C95" s="1"/>
      <c r="D95" s="1"/>
      <c r="F95" s="30"/>
      <c r="G95" s="31"/>
      <c r="H95" s="32"/>
      <c r="I95" s="32"/>
      <c r="J95" s="32"/>
      <c r="K95" s="32"/>
      <c r="L95" s="32"/>
      <c r="M95" s="32"/>
      <c r="N95" s="32"/>
      <c r="O95" s="31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1"/>
      <c r="AD95" s="31"/>
      <c r="AE95" s="32"/>
      <c r="AF95" s="31"/>
      <c r="AG95" s="31"/>
      <c r="AH95" s="32"/>
      <c r="AI95" s="31"/>
      <c r="AJ95" s="32"/>
      <c r="AK95" s="32"/>
      <c r="AL95" s="32"/>
      <c r="AM95" s="31"/>
      <c r="AN95" s="31"/>
      <c r="AO95" s="31"/>
      <c r="AP95" s="31"/>
      <c r="AQ95" s="31"/>
      <c r="AR95" s="31"/>
      <c r="AS95" s="33"/>
      <c r="AT95" s="33"/>
      <c r="AU95" s="33"/>
      <c r="AV95" s="33"/>
      <c r="AW95" s="33"/>
      <c r="AX95" s="34"/>
      <c r="AY95" s="35"/>
      <c r="AZ95" s="34"/>
      <c r="BA95" s="34"/>
      <c r="BB95" s="33"/>
      <c r="BC95" s="33"/>
      <c r="BD95" s="34"/>
    </row>
    <row r="96" spans="1:56" x14ac:dyDescent="0.25">
      <c r="A96" s="1"/>
      <c r="B96" s="1"/>
      <c r="C96" s="1"/>
      <c r="D96" s="1"/>
      <c r="F96" s="30"/>
      <c r="G96" s="31"/>
      <c r="H96" s="32"/>
      <c r="I96" s="32"/>
      <c r="J96" s="32"/>
      <c r="K96" s="32"/>
      <c r="L96" s="32"/>
      <c r="M96" s="32"/>
      <c r="N96" s="32"/>
      <c r="O96" s="31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1"/>
      <c r="AD96" s="31"/>
      <c r="AE96" s="32"/>
      <c r="AF96" s="31"/>
      <c r="AG96" s="31"/>
      <c r="AH96" s="31"/>
      <c r="AI96" s="31"/>
      <c r="AJ96" s="32"/>
      <c r="AK96" s="32"/>
      <c r="AL96" s="32"/>
      <c r="AM96" s="31"/>
      <c r="AN96" s="31"/>
      <c r="AO96" s="31"/>
      <c r="AP96" s="31"/>
      <c r="AQ96" s="31"/>
      <c r="AR96" s="31"/>
      <c r="AS96" s="33"/>
      <c r="AT96" s="33"/>
      <c r="AU96" s="33"/>
      <c r="AV96" s="33"/>
      <c r="AW96" s="33"/>
      <c r="AX96" s="34"/>
      <c r="AY96" s="35"/>
      <c r="AZ96" s="34"/>
      <c r="BA96" s="34"/>
      <c r="BB96" s="33"/>
      <c r="BC96" s="33"/>
      <c r="BD96" s="34"/>
    </row>
    <row r="97" spans="1:56" x14ac:dyDescent="0.25">
      <c r="A97" s="1"/>
      <c r="B97" s="1"/>
      <c r="C97" s="1"/>
      <c r="D97" s="1"/>
      <c r="F97" s="30"/>
      <c r="G97" s="31"/>
      <c r="H97" s="32"/>
      <c r="I97" s="32"/>
      <c r="J97" s="32"/>
      <c r="K97" s="32"/>
      <c r="L97" s="32"/>
      <c r="M97" s="32"/>
      <c r="N97" s="32"/>
      <c r="O97" s="31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1"/>
      <c r="AD97" s="31"/>
      <c r="AE97" s="32"/>
      <c r="AF97" s="31"/>
      <c r="AG97" s="31"/>
      <c r="AH97" s="31"/>
      <c r="AI97" s="31"/>
      <c r="AJ97" s="32"/>
      <c r="AK97" s="32"/>
      <c r="AL97" s="32"/>
      <c r="AM97" s="31"/>
      <c r="AN97" s="31"/>
      <c r="AO97" s="31"/>
      <c r="AP97" s="31"/>
      <c r="AQ97" s="31"/>
      <c r="AR97" s="31"/>
      <c r="AS97" s="33"/>
      <c r="AT97" s="33"/>
      <c r="AU97" s="33"/>
      <c r="AV97" s="33"/>
      <c r="AW97" s="33"/>
      <c r="AX97" s="34"/>
      <c r="AY97" s="35"/>
      <c r="AZ97" s="34"/>
      <c r="BA97" s="34"/>
      <c r="BB97" s="33"/>
      <c r="BC97" s="33"/>
      <c r="BD97" s="34"/>
    </row>
    <row r="98" spans="1:56" x14ac:dyDescent="0.25">
      <c r="A98" s="1"/>
      <c r="B98" s="1"/>
      <c r="C98" s="1"/>
      <c r="D98" s="1"/>
      <c r="F98" s="30"/>
      <c r="G98" s="31"/>
      <c r="H98" s="32"/>
      <c r="I98" s="32"/>
      <c r="J98" s="32"/>
      <c r="K98" s="32"/>
      <c r="L98" s="32"/>
      <c r="M98" s="32"/>
      <c r="N98" s="32"/>
      <c r="O98" s="31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1"/>
      <c r="AD98" s="31"/>
      <c r="AE98" s="32"/>
      <c r="AF98" s="31"/>
      <c r="AG98" s="31"/>
      <c r="AH98" s="32"/>
      <c r="AI98" s="31"/>
      <c r="AJ98" s="32"/>
      <c r="AK98" s="32"/>
      <c r="AL98" s="32"/>
      <c r="AM98" s="31"/>
      <c r="AN98" s="31"/>
      <c r="AO98" s="31"/>
      <c r="AP98" s="31"/>
      <c r="AQ98" s="31"/>
      <c r="AR98" s="31"/>
      <c r="AS98" s="33"/>
      <c r="AT98" s="33"/>
      <c r="AU98" s="33"/>
      <c r="AV98" s="33"/>
      <c r="AW98" s="33"/>
      <c r="AX98" s="34"/>
      <c r="AY98" s="35"/>
      <c r="AZ98" s="34"/>
      <c r="BA98" s="34"/>
      <c r="BB98" s="33"/>
      <c r="BC98" s="33"/>
      <c r="BD98" s="34"/>
    </row>
    <row r="99" spans="1:56" x14ac:dyDescent="0.25">
      <c r="A99" s="1"/>
      <c r="B99" s="1"/>
      <c r="C99" s="1"/>
      <c r="D99" s="1"/>
      <c r="F99" s="30"/>
      <c r="G99" s="31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1"/>
      <c r="AD99" s="31"/>
      <c r="AE99" s="32"/>
      <c r="AF99" s="31"/>
      <c r="AG99" s="31"/>
      <c r="AH99" s="31"/>
      <c r="AI99" s="31"/>
      <c r="AJ99" s="32"/>
      <c r="AK99" s="32"/>
      <c r="AL99" s="32"/>
      <c r="AM99" s="31"/>
      <c r="AN99" s="31"/>
      <c r="AO99" s="31"/>
      <c r="AP99" s="31"/>
      <c r="AQ99" s="31"/>
      <c r="AR99" s="31"/>
      <c r="AS99" s="33"/>
      <c r="AT99" s="33"/>
      <c r="AU99" s="33"/>
      <c r="AV99" s="33"/>
      <c r="AW99" s="33"/>
      <c r="AX99" s="34"/>
      <c r="AY99" s="35"/>
      <c r="AZ99" s="34"/>
      <c r="BA99" s="34"/>
      <c r="BB99" s="33"/>
      <c r="BC99" s="33"/>
      <c r="BD99" s="34"/>
    </row>
    <row r="100" spans="1:56" x14ac:dyDescent="0.25">
      <c r="A100" s="1"/>
      <c r="B100" s="1"/>
      <c r="C100" s="1"/>
      <c r="D100" s="1"/>
      <c r="F100" s="30"/>
      <c r="G100" s="31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1"/>
      <c r="AD100" s="31"/>
      <c r="AE100" s="31"/>
      <c r="AF100" s="31"/>
      <c r="AG100" s="31"/>
      <c r="AH100" s="31"/>
      <c r="AI100" s="31"/>
      <c r="AJ100" s="32"/>
      <c r="AK100" s="32"/>
      <c r="AL100" s="32"/>
      <c r="AM100" s="31"/>
      <c r="AN100" s="31"/>
      <c r="AO100" s="31"/>
      <c r="AP100" s="31"/>
      <c r="AQ100" s="31"/>
      <c r="AR100" s="31"/>
      <c r="AS100" s="33"/>
      <c r="AT100" s="33"/>
      <c r="AU100" s="33"/>
      <c r="AV100" s="33"/>
      <c r="AW100" s="33"/>
      <c r="AX100" s="34"/>
      <c r="AY100" s="35"/>
      <c r="AZ100" s="34"/>
      <c r="BA100" s="34"/>
      <c r="BB100" s="33"/>
      <c r="BC100" s="33"/>
      <c r="BD100" s="34"/>
    </row>
    <row r="101" spans="1:56" x14ac:dyDescent="0.25">
      <c r="A101" s="1"/>
      <c r="B101" s="1"/>
      <c r="C101" s="1"/>
      <c r="D101" s="1"/>
      <c r="F101" s="30"/>
      <c r="G101" s="31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1"/>
      <c r="AD101" s="31"/>
      <c r="AE101" s="32"/>
      <c r="AF101" s="31"/>
      <c r="AG101" s="31"/>
      <c r="AH101" s="31"/>
      <c r="AI101" s="31"/>
      <c r="AJ101" s="32"/>
      <c r="AK101" s="32"/>
      <c r="AL101" s="32"/>
      <c r="AM101" s="31"/>
      <c r="AN101" s="31"/>
      <c r="AO101" s="31"/>
      <c r="AP101" s="31"/>
      <c r="AQ101" s="31"/>
      <c r="AR101" s="31"/>
      <c r="AS101" s="33"/>
      <c r="AT101" s="33"/>
      <c r="AU101" s="33"/>
      <c r="AV101" s="33"/>
      <c r="AW101" s="33"/>
      <c r="AX101" s="34"/>
      <c r="AY101" s="35"/>
      <c r="AZ101" s="34"/>
      <c r="BA101" s="34"/>
      <c r="BB101" s="33"/>
      <c r="BC101" s="33"/>
      <c r="BD101" s="34"/>
    </row>
    <row r="102" spans="1:56" x14ac:dyDescent="0.25">
      <c r="A102" s="1"/>
      <c r="B102" s="1"/>
      <c r="C102" s="1"/>
      <c r="D102" s="1"/>
      <c r="F102" s="30"/>
      <c r="G102" s="31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1"/>
      <c r="AD102" s="31"/>
      <c r="AE102" s="32"/>
      <c r="AF102" s="31"/>
      <c r="AG102" s="31"/>
      <c r="AH102" s="31"/>
      <c r="AI102" s="31"/>
      <c r="AJ102" s="32"/>
      <c r="AK102" s="32"/>
      <c r="AL102" s="32"/>
      <c r="AM102" s="31"/>
      <c r="AN102" s="31"/>
      <c r="AO102" s="31"/>
      <c r="AP102" s="31"/>
      <c r="AQ102" s="31"/>
      <c r="AR102" s="31"/>
      <c r="AS102" s="33"/>
      <c r="AT102" s="33"/>
      <c r="AU102" s="33"/>
      <c r="AV102" s="33"/>
      <c r="AW102" s="33"/>
      <c r="AX102" s="34"/>
      <c r="AY102" s="35"/>
      <c r="AZ102" s="34"/>
      <c r="BA102" s="34"/>
      <c r="BB102" s="33"/>
      <c r="BC102" s="33"/>
      <c r="BD102" s="34"/>
    </row>
    <row r="103" spans="1:56" x14ac:dyDescent="0.25">
      <c r="A103" s="1"/>
      <c r="B103" s="1"/>
      <c r="C103" s="1"/>
      <c r="D103" s="1"/>
      <c r="F103" s="30"/>
      <c r="G103" s="31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1"/>
      <c r="AD103" s="31"/>
      <c r="AE103" s="31"/>
      <c r="AF103" s="31"/>
      <c r="AG103" s="31"/>
      <c r="AH103" s="31"/>
      <c r="AI103" s="31"/>
      <c r="AJ103" s="32"/>
      <c r="AK103" s="32"/>
      <c r="AL103" s="32"/>
      <c r="AM103" s="31"/>
      <c r="AN103" s="31"/>
      <c r="AO103" s="31"/>
      <c r="AP103" s="31"/>
      <c r="AQ103" s="31"/>
      <c r="AR103" s="32"/>
      <c r="AS103" s="33"/>
      <c r="AT103" s="33"/>
      <c r="AU103" s="33"/>
      <c r="AV103" s="33"/>
      <c r="AW103" s="33"/>
      <c r="AX103" s="34"/>
      <c r="AY103" s="35"/>
      <c r="AZ103" s="34"/>
      <c r="BA103" s="34"/>
      <c r="BB103" s="33"/>
      <c r="BC103" s="33"/>
      <c r="BD103" s="34"/>
    </row>
    <row r="104" spans="1:56" x14ac:dyDescent="0.25">
      <c r="A104" s="1"/>
      <c r="B104" s="1"/>
      <c r="C104" s="1"/>
      <c r="D104" s="1"/>
      <c r="F104" s="30"/>
      <c r="G104" s="31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1"/>
      <c r="AD104" s="31"/>
      <c r="AE104" s="31"/>
      <c r="AF104" s="31"/>
      <c r="AG104" s="31"/>
      <c r="AH104" s="31"/>
      <c r="AI104" s="31"/>
      <c r="AJ104" s="32"/>
      <c r="AK104" s="32"/>
      <c r="AL104" s="32"/>
      <c r="AM104" s="31"/>
      <c r="AN104" s="31"/>
      <c r="AO104" s="31"/>
      <c r="AP104" s="31"/>
      <c r="AQ104" s="31"/>
      <c r="AR104" s="31"/>
      <c r="AS104" s="33"/>
      <c r="AT104" s="33"/>
      <c r="AU104" s="33"/>
      <c r="AV104" s="33"/>
      <c r="AW104" s="33"/>
      <c r="AX104" s="34"/>
      <c r="AY104" s="35"/>
      <c r="AZ104" s="34"/>
      <c r="BA104" s="34"/>
      <c r="BB104" s="33"/>
      <c r="BC104" s="33"/>
      <c r="BD104" s="34"/>
    </row>
    <row r="105" spans="1:56" x14ac:dyDescent="0.25">
      <c r="A105" s="1"/>
      <c r="B105" s="1"/>
      <c r="C105" s="1"/>
      <c r="D105" s="1"/>
      <c r="F105" s="30"/>
      <c r="G105" s="31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1"/>
      <c r="AD105" s="31"/>
      <c r="AE105" s="31"/>
      <c r="AF105" s="31"/>
      <c r="AG105" s="31"/>
      <c r="AH105" s="31"/>
      <c r="AI105" s="31"/>
      <c r="AJ105" s="32"/>
      <c r="AK105" s="32"/>
      <c r="AL105" s="32"/>
      <c r="AM105" s="31"/>
      <c r="AN105" s="31"/>
      <c r="AO105" s="31"/>
      <c r="AP105" s="31"/>
      <c r="AQ105" s="31"/>
      <c r="AR105" s="31"/>
      <c r="AS105" s="33"/>
      <c r="AT105" s="33"/>
      <c r="AU105" s="33"/>
      <c r="AV105" s="33"/>
      <c r="AW105" s="33"/>
      <c r="AX105" s="34"/>
      <c r="AY105" s="35"/>
      <c r="AZ105" s="34"/>
      <c r="BA105" s="34"/>
      <c r="BB105" s="33"/>
      <c r="BC105" s="33"/>
      <c r="BD105" s="34"/>
    </row>
    <row r="106" spans="1:56" x14ac:dyDescent="0.25">
      <c r="A106" s="1"/>
      <c r="B106" s="1"/>
      <c r="C106" s="1"/>
      <c r="D106" s="1"/>
      <c r="F106" s="30"/>
      <c r="G106" s="31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1"/>
      <c r="AD106" s="31"/>
      <c r="AE106" s="31"/>
      <c r="AF106" s="31"/>
      <c r="AG106" s="31"/>
      <c r="AH106" s="32"/>
      <c r="AI106" s="31"/>
      <c r="AJ106" s="32"/>
      <c r="AK106" s="32"/>
      <c r="AL106" s="32"/>
      <c r="AM106" s="31"/>
      <c r="AN106" s="31"/>
      <c r="AO106" s="31"/>
      <c r="AP106" s="31"/>
      <c r="AQ106" s="31"/>
      <c r="AR106" s="31"/>
      <c r="AS106" s="33"/>
      <c r="AT106" s="33"/>
      <c r="AU106" s="33"/>
      <c r="AV106" s="33"/>
      <c r="AW106" s="33"/>
      <c r="AX106" s="34"/>
      <c r="AY106" s="35"/>
      <c r="AZ106" s="34"/>
      <c r="BA106" s="34"/>
      <c r="BB106" s="33"/>
      <c r="BC106" s="33"/>
      <c r="BD106" s="34"/>
    </row>
    <row r="107" spans="1:56" x14ac:dyDescent="0.25">
      <c r="A107" s="1"/>
      <c r="B107" s="1"/>
      <c r="C107" s="1"/>
      <c r="D107" s="1"/>
      <c r="F107" s="30"/>
      <c r="G107" s="31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1"/>
      <c r="AD107" s="31"/>
      <c r="AE107" s="31"/>
      <c r="AF107" s="31"/>
      <c r="AG107" s="31"/>
      <c r="AH107" s="31"/>
      <c r="AI107" s="31"/>
      <c r="AJ107" s="32"/>
      <c r="AK107" s="32"/>
      <c r="AL107" s="32"/>
      <c r="AM107" s="31"/>
      <c r="AN107" s="31"/>
      <c r="AO107" s="31"/>
      <c r="AP107" s="31"/>
      <c r="AQ107" s="31"/>
      <c r="AR107" s="31"/>
      <c r="AS107" s="33"/>
      <c r="AT107" s="33"/>
      <c r="AU107" s="33"/>
      <c r="AV107" s="33"/>
      <c r="AW107" s="33"/>
      <c r="AX107" s="34"/>
      <c r="AY107" s="35"/>
      <c r="AZ107" s="34"/>
      <c r="BA107" s="34"/>
      <c r="BB107" s="33"/>
      <c r="BC107" s="33"/>
      <c r="BD107" s="34"/>
    </row>
    <row r="108" spans="1:56" x14ac:dyDescent="0.25">
      <c r="A108" s="1"/>
      <c r="B108" s="1"/>
      <c r="C108" s="1"/>
      <c r="D108" s="1"/>
      <c r="F108" s="30"/>
      <c r="G108" s="31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1"/>
      <c r="AD108" s="31"/>
      <c r="AE108" s="32"/>
      <c r="AF108" s="31"/>
      <c r="AG108" s="31"/>
      <c r="AH108" s="32"/>
      <c r="AI108" s="31"/>
      <c r="AJ108" s="32"/>
      <c r="AK108" s="32"/>
      <c r="AL108" s="32"/>
      <c r="AM108" s="31"/>
      <c r="AN108" s="31"/>
      <c r="AO108" s="31"/>
      <c r="AP108" s="31"/>
      <c r="AQ108" s="31"/>
      <c r="AR108" s="31"/>
      <c r="AS108" s="33"/>
      <c r="AT108" s="33"/>
      <c r="AU108" s="33"/>
      <c r="AV108" s="33"/>
      <c r="AW108" s="33"/>
      <c r="AX108" s="34"/>
      <c r="AY108" s="35"/>
      <c r="AZ108" s="34"/>
      <c r="BA108" s="34"/>
      <c r="BB108" s="33"/>
      <c r="BC108" s="33"/>
      <c r="BD108" s="34"/>
    </row>
    <row r="109" spans="1:56" x14ac:dyDescent="0.25">
      <c r="A109" s="1"/>
      <c r="B109" s="1"/>
      <c r="C109" s="1"/>
      <c r="D109" s="1"/>
      <c r="F109" s="30"/>
      <c r="G109" s="31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1"/>
      <c r="AD109" s="31"/>
      <c r="AE109" s="32"/>
      <c r="AF109" s="31"/>
      <c r="AG109" s="31"/>
      <c r="AH109" s="32"/>
      <c r="AI109" s="31"/>
      <c r="AJ109" s="32"/>
      <c r="AK109" s="32"/>
      <c r="AL109" s="32"/>
      <c r="AM109" s="31"/>
      <c r="AN109" s="31"/>
      <c r="AO109" s="31"/>
      <c r="AP109" s="31"/>
      <c r="AQ109" s="31"/>
      <c r="AR109" s="31"/>
      <c r="AS109" s="33"/>
      <c r="AT109" s="33"/>
      <c r="AU109" s="33"/>
      <c r="AV109" s="33"/>
      <c r="AW109" s="33"/>
      <c r="AX109" s="34"/>
      <c r="AY109" s="35"/>
      <c r="AZ109" s="34"/>
      <c r="BA109" s="34"/>
      <c r="BB109" s="33"/>
      <c r="BC109" s="33"/>
      <c r="BD109" s="34"/>
    </row>
    <row r="110" spans="1:56" x14ac:dyDescent="0.25">
      <c r="A110" s="1"/>
      <c r="B110" s="1"/>
      <c r="C110" s="1"/>
      <c r="D110" s="1"/>
      <c r="F110" s="30"/>
      <c r="G110" s="31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1"/>
      <c r="AD110" s="31"/>
      <c r="AE110" s="32"/>
      <c r="AF110" s="31"/>
      <c r="AG110" s="31"/>
      <c r="AH110" s="32"/>
      <c r="AI110" s="31"/>
      <c r="AJ110" s="32"/>
      <c r="AK110" s="32"/>
      <c r="AL110" s="32"/>
      <c r="AM110" s="31"/>
      <c r="AN110" s="31"/>
      <c r="AO110" s="31"/>
      <c r="AP110" s="31"/>
      <c r="AQ110" s="31"/>
      <c r="AR110" s="31"/>
      <c r="AS110" s="33"/>
      <c r="AT110" s="33"/>
      <c r="AU110" s="33"/>
      <c r="AV110" s="33"/>
      <c r="AW110" s="33"/>
      <c r="AX110" s="34"/>
      <c r="AY110" s="35"/>
      <c r="AZ110" s="34"/>
      <c r="BA110" s="34"/>
      <c r="BB110" s="33"/>
      <c r="BC110" s="33"/>
      <c r="BD110" s="34"/>
    </row>
    <row r="111" spans="1:56" x14ac:dyDescent="0.25">
      <c r="A111" s="1"/>
      <c r="B111" s="1"/>
      <c r="C111" s="1"/>
      <c r="D111" s="1"/>
      <c r="F111" s="30"/>
      <c r="G111" s="31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1"/>
      <c r="AD111" s="31"/>
      <c r="AE111" s="31"/>
      <c r="AF111" s="31"/>
      <c r="AG111" s="31"/>
      <c r="AH111" s="31"/>
      <c r="AI111" s="31"/>
      <c r="AJ111" s="32"/>
      <c r="AK111" s="32"/>
      <c r="AL111" s="32"/>
      <c r="AM111" s="31"/>
      <c r="AN111" s="31"/>
      <c r="AO111" s="31"/>
      <c r="AP111" s="31"/>
      <c r="AQ111" s="31"/>
      <c r="AR111" s="31"/>
      <c r="AS111" s="33"/>
      <c r="AT111" s="33"/>
      <c r="AU111" s="33"/>
      <c r="AV111" s="33"/>
      <c r="AW111" s="33"/>
      <c r="AX111" s="34"/>
      <c r="AY111" s="35"/>
      <c r="AZ111" s="34"/>
      <c r="BA111" s="34"/>
      <c r="BB111" s="33"/>
      <c r="BC111" s="33"/>
      <c r="BD111" s="34"/>
    </row>
    <row r="112" spans="1:56" x14ac:dyDescent="0.25">
      <c r="A112" s="1"/>
      <c r="B112" s="1"/>
      <c r="C112" s="1"/>
      <c r="D112" s="1"/>
      <c r="F112" s="30"/>
      <c r="G112" s="31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1"/>
      <c r="AD112" s="31"/>
      <c r="AE112" s="32"/>
      <c r="AF112" s="31"/>
      <c r="AG112" s="31"/>
      <c r="AH112" s="32"/>
      <c r="AI112" s="31"/>
      <c r="AJ112" s="32"/>
      <c r="AK112" s="32"/>
      <c r="AL112" s="32"/>
      <c r="AM112" s="31"/>
      <c r="AN112" s="31"/>
      <c r="AO112" s="31"/>
      <c r="AP112" s="31"/>
      <c r="AQ112" s="31"/>
      <c r="AR112" s="31"/>
      <c r="AS112" s="33"/>
      <c r="AT112" s="33"/>
      <c r="AU112" s="33"/>
      <c r="AV112" s="33"/>
      <c r="AW112" s="33"/>
      <c r="AX112" s="34"/>
      <c r="AY112" s="35"/>
      <c r="AZ112" s="34"/>
      <c r="BA112" s="34"/>
      <c r="BB112" s="33"/>
      <c r="BC112" s="33"/>
      <c r="BD112" s="34"/>
    </row>
    <row r="113" spans="1:56" x14ac:dyDescent="0.25">
      <c r="A113" s="1"/>
      <c r="B113" s="1"/>
      <c r="C113" s="1"/>
      <c r="D113" s="1"/>
      <c r="F113" s="30"/>
      <c r="G113" s="31"/>
      <c r="H113" s="32"/>
      <c r="I113" s="32"/>
      <c r="J113" s="32"/>
      <c r="K113" s="32"/>
      <c r="L113" s="32"/>
      <c r="M113" s="32"/>
      <c r="N113" s="31"/>
      <c r="O113" s="31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1"/>
      <c r="AD113" s="31"/>
      <c r="AE113" s="32"/>
      <c r="AF113" s="31"/>
      <c r="AG113" s="31"/>
      <c r="AH113" s="32"/>
      <c r="AI113" s="31"/>
      <c r="AJ113" s="32"/>
      <c r="AK113" s="32"/>
      <c r="AL113" s="32"/>
      <c r="AM113" s="31"/>
      <c r="AN113" s="31"/>
      <c r="AO113" s="31"/>
      <c r="AP113" s="31"/>
      <c r="AQ113" s="31"/>
      <c r="AR113" s="31"/>
      <c r="AS113" s="33"/>
      <c r="AT113" s="33"/>
      <c r="AU113" s="33"/>
      <c r="AV113" s="33"/>
      <c r="AW113" s="33"/>
      <c r="AX113" s="34"/>
      <c r="AY113" s="35"/>
      <c r="AZ113" s="34"/>
      <c r="BA113" s="34"/>
      <c r="BB113" s="33"/>
      <c r="BC113" s="33"/>
      <c r="BD113" s="34"/>
    </row>
    <row r="114" spans="1:56" x14ac:dyDescent="0.25">
      <c r="A114" s="1"/>
      <c r="B114" s="1"/>
      <c r="C114" s="1"/>
      <c r="D114" s="1"/>
      <c r="F114" s="30"/>
      <c r="G114" s="31"/>
      <c r="H114" s="32"/>
      <c r="I114" s="32"/>
      <c r="J114" s="32"/>
      <c r="K114" s="32"/>
      <c r="L114" s="32"/>
      <c r="M114" s="32"/>
      <c r="N114" s="31"/>
      <c r="O114" s="31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1"/>
      <c r="AD114" s="31"/>
      <c r="AE114" s="32"/>
      <c r="AF114" s="31"/>
      <c r="AG114" s="31"/>
      <c r="AH114" s="32"/>
      <c r="AI114" s="31"/>
      <c r="AJ114" s="32"/>
      <c r="AK114" s="32"/>
      <c r="AL114" s="32"/>
      <c r="AM114" s="31"/>
      <c r="AN114" s="31"/>
      <c r="AO114" s="31"/>
      <c r="AP114" s="31"/>
      <c r="AQ114" s="31"/>
      <c r="AR114" s="31"/>
      <c r="AS114" s="33"/>
      <c r="AT114" s="33"/>
      <c r="AU114" s="33"/>
      <c r="AV114" s="33"/>
      <c r="AW114" s="33"/>
      <c r="AX114" s="34"/>
      <c r="AY114" s="35"/>
      <c r="AZ114" s="34"/>
      <c r="BA114" s="34"/>
      <c r="BB114" s="33"/>
      <c r="BC114" s="33"/>
      <c r="BD114" s="34"/>
    </row>
    <row r="115" spans="1:56" x14ac:dyDescent="0.25">
      <c r="A115" s="1"/>
      <c r="B115" s="1"/>
      <c r="C115" s="1"/>
      <c r="D115" s="1"/>
      <c r="F115" s="30"/>
      <c r="G115" s="31"/>
      <c r="H115" s="32"/>
      <c r="I115" s="32"/>
      <c r="J115" s="32"/>
      <c r="K115" s="32"/>
      <c r="L115" s="32"/>
      <c r="M115" s="32"/>
      <c r="N115" s="31"/>
      <c r="O115" s="31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1"/>
      <c r="AD115" s="31"/>
      <c r="AE115" s="31"/>
      <c r="AF115" s="31"/>
      <c r="AG115" s="31"/>
      <c r="AH115" s="31"/>
      <c r="AI115" s="31"/>
      <c r="AJ115" s="32"/>
      <c r="AK115" s="32"/>
      <c r="AL115" s="32"/>
      <c r="AM115" s="31"/>
      <c r="AN115" s="31"/>
      <c r="AO115" s="31"/>
      <c r="AP115" s="31"/>
      <c r="AQ115" s="31"/>
      <c r="AR115" s="31"/>
      <c r="AS115" s="33"/>
      <c r="AT115" s="33"/>
      <c r="AU115" s="33"/>
      <c r="AV115" s="33"/>
      <c r="AW115" s="33"/>
      <c r="AX115" s="34"/>
      <c r="AY115" s="35"/>
      <c r="AZ115" s="34"/>
      <c r="BA115" s="34"/>
      <c r="BB115" s="33"/>
      <c r="BC115" s="33"/>
      <c r="BD115" s="34"/>
    </row>
    <row r="116" spans="1:56" x14ac:dyDescent="0.25">
      <c r="A116" s="1"/>
      <c r="B116" s="1"/>
      <c r="C116" s="1"/>
      <c r="D116" s="1"/>
      <c r="F116" s="30"/>
      <c r="G116" s="31"/>
      <c r="H116" s="32"/>
      <c r="I116" s="32"/>
      <c r="J116" s="32"/>
      <c r="K116" s="32"/>
      <c r="L116" s="32"/>
      <c r="M116" s="32"/>
      <c r="N116" s="31"/>
      <c r="O116" s="31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1"/>
      <c r="AD116" s="31"/>
      <c r="AE116" s="32"/>
      <c r="AF116" s="31"/>
      <c r="AG116" s="31"/>
      <c r="AH116" s="32"/>
      <c r="AI116" s="31"/>
      <c r="AJ116" s="32"/>
      <c r="AK116" s="32"/>
      <c r="AL116" s="32"/>
      <c r="AM116" s="31"/>
      <c r="AN116" s="31"/>
      <c r="AO116" s="31"/>
      <c r="AP116" s="31"/>
      <c r="AQ116" s="31"/>
      <c r="AR116" s="31"/>
      <c r="AS116" s="33"/>
      <c r="AT116" s="33"/>
      <c r="AU116" s="33"/>
      <c r="AV116" s="33"/>
      <c r="AW116" s="33"/>
      <c r="AX116" s="34"/>
      <c r="AY116" s="35"/>
      <c r="AZ116" s="34"/>
      <c r="BA116" s="34"/>
      <c r="BB116" s="33"/>
      <c r="BC116" s="33"/>
      <c r="BD116" s="34"/>
    </row>
    <row r="117" spans="1:56" x14ac:dyDescent="0.25">
      <c r="A117" s="1"/>
      <c r="B117" s="1"/>
      <c r="C117" s="1"/>
      <c r="D117" s="1"/>
      <c r="F117" s="30"/>
      <c r="G117" s="31"/>
      <c r="H117" s="32"/>
      <c r="I117" s="32"/>
      <c r="J117" s="32"/>
      <c r="K117" s="32"/>
      <c r="L117" s="32"/>
      <c r="M117" s="32"/>
      <c r="N117" s="31"/>
      <c r="O117" s="31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1"/>
      <c r="AD117" s="31"/>
      <c r="AE117" s="32"/>
      <c r="AF117" s="31"/>
      <c r="AG117" s="31"/>
      <c r="AH117" s="31"/>
      <c r="AI117" s="31"/>
      <c r="AJ117" s="32"/>
      <c r="AK117" s="32"/>
      <c r="AL117" s="32"/>
      <c r="AM117" s="31"/>
      <c r="AN117" s="31"/>
      <c r="AO117" s="31"/>
      <c r="AP117" s="31"/>
      <c r="AQ117" s="31"/>
      <c r="AR117" s="31"/>
      <c r="AS117" s="33"/>
      <c r="AT117" s="33"/>
      <c r="AU117" s="33"/>
      <c r="AV117" s="33"/>
      <c r="AW117" s="33"/>
      <c r="AX117" s="34"/>
      <c r="AY117" s="35"/>
      <c r="AZ117" s="34"/>
      <c r="BA117" s="34"/>
      <c r="BB117" s="33"/>
      <c r="BC117" s="33"/>
      <c r="BD117" s="34"/>
    </row>
    <row r="118" spans="1:56" x14ac:dyDescent="0.25">
      <c r="A118" s="1"/>
      <c r="B118" s="1"/>
      <c r="C118" s="1"/>
      <c r="D118" s="1"/>
      <c r="F118" s="30"/>
      <c r="G118" s="31"/>
      <c r="H118" s="32"/>
      <c r="I118" s="32"/>
      <c r="J118" s="32"/>
      <c r="K118" s="32"/>
      <c r="L118" s="32"/>
      <c r="M118" s="32"/>
      <c r="N118" s="31"/>
      <c r="O118" s="31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1"/>
      <c r="AD118" s="31"/>
      <c r="AE118" s="32"/>
      <c r="AF118" s="31"/>
      <c r="AG118" s="31"/>
      <c r="AH118" s="31"/>
      <c r="AI118" s="31"/>
      <c r="AJ118" s="32"/>
      <c r="AK118" s="32"/>
      <c r="AL118" s="32"/>
      <c r="AM118" s="31"/>
      <c r="AN118" s="31"/>
      <c r="AO118" s="31"/>
      <c r="AP118" s="31"/>
      <c r="AQ118" s="31"/>
      <c r="AR118" s="31"/>
      <c r="AS118" s="33"/>
      <c r="AT118" s="33"/>
      <c r="AU118" s="33"/>
      <c r="AV118" s="33"/>
      <c r="AW118" s="33"/>
      <c r="AX118" s="34"/>
      <c r="AY118" s="35"/>
      <c r="AZ118" s="34"/>
      <c r="BA118" s="34"/>
      <c r="BB118" s="33"/>
      <c r="BC118" s="33"/>
      <c r="BD118" s="34"/>
    </row>
    <row r="119" spans="1:56" x14ac:dyDescent="0.25">
      <c r="A119" s="1"/>
      <c r="B119" s="1"/>
      <c r="C119" s="1"/>
      <c r="D119" s="1"/>
      <c r="F119" s="30"/>
      <c r="G119" s="31"/>
      <c r="H119" s="32"/>
      <c r="I119" s="32"/>
      <c r="J119" s="32"/>
      <c r="K119" s="32"/>
      <c r="L119" s="32"/>
      <c r="M119" s="32"/>
      <c r="N119" s="31"/>
      <c r="O119" s="31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1"/>
      <c r="AC119" s="31"/>
      <c r="AD119" s="31"/>
      <c r="AE119" s="32"/>
      <c r="AF119" s="31"/>
      <c r="AG119" s="31"/>
      <c r="AH119" s="31"/>
      <c r="AI119" s="31"/>
      <c r="AJ119" s="32"/>
      <c r="AK119" s="32"/>
      <c r="AL119" s="32"/>
      <c r="AM119" s="31"/>
      <c r="AN119" s="31"/>
      <c r="AO119" s="31"/>
      <c r="AP119" s="31"/>
      <c r="AQ119" s="31"/>
      <c r="AR119" s="31"/>
      <c r="AS119" s="33"/>
      <c r="AT119" s="33"/>
      <c r="AU119" s="33"/>
      <c r="AV119" s="33"/>
      <c r="AW119" s="33"/>
      <c r="AX119" s="34"/>
      <c r="AY119" s="35"/>
      <c r="AZ119" s="34"/>
      <c r="BA119" s="34"/>
      <c r="BB119" s="33"/>
      <c r="BC119" s="33"/>
      <c r="BD119" s="34"/>
    </row>
    <row r="120" spans="1:56" x14ac:dyDescent="0.25">
      <c r="A120" s="1"/>
      <c r="B120" s="1"/>
      <c r="C120" s="1"/>
      <c r="D120" s="1"/>
      <c r="F120" s="30"/>
      <c r="G120" s="31"/>
      <c r="H120" s="32"/>
      <c r="I120" s="32"/>
      <c r="J120" s="32"/>
      <c r="K120" s="32"/>
      <c r="L120" s="32"/>
      <c r="M120" s="32"/>
      <c r="N120" s="31"/>
      <c r="O120" s="31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1"/>
      <c r="AD120" s="31"/>
      <c r="AE120" s="32"/>
      <c r="AF120" s="31"/>
      <c r="AG120" s="31"/>
      <c r="AH120" s="31"/>
      <c r="AI120" s="31"/>
      <c r="AJ120" s="32"/>
      <c r="AK120" s="32"/>
      <c r="AL120" s="32"/>
      <c r="AM120" s="31"/>
      <c r="AN120" s="31"/>
      <c r="AO120" s="31"/>
      <c r="AP120" s="31"/>
      <c r="AQ120" s="31"/>
      <c r="AR120" s="31"/>
      <c r="AS120" s="33"/>
      <c r="AT120" s="33"/>
      <c r="AU120" s="33"/>
      <c r="AV120" s="33"/>
      <c r="AW120" s="33"/>
      <c r="AX120" s="34"/>
      <c r="AY120" s="35"/>
      <c r="AZ120" s="34"/>
      <c r="BA120" s="34"/>
      <c r="BB120" s="33"/>
      <c r="BC120" s="33"/>
      <c r="BD120" s="34"/>
    </row>
    <row r="121" spans="1:56" x14ac:dyDescent="0.25">
      <c r="A121" s="1"/>
      <c r="B121" s="1"/>
      <c r="C121" s="1"/>
      <c r="D121" s="1"/>
      <c r="F121" s="30"/>
      <c r="G121" s="31"/>
      <c r="H121" s="32"/>
      <c r="I121" s="32"/>
      <c r="J121" s="32"/>
      <c r="K121" s="32"/>
      <c r="L121" s="32"/>
      <c r="M121" s="32"/>
      <c r="N121" s="31"/>
      <c r="O121" s="31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1"/>
      <c r="AC121" s="31"/>
      <c r="AD121" s="31"/>
      <c r="AE121" s="31"/>
      <c r="AF121" s="31"/>
      <c r="AG121" s="31"/>
      <c r="AH121" s="31"/>
      <c r="AI121" s="31"/>
      <c r="AJ121" s="32"/>
      <c r="AK121" s="32"/>
      <c r="AL121" s="32"/>
      <c r="AM121" s="31"/>
      <c r="AN121" s="31"/>
      <c r="AO121" s="31"/>
      <c r="AP121" s="31"/>
      <c r="AQ121" s="31"/>
      <c r="AR121" s="31"/>
      <c r="AS121" s="33"/>
      <c r="AT121" s="33"/>
      <c r="AU121" s="33"/>
      <c r="AV121" s="33"/>
      <c r="AW121" s="33"/>
      <c r="AX121" s="34"/>
      <c r="AY121" s="35"/>
      <c r="AZ121" s="34"/>
      <c r="BA121" s="34"/>
      <c r="BB121" s="33"/>
      <c r="BC121" s="33"/>
      <c r="BD121" s="34"/>
    </row>
    <row r="122" spans="1:56" x14ac:dyDescent="0.25">
      <c r="A122" s="1"/>
      <c r="B122" s="1"/>
      <c r="C122" s="1"/>
      <c r="D122" s="1"/>
      <c r="F122" s="30"/>
      <c r="G122" s="31"/>
      <c r="H122" s="32"/>
      <c r="I122" s="32"/>
      <c r="J122" s="32"/>
      <c r="K122" s="32"/>
      <c r="L122" s="32"/>
      <c r="M122" s="32"/>
      <c r="N122" s="31"/>
      <c r="O122" s="31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1"/>
      <c r="AC122" s="31"/>
      <c r="AD122" s="31"/>
      <c r="AE122" s="31"/>
      <c r="AF122" s="31"/>
      <c r="AG122" s="31"/>
      <c r="AH122" s="31"/>
      <c r="AI122" s="31"/>
      <c r="AJ122" s="32"/>
      <c r="AK122" s="32"/>
      <c r="AL122" s="32"/>
      <c r="AM122" s="31"/>
      <c r="AN122" s="31"/>
      <c r="AO122" s="31"/>
      <c r="AP122" s="31"/>
      <c r="AQ122" s="31"/>
      <c r="AR122" s="31"/>
      <c r="AS122" s="33"/>
      <c r="AT122" s="33"/>
      <c r="AU122" s="33"/>
      <c r="AV122" s="33"/>
      <c r="AW122" s="33"/>
      <c r="AX122" s="34"/>
      <c r="AY122" s="35"/>
      <c r="AZ122" s="34"/>
      <c r="BA122" s="34"/>
      <c r="BB122" s="33"/>
      <c r="BC122" s="33"/>
      <c r="BD122" s="34"/>
    </row>
    <row r="123" spans="1:56" x14ac:dyDescent="0.25">
      <c r="A123" s="1"/>
      <c r="B123" s="1"/>
      <c r="C123" s="1"/>
      <c r="D123" s="1"/>
      <c r="F123" s="30"/>
      <c r="G123" s="31"/>
      <c r="H123" s="32"/>
      <c r="I123" s="32"/>
      <c r="J123" s="32"/>
      <c r="K123" s="32"/>
      <c r="L123" s="32"/>
      <c r="M123" s="32"/>
      <c r="N123" s="31"/>
      <c r="O123" s="31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1"/>
      <c r="AD123" s="31"/>
      <c r="AE123" s="31"/>
      <c r="AF123" s="31"/>
      <c r="AG123" s="31"/>
      <c r="AH123" s="31"/>
      <c r="AI123" s="31"/>
      <c r="AJ123" s="32"/>
      <c r="AK123" s="32"/>
      <c r="AL123" s="32"/>
      <c r="AM123" s="31"/>
      <c r="AN123" s="31"/>
      <c r="AO123" s="31"/>
      <c r="AP123" s="31"/>
      <c r="AQ123" s="31"/>
      <c r="AR123" s="31"/>
      <c r="AS123" s="33"/>
      <c r="AT123" s="33"/>
      <c r="AU123" s="33"/>
      <c r="AV123" s="33"/>
      <c r="AW123" s="33"/>
      <c r="AX123" s="34"/>
      <c r="AY123" s="35"/>
      <c r="AZ123" s="34"/>
      <c r="BA123" s="34"/>
      <c r="BB123" s="33"/>
      <c r="BC123" s="33"/>
      <c r="BD123" s="34"/>
    </row>
    <row r="124" spans="1:56" x14ac:dyDescent="0.25">
      <c r="A124" s="1"/>
      <c r="B124" s="1"/>
      <c r="C124" s="1"/>
      <c r="D124" s="1"/>
      <c r="F124" s="30"/>
      <c r="G124" s="31"/>
      <c r="H124" s="32"/>
      <c r="I124" s="32"/>
      <c r="J124" s="32"/>
      <c r="K124" s="32"/>
      <c r="L124" s="32"/>
      <c r="M124" s="32"/>
      <c r="N124" s="31"/>
      <c r="O124" s="31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1"/>
      <c r="AC124" s="31"/>
      <c r="AD124" s="31"/>
      <c r="AE124" s="31"/>
      <c r="AF124" s="31"/>
      <c r="AG124" s="31"/>
      <c r="AH124" s="31"/>
      <c r="AI124" s="31"/>
      <c r="AJ124" s="32"/>
      <c r="AK124" s="32"/>
      <c r="AL124" s="32"/>
      <c r="AM124" s="31"/>
      <c r="AN124" s="31"/>
      <c r="AO124" s="31"/>
      <c r="AP124" s="31"/>
      <c r="AQ124" s="31"/>
      <c r="AR124" s="31"/>
      <c r="AS124" s="33"/>
      <c r="AT124" s="33"/>
      <c r="AU124" s="33"/>
      <c r="AV124" s="33"/>
      <c r="AW124" s="33"/>
      <c r="AX124" s="34"/>
      <c r="AY124" s="35"/>
      <c r="AZ124" s="34"/>
      <c r="BA124" s="34"/>
      <c r="BB124" s="33"/>
      <c r="BC124" s="33"/>
      <c r="BD124" s="34"/>
    </row>
    <row r="125" spans="1:56" x14ac:dyDescent="0.25">
      <c r="A125" s="1"/>
      <c r="B125" s="1"/>
      <c r="C125" s="1"/>
      <c r="D125" s="1"/>
      <c r="F125" s="30"/>
      <c r="G125" s="31"/>
      <c r="H125" s="32"/>
      <c r="I125" s="32"/>
      <c r="J125" s="32"/>
      <c r="K125" s="32"/>
      <c r="L125" s="32"/>
      <c r="M125" s="32"/>
      <c r="N125" s="31"/>
      <c r="O125" s="31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1"/>
      <c r="AC125" s="31"/>
      <c r="AD125" s="31"/>
      <c r="AE125" s="32"/>
      <c r="AF125" s="31"/>
      <c r="AG125" s="31"/>
      <c r="AH125" s="31"/>
      <c r="AI125" s="31"/>
      <c r="AJ125" s="32"/>
      <c r="AK125" s="32"/>
      <c r="AL125" s="32"/>
      <c r="AM125" s="31"/>
      <c r="AN125" s="31"/>
      <c r="AO125" s="31"/>
      <c r="AP125" s="31"/>
      <c r="AQ125" s="31"/>
      <c r="AR125" s="31"/>
      <c r="AS125" s="33"/>
      <c r="AT125" s="33"/>
      <c r="AU125" s="33"/>
      <c r="AV125" s="33"/>
      <c r="AW125" s="33"/>
      <c r="AX125" s="34"/>
      <c r="AY125" s="35"/>
      <c r="AZ125" s="34"/>
      <c r="BA125" s="34"/>
      <c r="BB125" s="33"/>
      <c r="BC125" s="33"/>
      <c r="BD125" s="34"/>
    </row>
    <row r="126" spans="1:56" x14ac:dyDescent="0.25">
      <c r="A126" s="1"/>
      <c r="B126" s="1"/>
      <c r="C126" s="1"/>
      <c r="D126" s="1"/>
      <c r="F126" s="30"/>
      <c r="G126" s="31"/>
      <c r="H126" s="32"/>
      <c r="I126" s="32"/>
      <c r="J126" s="32"/>
      <c r="K126" s="32"/>
      <c r="L126" s="32"/>
      <c r="M126" s="32"/>
      <c r="N126" s="31"/>
      <c r="O126" s="31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1"/>
      <c r="AD126" s="31"/>
      <c r="AE126" s="32"/>
      <c r="AF126" s="31"/>
      <c r="AG126" s="31"/>
      <c r="AH126" s="31"/>
      <c r="AI126" s="31"/>
      <c r="AJ126" s="32"/>
      <c r="AK126" s="32"/>
      <c r="AL126" s="32"/>
      <c r="AM126" s="31"/>
      <c r="AN126" s="31"/>
      <c r="AO126" s="31"/>
      <c r="AP126" s="31"/>
      <c r="AQ126" s="31"/>
      <c r="AR126" s="31"/>
      <c r="AS126" s="33"/>
      <c r="AT126" s="33"/>
      <c r="AU126" s="33"/>
      <c r="AV126" s="33"/>
      <c r="AW126" s="33"/>
      <c r="AX126" s="34"/>
      <c r="AY126" s="35"/>
      <c r="AZ126" s="34"/>
      <c r="BA126" s="34"/>
      <c r="BB126" s="33"/>
      <c r="BC126" s="33"/>
      <c r="BD126" s="34"/>
    </row>
    <row r="127" spans="1:56" x14ac:dyDescent="0.25">
      <c r="A127" s="1"/>
      <c r="B127" s="1"/>
      <c r="C127" s="1"/>
      <c r="D127" s="1"/>
      <c r="F127" s="30"/>
      <c r="G127" s="31"/>
      <c r="H127" s="32"/>
      <c r="I127" s="32"/>
      <c r="J127" s="32"/>
      <c r="K127" s="32"/>
      <c r="L127" s="32"/>
      <c r="M127" s="32"/>
      <c r="N127" s="31"/>
      <c r="O127" s="31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1"/>
      <c r="AD127" s="31"/>
      <c r="AE127" s="32"/>
      <c r="AF127" s="31"/>
      <c r="AG127" s="31"/>
      <c r="AH127" s="31"/>
      <c r="AI127" s="31"/>
      <c r="AJ127" s="32"/>
      <c r="AK127" s="32"/>
      <c r="AL127" s="32"/>
      <c r="AM127" s="31"/>
      <c r="AN127" s="31"/>
      <c r="AO127" s="31"/>
      <c r="AP127" s="31"/>
      <c r="AQ127" s="31"/>
      <c r="AR127" s="31"/>
      <c r="AS127" s="33"/>
      <c r="AT127" s="33"/>
      <c r="AU127" s="33"/>
      <c r="AV127" s="33"/>
      <c r="AW127" s="33"/>
      <c r="AX127" s="34"/>
      <c r="AY127" s="35"/>
      <c r="AZ127" s="34"/>
      <c r="BA127" s="34"/>
      <c r="BB127" s="33"/>
      <c r="BC127" s="33"/>
      <c r="BD127" s="34"/>
    </row>
    <row r="128" spans="1:56" x14ac:dyDescent="0.25">
      <c r="A128" s="1"/>
      <c r="B128" s="1"/>
      <c r="C128" s="1"/>
      <c r="D128" s="1"/>
      <c r="F128" s="30"/>
      <c r="G128" s="31"/>
      <c r="H128" s="32"/>
      <c r="I128" s="32"/>
      <c r="J128" s="32"/>
      <c r="K128" s="32"/>
      <c r="L128" s="32"/>
      <c r="M128" s="32"/>
      <c r="N128" s="31"/>
      <c r="O128" s="31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1"/>
      <c r="AD128" s="31"/>
      <c r="AE128" s="31"/>
      <c r="AF128" s="31"/>
      <c r="AG128" s="31"/>
      <c r="AH128" s="31"/>
      <c r="AI128" s="31"/>
      <c r="AJ128" s="32"/>
      <c r="AK128" s="32"/>
      <c r="AL128" s="32"/>
      <c r="AM128" s="31"/>
      <c r="AN128" s="31"/>
      <c r="AO128" s="31"/>
      <c r="AP128" s="31"/>
      <c r="AQ128" s="31"/>
      <c r="AR128" s="31"/>
      <c r="AS128" s="33"/>
      <c r="AT128" s="33"/>
      <c r="AU128" s="33"/>
      <c r="AV128" s="33"/>
      <c r="AW128" s="33"/>
      <c r="AX128" s="34"/>
      <c r="AY128" s="35"/>
      <c r="AZ128" s="34"/>
      <c r="BA128" s="34"/>
      <c r="BB128" s="33"/>
      <c r="BC128" s="33"/>
      <c r="BD128" s="34"/>
    </row>
    <row r="129" spans="1:56" x14ac:dyDescent="0.25">
      <c r="A129" s="1"/>
      <c r="B129" s="1"/>
      <c r="C129" s="1"/>
      <c r="D129" s="1"/>
      <c r="F129" s="30"/>
      <c r="G129" s="31"/>
      <c r="H129" s="32"/>
      <c r="I129" s="32"/>
      <c r="J129" s="32"/>
      <c r="K129" s="32"/>
      <c r="L129" s="32"/>
      <c r="M129" s="32"/>
      <c r="N129" s="31"/>
      <c r="O129" s="31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1"/>
      <c r="AD129" s="31"/>
      <c r="AE129" s="31"/>
      <c r="AF129" s="31"/>
      <c r="AG129" s="31"/>
      <c r="AH129" s="31"/>
      <c r="AI129" s="31"/>
      <c r="AJ129" s="32"/>
      <c r="AK129" s="32"/>
      <c r="AL129" s="32"/>
      <c r="AM129" s="31"/>
      <c r="AN129" s="31"/>
      <c r="AO129" s="31"/>
      <c r="AP129" s="31"/>
      <c r="AQ129" s="31"/>
      <c r="AR129" s="31"/>
      <c r="AS129" s="33"/>
      <c r="AT129" s="33"/>
      <c r="AU129" s="33"/>
      <c r="AV129" s="33"/>
      <c r="AW129" s="33"/>
      <c r="AX129" s="34"/>
      <c r="AY129" s="35"/>
      <c r="AZ129" s="34"/>
      <c r="BA129" s="34"/>
      <c r="BB129" s="33"/>
      <c r="BC129" s="33"/>
      <c r="BD129" s="34"/>
    </row>
    <row r="130" spans="1:56" x14ac:dyDescent="0.25">
      <c r="A130" s="1"/>
      <c r="B130" s="1"/>
      <c r="C130" s="1"/>
      <c r="D130" s="1"/>
      <c r="F130" s="30"/>
      <c r="G130" s="31"/>
      <c r="H130" s="32"/>
      <c r="I130" s="32"/>
      <c r="J130" s="32"/>
      <c r="K130" s="32"/>
      <c r="L130" s="32"/>
      <c r="M130" s="32"/>
      <c r="N130" s="31"/>
      <c r="O130" s="31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1"/>
      <c r="AD130" s="31"/>
      <c r="AE130" s="31"/>
      <c r="AF130" s="31"/>
      <c r="AG130" s="31"/>
      <c r="AH130" s="31"/>
      <c r="AI130" s="31"/>
      <c r="AJ130" s="32"/>
      <c r="AK130" s="32"/>
      <c r="AL130" s="32"/>
      <c r="AM130" s="31"/>
      <c r="AN130" s="31"/>
      <c r="AO130" s="31"/>
      <c r="AP130" s="31"/>
      <c r="AQ130" s="31"/>
      <c r="AR130" s="31"/>
      <c r="AS130" s="33"/>
      <c r="AT130" s="33"/>
      <c r="AU130" s="33"/>
      <c r="AV130" s="33"/>
      <c r="AW130" s="33"/>
      <c r="AX130" s="34"/>
      <c r="AY130" s="35"/>
      <c r="AZ130" s="34"/>
      <c r="BA130" s="34"/>
      <c r="BB130" s="33"/>
      <c r="BC130" s="33"/>
      <c r="BD130" s="34"/>
    </row>
    <row r="131" spans="1:56" x14ac:dyDescent="0.25">
      <c r="A131" s="1"/>
      <c r="B131" s="1"/>
      <c r="C131" s="1"/>
      <c r="D131" s="1"/>
      <c r="F131" s="30"/>
      <c r="G131" s="31"/>
      <c r="H131" s="32"/>
      <c r="I131" s="32"/>
      <c r="J131" s="32"/>
      <c r="K131" s="32"/>
      <c r="L131" s="32"/>
      <c r="M131" s="32"/>
      <c r="N131" s="31"/>
      <c r="O131" s="31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1"/>
      <c r="AD131" s="31"/>
      <c r="AE131" s="31"/>
      <c r="AF131" s="31"/>
      <c r="AG131" s="31"/>
      <c r="AH131" s="31"/>
      <c r="AI131" s="31"/>
      <c r="AJ131" s="32"/>
      <c r="AK131" s="32"/>
      <c r="AL131" s="32"/>
      <c r="AM131" s="31"/>
      <c r="AN131" s="31"/>
      <c r="AO131" s="31"/>
      <c r="AP131" s="31"/>
      <c r="AQ131" s="31"/>
      <c r="AR131" s="31"/>
      <c r="AS131" s="33"/>
      <c r="AT131" s="33"/>
      <c r="AU131" s="33"/>
      <c r="AV131" s="33"/>
      <c r="AW131" s="33"/>
      <c r="AX131" s="34"/>
      <c r="AY131" s="35"/>
      <c r="AZ131" s="34"/>
      <c r="BA131" s="34"/>
      <c r="BB131" s="33"/>
      <c r="BC131" s="33"/>
      <c r="BD131" s="34"/>
    </row>
    <row r="132" spans="1:56" x14ac:dyDescent="0.25">
      <c r="A132" s="1"/>
      <c r="B132" s="1"/>
      <c r="C132" s="1"/>
      <c r="D132" s="1"/>
      <c r="F132" s="30"/>
      <c r="G132" s="31"/>
      <c r="H132" s="32"/>
      <c r="I132" s="32"/>
      <c r="J132" s="32"/>
      <c r="K132" s="32"/>
      <c r="L132" s="32"/>
      <c r="M132" s="32"/>
      <c r="N132" s="31"/>
      <c r="O132" s="31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1"/>
      <c r="AD132" s="31"/>
      <c r="AE132" s="32"/>
      <c r="AF132" s="31"/>
      <c r="AG132" s="31"/>
      <c r="AH132" s="31"/>
      <c r="AI132" s="31"/>
      <c r="AJ132" s="32"/>
      <c r="AK132" s="32"/>
      <c r="AL132" s="32"/>
      <c r="AM132" s="31"/>
      <c r="AN132" s="31"/>
      <c r="AO132" s="31"/>
      <c r="AP132" s="31"/>
      <c r="AQ132" s="31"/>
      <c r="AR132" s="31"/>
      <c r="AS132" s="33"/>
      <c r="AT132" s="33"/>
      <c r="AU132" s="33"/>
      <c r="AV132" s="33"/>
      <c r="AW132" s="33"/>
      <c r="AX132" s="34"/>
      <c r="AY132" s="35"/>
      <c r="AZ132" s="34"/>
      <c r="BA132" s="34"/>
      <c r="BB132" s="33"/>
      <c r="BC132" s="33"/>
      <c r="BD132" s="34"/>
    </row>
    <row r="133" spans="1:56" x14ac:dyDescent="0.25">
      <c r="A133" s="1"/>
      <c r="B133" s="1"/>
      <c r="C133" s="1"/>
      <c r="D133" s="1"/>
      <c r="F133" s="30"/>
      <c r="G133" s="31"/>
      <c r="H133" s="32"/>
      <c r="I133" s="32"/>
      <c r="J133" s="32"/>
      <c r="K133" s="32"/>
      <c r="L133" s="32"/>
      <c r="M133" s="32"/>
      <c r="N133" s="31"/>
      <c r="O133" s="31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1"/>
      <c r="AD133" s="31"/>
      <c r="AE133" s="32"/>
      <c r="AF133" s="31"/>
      <c r="AG133" s="31"/>
      <c r="AH133" s="31"/>
      <c r="AI133" s="31"/>
      <c r="AJ133" s="32"/>
      <c r="AK133" s="32"/>
      <c r="AL133" s="32"/>
      <c r="AM133" s="31"/>
      <c r="AN133" s="31"/>
      <c r="AO133" s="31"/>
      <c r="AP133" s="31"/>
      <c r="AQ133" s="31"/>
      <c r="AR133" s="31"/>
      <c r="AS133" s="33"/>
      <c r="AT133" s="33"/>
      <c r="AU133" s="33"/>
      <c r="AV133" s="33"/>
      <c r="AW133" s="33"/>
      <c r="AX133" s="34"/>
      <c r="AY133" s="35"/>
      <c r="AZ133" s="34"/>
      <c r="BA133" s="34"/>
      <c r="BB133" s="33"/>
      <c r="BC133" s="33"/>
      <c r="BD133" s="34"/>
    </row>
    <row r="134" spans="1:56" x14ac:dyDescent="0.25">
      <c r="A134" s="1"/>
      <c r="B134" s="1"/>
      <c r="C134" s="1"/>
      <c r="D134" s="1"/>
      <c r="F134" s="30"/>
      <c r="G134" s="31"/>
      <c r="H134" s="32"/>
      <c r="I134" s="32"/>
      <c r="J134" s="32"/>
      <c r="K134" s="32"/>
      <c r="L134" s="32"/>
      <c r="M134" s="32"/>
      <c r="N134" s="31"/>
      <c r="O134" s="31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1"/>
      <c r="AD134" s="31"/>
      <c r="AE134" s="31"/>
      <c r="AF134" s="31"/>
      <c r="AG134" s="31"/>
      <c r="AH134" s="31"/>
      <c r="AI134" s="31"/>
      <c r="AJ134" s="32"/>
      <c r="AK134" s="32"/>
      <c r="AL134" s="32"/>
      <c r="AM134" s="31"/>
      <c r="AN134" s="31"/>
      <c r="AO134" s="31"/>
      <c r="AP134" s="31"/>
      <c r="AQ134" s="31"/>
      <c r="AR134" s="32"/>
      <c r="AS134" s="33"/>
      <c r="AT134" s="33"/>
      <c r="AU134" s="33"/>
      <c r="AV134" s="33"/>
      <c r="AW134" s="33"/>
      <c r="AX134" s="34"/>
      <c r="AY134" s="35"/>
      <c r="AZ134" s="34"/>
      <c r="BA134" s="34"/>
      <c r="BB134" s="33"/>
      <c r="BC134" s="33"/>
      <c r="BD134" s="34"/>
    </row>
    <row r="135" spans="1:56" x14ac:dyDescent="0.25">
      <c r="A135" s="1"/>
      <c r="B135" s="1"/>
      <c r="C135" s="1"/>
      <c r="D135" s="1"/>
      <c r="F135" s="30"/>
      <c r="G135" s="31"/>
      <c r="H135" s="32"/>
      <c r="I135" s="32"/>
      <c r="J135" s="32"/>
      <c r="K135" s="32"/>
      <c r="L135" s="32"/>
      <c r="M135" s="32"/>
      <c r="N135" s="31"/>
      <c r="O135" s="31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1"/>
      <c r="AD135" s="31"/>
      <c r="AE135" s="31"/>
      <c r="AF135" s="31"/>
      <c r="AG135" s="31"/>
      <c r="AH135" s="31"/>
      <c r="AI135" s="31"/>
      <c r="AJ135" s="32"/>
      <c r="AK135" s="32"/>
      <c r="AL135" s="32"/>
      <c r="AM135" s="31"/>
      <c r="AN135" s="31"/>
      <c r="AO135" s="31"/>
      <c r="AP135" s="31"/>
      <c r="AQ135" s="31"/>
      <c r="AR135" s="32"/>
      <c r="AS135" s="33"/>
      <c r="AT135" s="33"/>
      <c r="AU135" s="33"/>
      <c r="AV135" s="33"/>
      <c r="AW135" s="33"/>
      <c r="AX135" s="34"/>
      <c r="AY135" s="35"/>
      <c r="AZ135" s="34"/>
      <c r="BA135" s="34"/>
      <c r="BB135" s="33"/>
      <c r="BC135" s="33"/>
      <c r="BD135" s="34"/>
    </row>
    <row r="136" spans="1:56" x14ac:dyDescent="0.25">
      <c r="A136" s="1"/>
      <c r="B136" s="1"/>
      <c r="C136" s="1"/>
      <c r="D136" s="1"/>
      <c r="F136" s="30"/>
      <c r="G136" s="31"/>
      <c r="H136" s="32"/>
      <c r="I136" s="32"/>
      <c r="J136" s="32"/>
      <c r="K136" s="32"/>
      <c r="L136" s="32"/>
      <c r="M136" s="32"/>
      <c r="N136" s="31"/>
      <c r="O136" s="31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1"/>
      <c r="AD136" s="31"/>
      <c r="AE136" s="32"/>
      <c r="AF136" s="31"/>
      <c r="AG136" s="31"/>
      <c r="AH136" s="31"/>
      <c r="AI136" s="31"/>
      <c r="AJ136" s="32"/>
      <c r="AK136" s="32"/>
      <c r="AL136" s="32"/>
      <c r="AM136" s="31"/>
      <c r="AN136" s="31"/>
      <c r="AO136" s="31"/>
      <c r="AP136" s="31"/>
      <c r="AQ136" s="31"/>
      <c r="AR136" s="31"/>
      <c r="AS136" s="33"/>
      <c r="AT136" s="33"/>
      <c r="AU136" s="33"/>
      <c r="AV136" s="33"/>
      <c r="AW136" s="33"/>
      <c r="AX136" s="34"/>
      <c r="AY136" s="35"/>
      <c r="AZ136" s="34"/>
      <c r="BA136" s="34"/>
      <c r="BB136" s="33"/>
      <c r="BC136" s="33"/>
      <c r="BD136" s="34"/>
    </row>
    <row r="137" spans="1:56" x14ac:dyDescent="0.25">
      <c r="A137" s="1"/>
      <c r="B137" s="1"/>
      <c r="C137" s="1"/>
      <c r="D137" s="1"/>
      <c r="F137" s="30"/>
      <c r="G137" s="31"/>
      <c r="H137" s="32"/>
      <c r="I137" s="32"/>
      <c r="J137" s="32"/>
      <c r="K137" s="32"/>
      <c r="L137" s="32"/>
      <c r="M137" s="32"/>
      <c r="N137" s="31"/>
      <c r="O137" s="31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1"/>
      <c r="AD137" s="31"/>
      <c r="AE137" s="31"/>
      <c r="AF137" s="31"/>
      <c r="AG137" s="31"/>
      <c r="AH137" s="31"/>
      <c r="AI137" s="31"/>
      <c r="AJ137" s="32"/>
      <c r="AK137" s="32"/>
      <c r="AL137" s="32"/>
      <c r="AM137" s="31"/>
      <c r="AN137" s="31"/>
      <c r="AO137" s="31"/>
      <c r="AP137" s="31"/>
      <c r="AQ137" s="31"/>
      <c r="AR137" s="31"/>
      <c r="AS137" s="33"/>
      <c r="AT137" s="33"/>
      <c r="AU137" s="33"/>
      <c r="AV137" s="33"/>
      <c r="AW137" s="33"/>
      <c r="AX137" s="34"/>
      <c r="AY137" s="35"/>
      <c r="AZ137" s="34"/>
      <c r="BA137" s="34"/>
      <c r="BB137" s="33"/>
      <c r="BC137" s="33"/>
      <c r="BD137" s="34"/>
    </row>
    <row r="138" spans="1:56" x14ac:dyDescent="0.25">
      <c r="A138" s="1"/>
      <c r="B138" s="1"/>
      <c r="C138" s="1"/>
      <c r="D138" s="1"/>
      <c r="F138" s="30"/>
      <c r="G138" s="31"/>
      <c r="H138" s="32"/>
      <c r="I138" s="32"/>
      <c r="J138" s="32"/>
      <c r="K138" s="32"/>
      <c r="L138" s="32"/>
      <c r="M138" s="32"/>
      <c r="N138" s="31"/>
      <c r="O138" s="31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1"/>
      <c r="AD138" s="31"/>
      <c r="AE138" s="31"/>
      <c r="AF138" s="31"/>
      <c r="AG138" s="31"/>
      <c r="AH138" s="31"/>
      <c r="AI138" s="31"/>
      <c r="AJ138" s="32"/>
      <c r="AK138" s="32"/>
      <c r="AL138" s="32"/>
      <c r="AM138" s="31"/>
      <c r="AN138" s="31"/>
      <c r="AO138" s="31"/>
      <c r="AP138" s="31"/>
      <c r="AQ138" s="31"/>
      <c r="AR138" s="31"/>
      <c r="AS138" s="33"/>
      <c r="AT138" s="33"/>
      <c r="AU138" s="33"/>
      <c r="AV138" s="33"/>
      <c r="AW138" s="33"/>
      <c r="AX138" s="34"/>
      <c r="AY138" s="35"/>
      <c r="AZ138" s="34"/>
      <c r="BA138" s="34"/>
      <c r="BB138" s="33"/>
      <c r="BC138" s="33"/>
      <c r="BD138" s="34"/>
    </row>
    <row r="139" spans="1:56" x14ac:dyDescent="0.25">
      <c r="A139" s="1"/>
      <c r="B139" s="1"/>
      <c r="C139" s="1"/>
      <c r="D139" s="1"/>
      <c r="F139" s="30"/>
      <c r="G139" s="31"/>
      <c r="H139" s="32"/>
      <c r="I139" s="32"/>
      <c r="J139" s="32"/>
      <c r="K139" s="32"/>
      <c r="L139" s="32"/>
      <c r="M139" s="32"/>
      <c r="N139" s="31"/>
      <c r="O139" s="31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1"/>
      <c r="AD139" s="31"/>
      <c r="AE139" s="31"/>
      <c r="AF139" s="31"/>
      <c r="AG139" s="31"/>
      <c r="AH139" s="31"/>
      <c r="AI139" s="31"/>
      <c r="AJ139" s="32"/>
      <c r="AK139" s="32"/>
      <c r="AL139" s="32"/>
      <c r="AM139" s="31"/>
      <c r="AN139" s="31"/>
      <c r="AO139" s="31"/>
      <c r="AP139" s="31"/>
      <c r="AQ139" s="31"/>
      <c r="AR139" s="31"/>
      <c r="AS139" s="33"/>
      <c r="AT139" s="33"/>
      <c r="AU139" s="33"/>
      <c r="AV139" s="33"/>
      <c r="AW139" s="33"/>
      <c r="AX139" s="34"/>
      <c r="AY139" s="35"/>
      <c r="AZ139" s="34"/>
      <c r="BA139" s="34"/>
      <c r="BB139" s="33"/>
      <c r="BC139" s="33"/>
      <c r="BD139" s="34"/>
    </row>
    <row r="140" spans="1:56" x14ac:dyDescent="0.25">
      <c r="A140" s="1"/>
      <c r="B140" s="1"/>
      <c r="C140" s="1"/>
      <c r="D140" s="1"/>
      <c r="F140" s="30"/>
      <c r="G140" s="31"/>
      <c r="H140" s="32"/>
      <c r="I140" s="32"/>
      <c r="J140" s="32"/>
      <c r="K140" s="32"/>
      <c r="L140" s="32"/>
      <c r="M140" s="32"/>
      <c r="N140" s="31"/>
      <c r="O140" s="31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1"/>
      <c r="AD140" s="31"/>
      <c r="AE140" s="31"/>
      <c r="AF140" s="31"/>
      <c r="AG140" s="31"/>
      <c r="AH140" s="31"/>
      <c r="AI140" s="31"/>
      <c r="AJ140" s="32"/>
      <c r="AK140" s="32"/>
      <c r="AL140" s="32"/>
      <c r="AM140" s="31"/>
      <c r="AN140" s="31"/>
      <c r="AO140" s="31"/>
      <c r="AP140" s="31"/>
      <c r="AQ140" s="31"/>
      <c r="AR140" s="31"/>
      <c r="AS140" s="33"/>
      <c r="AT140" s="33"/>
      <c r="AU140" s="33"/>
      <c r="AV140" s="33"/>
      <c r="AW140" s="33"/>
      <c r="AX140" s="34"/>
      <c r="AY140" s="35"/>
      <c r="AZ140" s="34"/>
      <c r="BA140" s="34"/>
      <c r="BB140" s="33"/>
      <c r="BC140" s="33"/>
      <c r="BD140" s="34"/>
    </row>
    <row r="141" spans="1:56" x14ac:dyDescent="0.25">
      <c r="A141" s="1"/>
      <c r="B141" s="1"/>
      <c r="C141" s="1"/>
      <c r="D141" s="1"/>
      <c r="F141" s="30"/>
      <c r="G141" s="31"/>
      <c r="H141" s="32"/>
      <c r="I141" s="32"/>
      <c r="J141" s="32"/>
      <c r="K141" s="32"/>
      <c r="L141" s="32"/>
      <c r="M141" s="32"/>
      <c r="N141" s="31"/>
      <c r="O141" s="31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1"/>
      <c r="AD141" s="31"/>
      <c r="AE141" s="32"/>
      <c r="AF141" s="31"/>
      <c r="AG141" s="31"/>
      <c r="AH141" s="32"/>
      <c r="AI141" s="31"/>
      <c r="AJ141" s="32"/>
      <c r="AK141" s="32"/>
      <c r="AL141" s="32"/>
      <c r="AM141" s="31"/>
      <c r="AN141" s="31"/>
      <c r="AO141" s="31"/>
      <c r="AP141" s="31"/>
      <c r="AQ141" s="31"/>
      <c r="AR141" s="31"/>
      <c r="AS141" s="33"/>
      <c r="AT141" s="33"/>
      <c r="AU141" s="33"/>
      <c r="AV141" s="33"/>
      <c r="AW141" s="33"/>
      <c r="AX141" s="34"/>
      <c r="AY141" s="35"/>
      <c r="AZ141" s="34"/>
      <c r="BA141" s="34"/>
      <c r="BB141" s="33"/>
      <c r="BC141" s="33"/>
      <c r="BD141" s="34"/>
    </row>
    <row r="142" spans="1:56" x14ac:dyDescent="0.25">
      <c r="A142" s="1"/>
      <c r="B142" s="1"/>
      <c r="C142" s="1"/>
      <c r="D142" s="1"/>
      <c r="F142" s="30"/>
      <c r="G142" s="31"/>
      <c r="H142" s="32"/>
      <c r="I142" s="32"/>
      <c r="J142" s="32"/>
      <c r="K142" s="32"/>
      <c r="L142" s="32"/>
      <c r="M142" s="32"/>
      <c r="N142" s="31"/>
      <c r="O142" s="31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1"/>
      <c r="AC142" s="31"/>
      <c r="AD142" s="31"/>
      <c r="AE142" s="32"/>
      <c r="AF142" s="31"/>
      <c r="AG142" s="31"/>
      <c r="AH142" s="31"/>
      <c r="AI142" s="31"/>
      <c r="AJ142" s="32"/>
      <c r="AK142" s="32"/>
      <c r="AL142" s="32"/>
      <c r="AM142" s="31"/>
      <c r="AN142" s="31"/>
      <c r="AO142" s="31"/>
      <c r="AP142" s="32"/>
      <c r="AQ142" s="31"/>
      <c r="AR142" s="31"/>
      <c r="AS142" s="33"/>
      <c r="AT142" s="33"/>
      <c r="AU142" s="33"/>
      <c r="AV142" s="33"/>
      <c r="AW142" s="33"/>
      <c r="AX142" s="34"/>
      <c r="AY142" s="35"/>
      <c r="AZ142" s="34"/>
      <c r="BA142" s="34"/>
      <c r="BB142" s="33"/>
      <c r="BC142" s="33"/>
      <c r="BD142" s="34"/>
    </row>
    <row r="143" spans="1:56" x14ac:dyDescent="0.25">
      <c r="A143" s="1"/>
      <c r="B143" s="1"/>
      <c r="C143" s="1"/>
      <c r="D143" s="1"/>
      <c r="F143" s="30"/>
      <c r="G143" s="31"/>
      <c r="H143" s="32"/>
      <c r="I143" s="32"/>
      <c r="J143" s="32"/>
      <c r="K143" s="32"/>
      <c r="L143" s="32"/>
      <c r="M143" s="32"/>
      <c r="N143" s="31"/>
      <c r="O143" s="31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1"/>
      <c r="AD143" s="31"/>
      <c r="AE143" s="32"/>
      <c r="AF143" s="31"/>
      <c r="AG143" s="31"/>
      <c r="AH143" s="31"/>
      <c r="AI143" s="31"/>
      <c r="AJ143" s="32"/>
      <c r="AK143" s="32"/>
      <c r="AL143" s="32"/>
      <c r="AM143" s="31"/>
      <c r="AN143" s="31"/>
      <c r="AO143" s="31"/>
      <c r="AP143" s="32"/>
      <c r="AQ143" s="31"/>
      <c r="AR143" s="31"/>
      <c r="AS143" s="33"/>
      <c r="AT143" s="33"/>
      <c r="AU143" s="33"/>
      <c r="AV143" s="33"/>
      <c r="AW143" s="33"/>
      <c r="AX143" s="34"/>
      <c r="AY143" s="35"/>
      <c r="AZ143" s="34"/>
      <c r="BA143" s="34"/>
      <c r="BB143" s="33"/>
      <c r="BC143" s="33"/>
      <c r="BD143" s="34"/>
    </row>
    <row r="144" spans="1:56" x14ac:dyDescent="0.25">
      <c r="A144" s="1"/>
      <c r="B144" s="1"/>
      <c r="C144" s="1"/>
      <c r="D144" s="1"/>
      <c r="F144" s="30"/>
      <c r="G144" s="31"/>
      <c r="H144" s="32"/>
      <c r="I144" s="32"/>
      <c r="J144" s="32"/>
      <c r="K144" s="32"/>
      <c r="L144" s="32"/>
      <c r="M144" s="32"/>
      <c r="N144" s="31"/>
      <c r="O144" s="31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1"/>
      <c r="AD144" s="31"/>
      <c r="AE144" s="31"/>
      <c r="AF144" s="31"/>
      <c r="AG144" s="31"/>
      <c r="AH144" s="31"/>
      <c r="AI144" s="31"/>
      <c r="AJ144" s="32"/>
      <c r="AK144" s="32"/>
      <c r="AL144" s="32"/>
      <c r="AM144" s="31"/>
      <c r="AN144" s="31"/>
      <c r="AO144" s="31"/>
      <c r="AP144" s="32"/>
      <c r="AQ144" s="31"/>
      <c r="AR144" s="31"/>
      <c r="AS144" s="33"/>
      <c r="AT144" s="33"/>
      <c r="AU144" s="33"/>
      <c r="AV144" s="33"/>
      <c r="AW144" s="33"/>
      <c r="AX144" s="34"/>
      <c r="AY144" s="35"/>
      <c r="AZ144" s="34"/>
      <c r="BA144" s="34"/>
      <c r="BB144" s="33"/>
      <c r="BC144" s="33"/>
      <c r="BD144" s="34"/>
    </row>
    <row r="145" spans="1:56" x14ac:dyDescent="0.25">
      <c r="A145" s="1"/>
      <c r="B145" s="1"/>
      <c r="C145" s="1"/>
      <c r="D145" s="1"/>
      <c r="F145" s="30"/>
      <c r="G145" s="31"/>
      <c r="H145" s="32"/>
      <c r="I145" s="32"/>
      <c r="J145" s="32"/>
      <c r="K145" s="32"/>
      <c r="L145" s="32"/>
      <c r="M145" s="32"/>
      <c r="N145" s="31"/>
      <c r="O145" s="31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1"/>
      <c r="AD145" s="31"/>
      <c r="AE145" s="31"/>
      <c r="AF145" s="31"/>
      <c r="AG145" s="31"/>
      <c r="AH145" s="31"/>
      <c r="AI145" s="31"/>
      <c r="AJ145" s="32"/>
      <c r="AK145" s="32"/>
      <c r="AL145" s="32"/>
      <c r="AM145" s="31"/>
      <c r="AN145" s="31"/>
      <c r="AO145" s="31"/>
      <c r="AP145" s="31"/>
      <c r="AQ145" s="31"/>
      <c r="AR145" s="31"/>
      <c r="AS145" s="33"/>
      <c r="AT145" s="33"/>
      <c r="AU145" s="33"/>
      <c r="AV145" s="33"/>
      <c r="AW145" s="33"/>
      <c r="AX145" s="34"/>
      <c r="AY145" s="35"/>
      <c r="AZ145" s="34"/>
      <c r="BA145" s="34"/>
      <c r="BB145" s="33"/>
      <c r="BC145" s="33"/>
      <c r="BD145" s="34"/>
    </row>
    <row r="146" spans="1:56" x14ac:dyDescent="0.25">
      <c r="A146" s="1"/>
      <c r="B146" s="1"/>
      <c r="C146" s="1"/>
      <c r="D146" s="1"/>
      <c r="F146" s="30"/>
      <c r="G146" s="31"/>
      <c r="H146" s="32"/>
      <c r="I146" s="32"/>
      <c r="J146" s="32"/>
      <c r="K146" s="32"/>
      <c r="L146" s="32"/>
      <c r="M146" s="32"/>
      <c r="N146" s="31"/>
      <c r="O146" s="31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1"/>
      <c r="AD146" s="31"/>
      <c r="AE146" s="32"/>
      <c r="AF146" s="31"/>
      <c r="AG146" s="31"/>
      <c r="AH146" s="32"/>
      <c r="AI146" s="31"/>
      <c r="AJ146" s="32"/>
      <c r="AK146" s="32"/>
      <c r="AL146" s="32"/>
      <c r="AM146" s="31"/>
      <c r="AN146" s="31"/>
      <c r="AO146" s="31"/>
      <c r="AP146" s="31"/>
      <c r="AQ146" s="31"/>
      <c r="AR146" s="31"/>
      <c r="AS146" s="33"/>
      <c r="AT146" s="33"/>
      <c r="AU146" s="33"/>
      <c r="AV146" s="33"/>
      <c r="AW146" s="33"/>
      <c r="AX146" s="34"/>
      <c r="AY146" s="35"/>
      <c r="AZ146" s="34"/>
      <c r="BA146" s="34"/>
      <c r="BB146" s="33"/>
      <c r="BC146" s="33"/>
      <c r="BD146" s="34"/>
    </row>
    <row r="147" spans="1:56" x14ac:dyDescent="0.25">
      <c r="A147" s="1"/>
      <c r="B147" s="1"/>
      <c r="C147" s="1"/>
      <c r="D147" s="1"/>
      <c r="F147" s="30"/>
      <c r="G147" s="31"/>
      <c r="H147" s="32"/>
      <c r="I147" s="32"/>
      <c r="J147" s="32"/>
      <c r="K147" s="32"/>
      <c r="L147" s="32"/>
      <c r="M147" s="32"/>
      <c r="N147" s="31"/>
      <c r="O147" s="31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1"/>
      <c r="AD147" s="31"/>
      <c r="AE147" s="32"/>
      <c r="AF147" s="31"/>
      <c r="AG147" s="31"/>
      <c r="AH147" s="31"/>
      <c r="AI147" s="31"/>
      <c r="AJ147" s="32"/>
      <c r="AK147" s="32"/>
      <c r="AL147" s="32"/>
      <c r="AM147" s="31"/>
      <c r="AN147" s="31"/>
      <c r="AO147" s="31"/>
      <c r="AP147" s="31"/>
      <c r="AQ147" s="31"/>
      <c r="AR147" s="31"/>
      <c r="AS147" s="33"/>
      <c r="AT147" s="33"/>
      <c r="AU147" s="33"/>
      <c r="AV147" s="33"/>
      <c r="AW147" s="33"/>
      <c r="AX147" s="34"/>
      <c r="AY147" s="35"/>
      <c r="AZ147" s="34"/>
      <c r="BA147" s="34"/>
      <c r="BB147" s="33"/>
      <c r="BC147" s="33"/>
      <c r="BD147" s="34"/>
    </row>
    <row r="148" spans="1:56" x14ac:dyDescent="0.25">
      <c r="A148" s="1"/>
      <c r="B148" s="1"/>
      <c r="C148" s="1"/>
      <c r="D148" s="1"/>
      <c r="F148" s="30"/>
      <c r="G148" s="31"/>
      <c r="H148" s="32"/>
      <c r="I148" s="32"/>
      <c r="J148" s="32"/>
      <c r="K148" s="32"/>
      <c r="L148" s="32"/>
      <c r="M148" s="32"/>
      <c r="N148" s="31"/>
      <c r="O148" s="31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1"/>
      <c r="AD148" s="31"/>
      <c r="AE148" s="32"/>
      <c r="AF148" s="31"/>
      <c r="AG148" s="31"/>
      <c r="AH148" s="31"/>
      <c r="AI148" s="31"/>
      <c r="AJ148" s="32"/>
      <c r="AK148" s="32"/>
      <c r="AL148" s="32"/>
      <c r="AM148" s="31"/>
      <c r="AN148" s="31"/>
      <c r="AO148" s="31"/>
      <c r="AP148" s="31"/>
      <c r="AQ148" s="31"/>
      <c r="AR148" s="31"/>
      <c r="AS148" s="33"/>
      <c r="AT148" s="33"/>
      <c r="AU148" s="33"/>
      <c r="AV148" s="33"/>
      <c r="AW148" s="33"/>
      <c r="AX148" s="34"/>
      <c r="AY148" s="35"/>
      <c r="AZ148" s="34"/>
      <c r="BA148" s="34"/>
      <c r="BB148" s="33"/>
      <c r="BC148" s="33"/>
      <c r="BD148" s="34"/>
    </row>
    <row r="149" spans="1:56" x14ac:dyDescent="0.25">
      <c r="A149" s="1"/>
      <c r="B149" s="1"/>
      <c r="C149" s="1"/>
      <c r="D149" s="1"/>
      <c r="F149" s="30"/>
      <c r="G149" s="31"/>
      <c r="H149" s="32"/>
      <c r="I149" s="32"/>
      <c r="J149" s="32"/>
      <c r="K149" s="32"/>
      <c r="L149" s="32"/>
      <c r="M149" s="32"/>
      <c r="N149" s="31"/>
      <c r="O149" s="31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1"/>
      <c r="AD149" s="31"/>
      <c r="AE149" s="32"/>
      <c r="AF149" s="31"/>
      <c r="AG149" s="31"/>
      <c r="AH149" s="31"/>
      <c r="AI149" s="31"/>
      <c r="AJ149" s="32"/>
      <c r="AK149" s="32"/>
      <c r="AL149" s="32"/>
      <c r="AM149" s="31"/>
      <c r="AN149" s="31"/>
      <c r="AO149" s="31"/>
      <c r="AP149" s="31"/>
      <c r="AQ149" s="31"/>
      <c r="AR149" s="31"/>
      <c r="AS149" s="33"/>
      <c r="AT149" s="33"/>
      <c r="AU149" s="33"/>
      <c r="AV149" s="33"/>
      <c r="AW149" s="33"/>
      <c r="AX149" s="34"/>
      <c r="AY149" s="35"/>
      <c r="AZ149" s="34"/>
      <c r="BA149" s="34"/>
      <c r="BB149" s="33"/>
      <c r="BC149" s="33"/>
      <c r="BD149" s="34"/>
    </row>
    <row r="150" spans="1:56" x14ac:dyDescent="0.25">
      <c r="A150" s="1"/>
      <c r="B150" s="1"/>
      <c r="C150" s="1"/>
      <c r="D150" s="1"/>
      <c r="F150" s="30"/>
      <c r="G150" s="31"/>
      <c r="H150" s="32"/>
      <c r="I150" s="32"/>
      <c r="J150" s="32"/>
      <c r="K150" s="32"/>
      <c r="L150" s="32"/>
      <c r="M150" s="32"/>
      <c r="N150" s="31"/>
      <c r="O150" s="31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1"/>
      <c r="AD150" s="31"/>
      <c r="AE150" s="31"/>
      <c r="AF150" s="31"/>
      <c r="AG150" s="31"/>
      <c r="AH150" s="31"/>
      <c r="AI150" s="31"/>
      <c r="AJ150" s="32"/>
      <c r="AK150" s="32"/>
      <c r="AL150" s="32"/>
      <c r="AM150" s="31"/>
      <c r="AN150" s="31"/>
      <c r="AO150" s="31"/>
      <c r="AP150" s="31"/>
      <c r="AQ150" s="31"/>
      <c r="AR150" s="31"/>
      <c r="AS150" s="33"/>
      <c r="AT150" s="33"/>
      <c r="AU150" s="33"/>
      <c r="AV150" s="33"/>
      <c r="AW150" s="33"/>
      <c r="AX150" s="34"/>
      <c r="AY150" s="35"/>
      <c r="AZ150" s="34"/>
      <c r="BA150" s="34"/>
      <c r="BB150" s="33"/>
      <c r="BC150" s="33"/>
      <c r="BD150" s="34"/>
    </row>
    <row r="151" spans="1:56" x14ac:dyDescent="0.25">
      <c r="A151" s="1"/>
      <c r="B151" s="1"/>
      <c r="C151" s="1"/>
      <c r="D151" s="1"/>
      <c r="F151" s="30"/>
      <c r="G151" s="31"/>
      <c r="H151" s="32"/>
      <c r="I151" s="32"/>
      <c r="J151" s="32"/>
      <c r="K151" s="32"/>
      <c r="L151" s="32"/>
      <c r="M151" s="32"/>
      <c r="N151" s="31"/>
      <c r="O151" s="31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1"/>
      <c r="AD151" s="31"/>
      <c r="AE151" s="31"/>
      <c r="AF151" s="31"/>
      <c r="AG151" s="31"/>
      <c r="AH151" s="31"/>
      <c r="AI151" s="31"/>
      <c r="AJ151" s="32"/>
      <c r="AK151" s="32"/>
      <c r="AL151" s="32"/>
      <c r="AM151" s="31"/>
      <c r="AN151" s="31"/>
      <c r="AO151" s="31"/>
      <c r="AP151" s="31"/>
      <c r="AQ151" s="31"/>
      <c r="AR151" s="31"/>
      <c r="AS151" s="33"/>
      <c r="AT151" s="33"/>
      <c r="AU151" s="33"/>
      <c r="AV151" s="33"/>
      <c r="AW151" s="33"/>
      <c r="AX151" s="34"/>
      <c r="AY151" s="35"/>
      <c r="AZ151" s="34"/>
      <c r="BA151" s="34"/>
      <c r="BB151" s="33"/>
      <c r="BC151" s="33"/>
      <c r="BD151" s="34"/>
    </row>
    <row r="152" spans="1:56" x14ac:dyDescent="0.25">
      <c r="A152" s="1"/>
      <c r="B152" s="1"/>
      <c r="C152" s="1"/>
      <c r="D152" s="1"/>
      <c r="F152" s="30"/>
      <c r="G152" s="31"/>
      <c r="H152" s="32"/>
      <c r="I152" s="32"/>
      <c r="J152" s="32"/>
      <c r="K152" s="32"/>
      <c r="L152" s="32"/>
      <c r="M152" s="32"/>
      <c r="N152" s="31"/>
      <c r="O152" s="31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1"/>
      <c r="AD152" s="31"/>
      <c r="AE152" s="31"/>
      <c r="AF152" s="31"/>
      <c r="AG152" s="31"/>
      <c r="AH152" s="31"/>
      <c r="AI152" s="31"/>
      <c r="AJ152" s="32"/>
      <c r="AK152" s="32"/>
      <c r="AL152" s="32"/>
      <c r="AM152" s="31"/>
      <c r="AN152" s="31"/>
      <c r="AO152" s="31"/>
      <c r="AP152" s="31"/>
      <c r="AQ152" s="31"/>
      <c r="AR152" s="31"/>
      <c r="AS152" s="33"/>
      <c r="AT152" s="33"/>
      <c r="AU152" s="33"/>
      <c r="AV152" s="33"/>
      <c r="AW152" s="33"/>
      <c r="AX152" s="34"/>
      <c r="AY152" s="35"/>
      <c r="AZ152" s="34"/>
      <c r="BA152" s="34"/>
      <c r="BB152" s="33"/>
      <c r="BC152" s="33"/>
      <c r="BD152" s="34"/>
    </row>
    <row r="153" spans="1:56" x14ac:dyDescent="0.25">
      <c r="A153" s="1"/>
      <c r="B153" s="1"/>
      <c r="C153" s="1"/>
      <c r="D153" s="1"/>
      <c r="F153" s="30"/>
      <c r="G153" s="31"/>
      <c r="H153" s="32"/>
      <c r="I153" s="32"/>
      <c r="J153" s="32"/>
      <c r="K153" s="32"/>
      <c r="L153" s="32"/>
      <c r="M153" s="32"/>
      <c r="N153" s="31"/>
      <c r="O153" s="31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1"/>
      <c r="AD153" s="31"/>
      <c r="AE153" s="31"/>
      <c r="AF153" s="31"/>
      <c r="AG153" s="31"/>
      <c r="AH153" s="31"/>
      <c r="AI153" s="31"/>
      <c r="AJ153" s="32"/>
      <c r="AK153" s="32"/>
      <c r="AL153" s="32"/>
      <c r="AM153" s="31"/>
      <c r="AN153" s="31"/>
      <c r="AO153" s="31"/>
      <c r="AP153" s="31"/>
      <c r="AQ153" s="31"/>
      <c r="AR153" s="31"/>
      <c r="AS153" s="33"/>
      <c r="AT153" s="33"/>
      <c r="AU153" s="33"/>
      <c r="AV153" s="33"/>
      <c r="AW153" s="33"/>
      <c r="AX153" s="34"/>
      <c r="AY153" s="35"/>
      <c r="AZ153" s="34"/>
      <c r="BA153" s="34"/>
      <c r="BB153" s="33"/>
      <c r="BC153" s="33"/>
      <c r="BD153" s="34"/>
    </row>
    <row r="154" spans="1:56" x14ac:dyDescent="0.25">
      <c r="A154" s="1"/>
      <c r="B154" s="1"/>
      <c r="C154" s="1"/>
      <c r="D154" s="1"/>
      <c r="F154" s="30"/>
      <c r="G154" s="31"/>
      <c r="H154" s="32"/>
      <c r="I154" s="32"/>
      <c r="J154" s="32"/>
      <c r="K154" s="32"/>
      <c r="L154" s="32"/>
      <c r="M154" s="32"/>
      <c r="N154" s="31"/>
      <c r="O154" s="31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1"/>
      <c r="AD154" s="31"/>
      <c r="AE154" s="31"/>
      <c r="AF154" s="31"/>
      <c r="AG154" s="31"/>
      <c r="AH154" s="31"/>
      <c r="AI154" s="31"/>
      <c r="AJ154" s="32"/>
      <c r="AK154" s="32"/>
      <c r="AL154" s="32"/>
      <c r="AM154" s="31"/>
      <c r="AN154" s="31"/>
      <c r="AO154" s="31"/>
      <c r="AP154" s="31"/>
      <c r="AQ154" s="31"/>
      <c r="AR154" s="31"/>
      <c r="AS154" s="33"/>
      <c r="AT154" s="33"/>
      <c r="AU154" s="33"/>
      <c r="AV154" s="33"/>
      <c r="AW154" s="33"/>
      <c r="AX154" s="34"/>
      <c r="AY154" s="35"/>
      <c r="AZ154" s="34"/>
      <c r="BA154" s="34"/>
      <c r="BB154" s="33"/>
      <c r="BC154" s="33"/>
      <c r="BD154" s="34"/>
    </row>
    <row r="155" spans="1:56" x14ac:dyDescent="0.25">
      <c r="A155" s="1"/>
      <c r="B155" s="1"/>
      <c r="C155" s="1"/>
      <c r="D155" s="1"/>
      <c r="F155" s="30"/>
      <c r="G155" s="31"/>
      <c r="H155" s="32"/>
      <c r="I155" s="32"/>
      <c r="J155" s="32"/>
      <c r="K155" s="32"/>
      <c r="L155" s="32"/>
      <c r="M155" s="32"/>
      <c r="N155" s="31"/>
      <c r="O155" s="31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1"/>
      <c r="AD155" s="31"/>
      <c r="AE155" s="32"/>
      <c r="AF155" s="31"/>
      <c r="AG155" s="31"/>
      <c r="AH155" s="31"/>
      <c r="AI155" s="31"/>
      <c r="AJ155" s="32"/>
      <c r="AK155" s="32"/>
      <c r="AL155" s="32"/>
      <c r="AM155" s="31"/>
      <c r="AN155" s="31"/>
      <c r="AO155" s="31"/>
      <c r="AP155" s="31"/>
      <c r="AQ155" s="31"/>
      <c r="AR155" s="31"/>
      <c r="AS155" s="33"/>
      <c r="AT155" s="33"/>
      <c r="AU155" s="33"/>
      <c r="AV155" s="33"/>
      <c r="AW155" s="33"/>
      <c r="AX155" s="34"/>
      <c r="AY155" s="35"/>
      <c r="AZ155" s="34"/>
      <c r="BA155" s="34"/>
      <c r="BB155" s="33"/>
      <c r="BC155" s="33"/>
      <c r="BD155" s="34"/>
    </row>
    <row r="156" spans="1:56" x14ac:dyDescent="0.25">
      <c r="A156" s="1"/>
      <c r="B156" s="1"/>
      <c r="C156" s="1"/>
      <c r="D156" s="1"/>
      <c r="F156" s="30"/>
      <c r="G156" s="31"/>
      <c r="H156" s="32"/>
      <c r="I156" s="32"/>
      <c r="J156" s="32"/>
      <c r="K156" s="32"/>
      <c r="L156" s="32"/>
      <c r="M156" s="32"/>
      <c r="N156" s="31"/>
      <c r="O156" s="31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1"/>
      <c r="AD156" s="31"/>
      <c r="AE156" s="32"/>
      <c r="AF156" s="31"/>
      <c r="AG156" s="31"/>
      <c r="AH156" s="31"/>
      <c r="AI156" s="31"/>
      <c r="AJ156" s="32"/>
      <c r="AK156" s="32"/>
      <c r="AL156" s="32"/>
      <c r="AM156" s="31"/>
      <c r="AN156" s="31"/>
      <c r="AO156" s="31"/>
      <c r="AP156" s="31"/>
      <c r="AQ156" s="31"/>
      <c r="AR156" s="31"/>
      <c r="AS156" s="33"/>
      <c r="AT156" s="33"/>
      <c r="AU156" s="33"/>
      <c r="AV156" s="33"/>
      <c r="AW156" s="33"/>
      <c r="AX156" s="34"/>
      <c r="AY156" s="35"/>
      <c r="AZ156" s="34"/>
      <c r="BA156" s="34"/>
      <c r="BB156" s="33"/>
      <c r="BC156" s="33"/>
      <c r="BD156" s="34"/>
    </row>
    <row r="157" spans="1:56" x14ac:dyDescent="0.25">
      <c r="A157" s="1"/>
      <c r="B157" s="1"/>
      <c r="C157" s="1"/>
      <c r="D157" s="1"/>
      <c r="F157" s="30"/>
      <c r="G157" s="31"/>
      <c r="H157" s="32"/>
      <c r="I157" s="32"/>
      <c r="J157" s="32"/>
      <c r="K157" s="32"/>
      <c r="L157" s="32"/>
      <c r="M157" s="32"/>
      <c r="N157" s="31"/>
      <c r="O157" s="31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1"/>
      <c r="AD157" s="31"/>
      <c r="AE157" s="32"/>
      <c r="AF157" s="31"/>
      <c r="AG157" s="31"/>
      <c r="AH157" s="31"/>
      <c r="AI157" s="31"/>
      <c r="AJ157" s="32"/>
      <c r="AK157" s="32"/>
      <c r="AL157" s="32"/>
      <c r="AM157" s="31"/>
      <c r="AN157" s="31"/>
      <c r="AO157" s="31"/>
      <c r="AP157" s="31"/>
      <c r="AQ157" s="31"/>
      <c r="AR157" s="31"/>
      <c r="AS157" s="33"/>
      <c r="AT157" s="33"/>
      <c r="AU157" s="33"/>
      <c r="AV157" s="33"/>
      <c r="AW157" s="33"/>
      <c r="AX157" s="34"/>
      <c r="AY157" s="35"/>
      <c r="AZ157" s="34"/>
      <c r="BA157" s="34"/>
      <c r="BB157" s="33"/>
      <c r="BC157" s="33"/>
      <c r="BD157" s="34"/>
    </row>
    <row r="158" spans="1:56" x14ac:dyDescent="0.25">
      <c r="A158" s="1"/>
      <c r="B158" s="1"/>
      <c r="C158" s="1"/>
      <c r="D158" s="1"/>
      <c r="F158" s="30"/>
      <c r="G158" s="31"/>
      <c r="H158" s="31"/>
      <c r="I158" s="31"/>
      <c r="J158" s="32"/>
      <c r="K158" s="32"/>
      <c r="L158" s="32"/>
      <c r="M158" s="32"/>
      <c r="N158" s="31"/>
      <c r="O158" s="31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1"/>
      <c r="AD158" s="31"/>
      <c r="AE158" s="32"/>
      <c r="AF158" s="31"/>
      <c r="AG158" s="31"/>
      <c r="AH158" s="31"/>
      <c r="AI158" s="31"/>
      <c r="AJ158" s="32"/>
      <c r="AK158" s="32"/>
      <c r="AL158" s="32"/>
      <c r="AM158" s="31"/>
      <c r="AN158" s="31"/>
      <c r="AO158" s="31"/>
      <c r="AP158" s="31"/>
      <c r="AQ158" s="31"/>
      <c r="AR158" s="31"/>
      <c r="AS158" s="33"/>
      <c r="AT158" s="33"/>
      <c r="AU158" s="33"/>
      <c r="AV158" s="33"/>
      <c r="AW158" s="33"/>
      <c r="AX158" s="34"/>
      <c r="AY158" s="35"/>
      <c r="AZ158" s="34"/>
      <c r="BA158" s="34"/>
      <c r="BB158" s="33"/>
      <c r="BC158" s="33"/>
      <c r="BD158" s="34"/>
    </row>
    <row r="159" spans="1:56" x14ac:dyDescent="0.25">
      <c r="A159" s="1"/>
      <c r="B159" s="1"/>
      <c r="C159" s="1"/>
      <c r="D159" s="1"/>
      <c r="F159" s="30"/>
      <c r="G159" s="31"/>
      <c r="H159" s="31"/>
      <c r="I159" s="31"/>
      <c r="J159" s="32"/>
      <c r="K159" s="32"/>
      <c r="L159" s="32"/>
      <c r="M159" s="32"/>
      <c r="N159" s="31"/>
      <c r="O159" s="31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1"/>
      <c r="AD159" s="31"/>
      <c r="AE159" s="31"/>
      <c r="AF159" s="31"/>
      <c r="AG159" s="31"/>
      <c r="AH159" s="31"/>
      <c r="AI159" s="31"/>
      <c r="AJ159" s="32"/>
      <c r="AK159" s="32"/>
      <c r="AL159" s="32"/>
      <c r="AM159" s="31"/>
      <c r="AN159" s="31"/>
      <c r="AO159" s="31"/>
      <c r="AP159" s="31"/>
      <c r="AQ159" s="31"/>
      <c r="AR159" s="31"/>
      <c r="AS159" s="33"/>
      <c r="AT159" s="33"/>
      <c r="AU159" s="33"/>
      <c r="AV159" s="33"/>
      <c r="AW159" s="33"/>
      <c r="AX159" s="34"/>
      <c r="AY159" s="35"/>
      <c r="AZ159" s="34"/>
      <c r="BA159" s="34"/>
      <c r="BB159" s="33"/>
      <c r="BC159" s="33"/>
      <c r="BD159" s="34"/>
    </row>
    <row r="160" spans="1:56" x14ac:dyDescent="0.25">
      <c r="A160" s="1"/>
      <c r="B160" s="1"/>
      <c r="C160" s="1"/>
      <c r="D160" s="1"/>
      <c r="F160" s="30"/>
      <c r="G160" s="31"/>
      <c r="H160" s="31"/>
      <c r="I160" s="31"/>
      <c r="J160" s="32"/>
      <c r="K160" s="32"/>
      <c r="L160" s="32"/>
      <c r="M160" s="32"/>
      <c r="N160" s="31"/>
      <c r="O160" s="31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1"/>
      <c r="AD160" s="31"/>
      <c r="AE160" s="32"/>
      <c r="AF160" s="31"/>
      <c r="AG160" s="31"/>
      <c r="AH160" s="31"/>
      <c r="AI160" s="31"/>
      <c r="AJ160" s="32"/>
      <c r="AK160" s="32"/>
      <c r="AL160" s="32"/>
      <c r="AM160" s="31"/>
      <c r="AN160" s="31"/>
      <c r="AO160" s="31"/>
      <c r="AP160" s="31"/>
      <c r="AQ160" s="31"/>
      <c r="AR160" s="31"/>
      <c r="AS160" s="33"/>
      <c r="AT160" s="33"/>
      <c r="AU160" s="33"/>
      <c r="AV160" s="33"/>
      <c r="AW160" s="33"/>
      <c r="AX160" s="34"/>
      <c r="AY160" s="35"/>
      <c r="AZ160" s="34"/>
      <c r="BA160" s="34"/>
      <c r="BB160" s="33"/>
      <c r="BC160" s="33"/>
      <c r="BD160" s="34"/>
    </row>
    <row r="161" spans="1:56" x14ac:dyDescent="0.25">
      <c r="A161" s="1"/>
      <c r="B161" s="1"/>
      <c r="C161" s="1"/>
      <c r="D161" s="1"/>
      <c r="F161" s="30"/>
      <c r="G161" s="31"/>
      <c r="H161" s="31"/>
      <c r="I161" s="31"/>
      <c r="J161" s="32"/>
      <c r="K161" s="32"/>
      <c r="L161" s="32"/>
      <c r="M161" s="32"/>
      <c r="N161" s="31"/>
      <c r="O161" s="31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1"/>
      <c r="AD161" s="31"/>
      <c r="AE161" s="32"/>
      <c r="AF161" s="31"/>
      <c r="AG161" s="31"/>
      <c r="AH161" s="31"/>
      <c r="AI161" s="31"/>
      <c r="AJ161" s="32"/>
      <c r="AK161" s="32"/>
      <c r="AL161" s="32"/>
      <c r="AM161" s="31"/>
      <c r="AN161" s="31"/>
      <c r="AO161" s="31"/>
      <c r="AP161" s="31"/>
      <c r="AQ161" s="31"/>
      <c r="AR161" s="31"/>
      <c r="AS161" s="33"/>
      <c r="AT161" s="33"/>
      <c r="AU161" s="33"/>
      <c r="AV161" s="33"/>
      <c r="AW161" s="33"/>
      <c r="AX161" s="34"/>
      <c r="AY161" s="35"/>
      <c r="AZ161" s="34"/>
      <c r="BA161" s="34"/>
      <c r="BB161" s="33"/>
      <c r="BC161" s="33"/>
      <c r="BD161" s="34"/>
    </row>
    <row r="162" spans="1:56" x14ac:dyDescent="0.25">
      <c r="A162" s="1"/>
      <c r="B162" s="1"/>
      <c r="C162" s="1"/>
      <c r="D162" s="1"/>
      <c r="F162" s="30"/>
      <c r="G162" s="31"/>
      <c r="H162" s="31"/>
      <c r="I162" s="31"/>
      <c r="J162" s="32"/>
      <c r="K162" s="32"/>
      <c r="L162" s="32"/>
      <c r="M162" s="32"/>
      <c r="N162" s="31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1"/>
      <c r="AD162" s="31"/>
      <c r="AE162" s="32"/>
      <c r="AF162" s="31"/>
      <c r="AG162" s="31"/>
      <c r="AH162" s="31"/>
      <c r="AI162" s="31"/>
      <c r="AJ162" s="32"/>
      <c r="AK162" s="32"/>
      <c r="AL162" s="32"/>
      <c r="AM162" s="31"/>
      <c r="AN162" s="31"/>
      <c r="AO162" s="31"/>
      <c r="AP162" s="31"/>
      <c r="AQ162" s="31"/>
      <c r="AR162" s="31"/>
      <c r="AS162" s="33"/>
      <c r="AT162" s="33"/>
      <c r="AU162" s="33"/>
      <c r="AV162" s="33"/>
      <c r="AW162" s="33"/>
      <c r="AX162" s="34"/>
      <c r="AY162" s="35"/>
      <c r="AZ162" s="34"/>
      <c r="BA162" s="34"/>
      <c r="BB162" s="33"/>
      <c r="BC162" s="33"/>
      <c r="BD162" s="34"/>
    </row>
    <row r="163" spans="1:56" x14ac:dyDescent="0.25">
      <c r="A163" s="1"/>
      <c r="B163" s="1"/>
      <c r="C163" s="1"/>
      <c r="D163" s="1"/>
      <c r="F163" s="30"/>
      <c r="G163" s="31"/>
      <c r="H163" s="31"/>
      <c r="I163" s="31"/>
      <c r="J163" s="32"/>
      <c r="K163" s="32"/>
      <c r="L163" s="32"/>
      <c r="M163" s="32"/>
      <c r="N163" s="31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1"/>
      <c r="AC163" s="31"/>
      <c r="AD163" s="31"/>
      <c r="AE163" s="32"/>
      <c r="AF163" s="31"/>
      <c r="AG163" s="31"/>
      <c r="AH163" s="31"/>
      <c r="AI163" s="31"/>
      <c r="AJ163" s="32"/>
      <c r="AK163" s="32"/>
      <c r="AL163" s="32"/>
      <c r="AM163" s="31"/>
      <c r="AN163" s="31"/>
      <c r="AO163" s="31"/>
      <c r="AP163" s="31"/>
      <c r="AQ163" s="31"/>
      <c r="AR163" s="31"/>
      <c r="AS163" s="33"/>
      <c r="AT163" s="33"/>
      <c r="AU163" s="33"/>
      <c r="AV163" s="33"/>
      <c r="AW163" s="33"/>
      <c r="AX163" s="34"/>
      <c r="AY163" s="35"/>
      <c r="AZ163" s="34"/>
      <c r="BA163" s="34"/>
      <c r="BB163" s="33"/>
      <c r="BC163" s="33"/>
      <c r="BD163" s="34"/>
    </row>
    <row r="164" spans="1:56" x14ac:dyDescent="0.25">
      <c r="A164" s="1"/>
      <c r="B164" s="1"/>
      <c r="C164" s="1"/>
      <c r="D164" s="1"/>
      <c r="F164" s="30"/>
      <c r="G164" s="31"/>
      <c r="H164" s="31"/>
      <c r="I164" s="31"/>
      <c r="J164" s="32"/>
      <c r="K164" s="32"/>
      <c r="L164" s="32"/>
      <c r="M164" s="32"/>
      <c r="N164" s="31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1"/>
      <c r="AD164" s="31"/>
      <c r="AE164" s="31"/>
      <c r="AF164" s="31"/>
      <c r="AG164" s="31"/>
      <c r="AH164" s="31"/>
      <c r="AI164" s="31"/>
      <c r="AJ164" s="32"/>
      <c r="AK164" s="32"/>
      <c r="AL164" s="32"/>
      <c r="AM164" s="31"/>
      <c r="AN164" s="31"/>
      <c r="AO164" s="31"/>
      <c r="AP164" s="31"/>
      <c r="AQ164" s="31"/>
      <c r="AR164" s="31"/>
      <c r="AS164" s="33"/>
      <c r="AT164" s="33"/>
      <c r="AU164" s="33"/>
      <c r="AV164" s="33"/>
      <c r="AW164" s="33"/>
      <c r="AX164" s="34"/>
      <c r="AY164" s="35"/>
      <c r="AZ164" s="34"/>
      <c r="BA164" s="34"/>
      <c r="BB164" s="33"/>
      <c r="BC164" s="33"/>
      <c r="BD164" s="34"/>
    </row>
    <row r="165" spans="1:56" x14ac:dyDescent="0.25">
      <c r="A165" s="1"/>
      <c r="B165" s="1"/>
      <c r="C165" s="1"/>
      <c r="D165" s="1"/>
      <c r="F165" s="30"/>
      <c r="G165" s="31"/>
      <c r="H165" s="31"/>
      <c r="I165" s="31"/>
      <c r="J165" s="32"/>
      <c r="K165" s="32"/>
      <c r="L165" s="32"/>
      <c r="M165" s="32"/>
      <c r="N165" s="31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1"/>
      <c r="AC165" s="31"/>
      <c r="AD165" s="31"/>
      <c r="AE165" s="31"/>
      <c r="AF165" s="31"/>
      <c r="AG165" s="31"/>
      <c r="AH165" s="31"/>
      <c r="AI165" s="31"/>
      <c r="AJ165" s="32"/>
      <c r="AK165" s="32"/>
      <c r="AL165" s="32"/>
      <c r="AM165" s="31"/>
      <c r="AN165" s="31"/>
      <c r="AO165" s="31"/>
      <c r="AP165" s="31"/>
      <c r="AQ165" s="31"/>
      <c r="AR165" s="31"/>
      <c r="AS165" s="33"/>
      <c r="AT165" s="33"/>
      <c r="AU165" s="33"/>
      <c r="AV165" s="33"/>
      <c r="AW165" s="33"/>
      <c r="AX165" s="34"/>
      <c r="AY165" s="35"/>
      <c r="AZ165" s="34"/>
      <c r="BA165" s="34"/>
      <c r="BB165" s="33"/>
      <c r="BC165" s="33"/>
      <c r="BD165" s="34"/>
    </row>
    <row r="166" spans="1:56" x14ac:dyDescent="0.25">
      <c r="A166" s="1"/>
      <c r="B166" s="1"/>
      <c r="C166" s="1"/>
      <c r="D166" s="1"/>
      <c r="F166" s="30"/>
      <c r="G166" s="31"/>
      <c r="H166" s="31"/>
      <c r="I166" s="31"/>
      <c r="J166" s="32"/>
      <c r="K166" s="32"/>
      <c r="L166" s="32"/>
      <c r="M166" s="32"/>
      <c r="N166" s="31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1"/>
      <c r="AC166" s="31"/>
      <c r="AD166" s="31"/>
      <c r="AE166" s="32"/>
      <c r="AF166" s="31"/>
      <c r="AG166" s="31"/>
      <c r="AH166" s="31"/>
      <c r="AI166" s="31"/>
      <c r="AJ166" s="32"/>
      <c r="AK166" s="32"/>
      <c r="AL166" s="32"/>
      <c r="AM166" s="31"/>
      <c r="AN166" s="31"/>
      <c r="AO166" s="31"/>
      <c r="AP166" s="31"/>
      <c r="AQ166" s="31"/>
      <c r="AR166" s="31"/>
      <c r="AS166" s="33"/>
      <c r="AT166" s="33"/>
      <c r="AU166" s="33"/>
      <c r="AV166" s="33"/>
      <c r="AW166" s="33"/>
      <c r="AX166" s="34"/>
      <c r="AY166" s="35"/>
      <c r="AZ166" s="34"/>
      <c r="BA166" s="34"/>
      <c r="BB166" s="33"/>
      <c r="BC166" s="33"/>
      <c r="BD166" s="34"/>
    </row>
    <row r="167" spans="1:56" x14ac:dyDescent="0.25">
      <c r="A167" s="1"/>
      <c r="B167" s="1"/>
      <c r="C167" s="1"/>
      <c r="D167" s="1"/>
      <c r="F167" s="30"/>
      <c r="G167" s="31"/>
      <c r="H167" s="31"/>
      <c r="I167" s="31"/>
      <c r="J167" s="32"/>
      <c r="K167" s="32"/>
      <c r="L167" s="32"/>
      <c r="M167" s="32"/>
      <c r="N167" s="31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1"/>
      <c r="AD167" s="31"/>
      <c r="AE167" s="32"/>
      <c r="AF167" s="31"/>
      <c r="AG167" s="31"/>
      <c r="AH167" s="31"/>
      <c r="AI167" s="31"/>
      <c r="AJ167" s="32"/>
      <c r="AK167" s="32"/>
      <c r="AL167" s="32"/>
      <c r="AM167" s="31"/>
      <c r="AN167" s="31"/>
      <c r="AO167" s="31"/>
      <c r="AP167" s="32"/>
      <c r="AQ167" s="31"/>
      <c r="AR167" s="31"/>
      <c r="AS167" s="33"/>
      <c r="AT167" s="33"/>
      <c r="AU167" s="33"/>
      <c r="AV167" s="33"/>
      <c r="AW167" s="33"/>
      <c r="AX167" s="34"/>
      <c r="AY167" s="35"/>
      <c r="AZ167" s="34"/>
      <c r="BA167" s="34"/>
      <c r="BB167" s="33"/>
      <c r="BC167" s="33"/>
      <c r="BD167" s="34"/>
    </row>
    <row r="168" spans="1:56" x14ac:dyDescent="0.25">
      <c r="A168" s="1"/>
      <c r="B168" s="1"/>
      <c r="C168" s="1"/>
      <c r="D168" s="1"/>
      <c r="F168" s="30"/>
      <c r="G168" s="31"/>
      <c r="H168" s="31"/>
      <c r="I168" s="31"/>
      <c r="J168" s="32"/>
      <c r="K168" s="32"/>
      <c r="L168" s="32"/>
      <c r="M168" s="32"/>
      <c r="N168" s="31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1"/>
      <c r="AC168" s="31"/>
      <c r="AD168" s="31"/>
      <c r="AE168" s="31"/>
      <c r="AF168" s="31"/>
      <c r="AG168" s="31"/>
      <c r="AH168" s="31"/>
      <c r="AI168" s="31"/>
      <c r="AJ168" s="32"/>
      <c r="AK168" s="32"/>
      <c r="AL168" s="32"/>
      <c r="AM168" s="31"/>
      <c r="AN168" s="31"/>
      <c r="AO168" s="31"/>
      <c r="AP168" s="32"/>
      <c r="AQ168" s="31"/>
      <c r="AR168" s="31"/>
      <c r="AS168" s="33"/>
      <c r="AT168" s="33"/>
      <c r="AU168" s="33"/>
      <c r="AV168" s="33"/>
      <c r="AW168" s="33"/>
      <c r="AX168" s="34"/>
      <c r="AY168" s="35"/>
      <c r="AZ168" s="34"/>
      <c r="BA168" s="34"/>
      <c r="BB168" s="33"/>
      <c r="BC168" s="33"/>
      <c r="BD168" s="34"/>
    </row>
    <row r="169" spans="1:56" x14ac:dyDescent="0.25">
      <c r="A169" s="1"/>
      <c r="B169" s="1"/>
      <c r="C169" s="1"/>
      <c r="D169" s="1"/>
      <c r="F169" s="30"/>
      <c r="G169" s="31"/>
      <c r="H169" s="31"/>
      <c r="I169" s="31"/>
      <c r="J169" s="32"/>
      <c r="K169" s="32"/>
      <c r="L169" s="32"/>
      <c r="M169" s="32"/>
      <c r="N169" s="31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1"/>
      <c r="AC169" s="31"/>
      <c r="AD169" s="31"/>
      <c r="AE169" s="32"/>
      <c r="AF169" s="31"/>
      <c r="AG169" s="31"/>
      <c r="AH169" s="31"/>
      <c r="AI169" s="31"/>
      <c r="AJ169" s="32"/>
      <c r="AK169" s="32"/>
      <c r="AL169" s="32"/>
      <c r="AM169" s="31"/>
      <c r="AN169" s="31"/>
      <c r="AO169" s="31"/>
      <c r="AP169" s="32"/>
      <c r="AQ169" s="31"/>
      <c r="AR169" s="31"/>
      <c r="AS169" s="33"/>
      <c r="AT169" s="33"/>
      <c r="AU169" s="33"/>
      <c r="AV169" s="33"/>
      <c r="AW169" s="33"/>
      <c r="AX169" s="34"/>
      <c r="AY169" s="35"/>
      <c r="AZ169" s="34"/>
      <c r="BA169" s="34"/>
      <c r="BB169" s="33"/>
      <c r="BC169" s="33"/>
      <c r="BD169" s="34"/>
    </row>
    <row r="170" spans="1:56" x14ac:dyDescent="0.25">
      <c r="A170" s="1"/>
      <c r="B170" s="1"/>
      <c r="C170" s="1"/>
      <c r="D170" s="1"/>
      <c r="F170" s="30"/>
      <c r="G170" s="31"/>
      <c r="H170" s="31"/>
      <c r="I170" s="31"/>
      <c r="J170" s="32"/>
      <c r="K170" s="32"/>
      <c r="L170" s="32"/>
      <c r="M170" s="32"/>
      <c r="N170" s="31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1"/>
      <c r="AD170" s="31"/>
      <c r="AE170" s="32"/>
      <c r="AF170" s="31"/>
      <c r="AG170" s="31"/>
      <c r="AH170" s="31"/>
      <c r="AI170" s="31"/>
      <c r="AJ170" s="32"/>
      <c r="AK170" s="32"/>
      <c r="AL170" s="32"/>
      <c r="AM170" s="31"/>
      <c r="AN170" s="31"/>
      <c r="AO170" s="31"/>
      <c r="AP170" s="32"/>
      <c r="AQ170" s="31"/>
      <c r="AR170" s="31"/>
      <c r="AS170" s="33"/>
      <c r="AT170" s="33"/>
      <c r="AU170" s="33"/>
      <c r="AV170" s="33"/>
      <c r="AW170" s="33"/>
      <c r="AX170" s="34"/>
      <c r="AY170" s="35"/>
      <c r="AZ170" s="34"/>
      <c r="BA170" s="34"/>
      <c r="BB170" s="33"/>
      <c r="BC170" s="33"/>
      <c r="BD170" s="34"/>
    </row>
    <row r="171" spans="1:56" x14ac:dyDescent="0.25">
      <c r="A171" s="1"/>
      <c r="B171" s="1"/>
      <c r="C171" s="1"/>
      <c r="D171" s="1"/>
      <c r="F171" s="30"/>
      <c r="G171" s="31"/>
      <c r="H171" s="31"/>
      <c r="I171" s="31"/>
      <c r="J171" s="32"/>
      <c r="K171" s="32"/>
      <c r="L171" s="32"/>
      <c r="M171" s="32"/>
      <c r="N171" s="31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1"/>
      <c r="AC171" s="31"/>
      <c r="AD171" s="31"/>
      <c r="AE171" s="32"/>
      <c r="AF171" s="31"/>
      <c r="AG171" s="31"/>
      <c r="AH171" s="31"/>
      <c r="AI171" s="31"/>
      <c r="AJ171" s="32"/>
      <c r="AK171" s="32"/>
      <c r="AL171" s="32"/>
      <c r="AM171" s="31"/>
      <c r="AN171" s="31"/>
      <c r="AO171" s="31"/>
      <c r="AP171" s="32"/>
      <c r="AQ171" s="31"/>
      <c r="AR171" s="31"/>
      <c r="AS171" s="33"/>
      <c r="AT171" s="33"/>
      <c r="AU171" s="33"/>
      <c r="AV171" s="33"/>
      <c r="AW171" s="33"/>
      <c r="AX171" s="34"/>
      <c r="AY171" s="35"/>
      <c r="AZ171" s="34"/>
      <c r="BA171" s="34"/>
      <c r="BB171" s="33"/>
      <c r="BC171" s="33"/>
      <c r="BD171" s="34"/>
    </row>
    <row r="172" spans="1:56" x14ac:dyDescent="0.25">
      <c r="A172" s="1"/>
      <c r="B172" s="1"/>
      <c r="C172" s="1"/>
      <c r="D172" s="1"/>
      <c r="F172" s="30"/>
      <c r="G172" s="31"/>
      <c r="H172" s="31"/>
      <c r="I172" s="31"/>
      <c r="J172" s="32"/>
      <c r="K172" s="32"/>
      <c r="L172" s="32"/>
      <c r="M172" s="32"/>
      <c r="N172" s="31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1"/>
      <c r="AD172" s="31"/>
      <c r="AE172" s="31"/>
      <c r="AF172" s="31"/>
      <c r="AG172" s="31"/>
      <c r="AH172" s="31"/>
      <c r="AI172" s="31"/>
      <c r="AJ172" s="32"/>
      <c r="AK172" s="32"/>
      <c r="AL172" s="32"/>
      <c r="AM172" s="31"/>
      <c r="AN172" s="31"/>
      <c r="AO172" s="31"/>
      <c r="AP172" s="32"/>
      <c r="AQ172" s="31"/>
      <c r="AR172" s="31"/>
      <c r="AS172" s="33"/>
      <c r="AT172" s="33"/>
      <c r="AU172" s="33"/>
      <c r="AV172" s="33"/>
      <c r="AW172" s="33"/>
      <c r="AX172" s="34"/>
      <c r="AY172" s="35"/>
      <c r="AZ172" s="34"/>
      <c r="BA172" s="34"/>
      <c r="BB172" s="33"/>
      <c r="BC172" s="33"/>
      <c r="BD172" s="34"/>
    </row>
    <row r="173" spans="1:56" x14ac:dyDescent="0.25">
      <c r="A173" s="1"/>
      <c r="B173" s="1"/>
      <c r="C173" s="1"/>
      <c r="D173" s="1"/>
      <c r="F173" s="30"/>
      <c r="G173" s="31"/>
      <c r="H173" s="31"/>
      <c r="I173" s="31"/>
      <c r="J173" s="32"/>
      <c r="K173" s="32"/>
      <c r="L173" s="32"/>
      <c r="M173" s="32"/>
      <c r="N173" s="31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1"/>
      <c r="AC173" s="31"/>
      <c r="AD173" s="31"/>
      <c r="AE173" s="32"/>
      <c r="AF173" s="31"/>
      <c r="AG173" s="31"/>
      <c r="AH173" s="31"/>
      <c r="AI173" s="31"/>
      <c r="AJ173" s="32"/>
      <c r="AK173" s="32"/>
      <c r="AL173" s="32"/>
      <c r="AM173" s="31"/>
      <c r="AN173" s="31"/>
      <c r="AO173" s="31"/>
      <c r="AP173" s="32"/>
      <c r="AQ173" s="31"/>
      <c r="AR173" s="31"/>
      <c r="AS173" s="33"/>
      <c r="AT173" s="33"/>
      <c r="AU173" s="33"/>
      <c r="AV173" s="33"/>
      <c r="AW173" s="33"/>
      <c r="AX173" s="34"/>
      <c r="AY173" s="35"/>
      <c r="AZ173" s="34"/>
      <c r="BA173" s="34"/>
      <c r="BB173" s="33"/>
      <c r="BC173" s="33"/>
      <c r="BD173" s="34"/>
    </row>
    <row r="174" spans="1:56" x14ac:dyDescent="0.25">
      <c r="A174" s="1"/>
      <c r="B174" s="1"/>
      <c r="C174" s="1"/>
      <c r="D174" s="1"/>
      <c r="F174" s="30"/>
      <c r="G174" s="31"/>
      <c r="H174" s="31"/>
      <c r="I174" s="31"/>
      <c r="J174" s="32"/>
      <c r="K174" s="32"/>
      <c r="L174" s="32"/>
      <c r="M174" s="32"/>
      <c r="N174" s="31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1"/>
      <c r="AC174" s="31"/>
      <c r="AD174" s="31"/>
      <c r="AE174" s="32"/>
      <c r="AF174" s="31"/>
      <c r="AG174" s="31"/>
      <c r="AH174" s="31"/>
      <c r="AI174" s="31"/>
      <c r="AJ174" s="32"/>
      <c r="AK174" s="32"/>
      <c r="AL174" s="32"/>
      <c r="AM174" s="31"/>
      <c r="AN174" s="31"/>
      <c r="AO174" s="31"/>
      <c r="AP174" s="32"/>
      <c r="AQ174" s="31"/>
      <c r="AR174" s="31"/>
      <c r="AS174" s="33"/>
      <c r="AT174" s="33"/>
      <c r="AU174" s="33"/>
      <c r="AV174" s="33"/>
      <c r="AW174" s="33"/>
      <c r="AX174" s="34"/>
      <c r="AY174" s="35"/>
      <c r="AZ174" s="34"/>
      <c r="BA174" s="34"/>
      <c r="BB174" s="33"/>
      <c r="BC174" s="33"/>
      <c r="BD174" s="34"/>
    </row>
    <row r="175" spans="1:56" x14ac:dyDescent="0.25">
      <c r="A175" s="1"/>
      <c r="B175" s="1"/>
      <c r="C175" s="1"/>
      <c r="D175" s="1"/>
      <c r="F175" s="30"/>
      <c r="G175" s="31"/>
      <c r="H175" s="31"/>
      <c r="I175" s="31"/>
      <c r="J175" s="32"/>
      <c r="K175" s="32"/>
      <c r="L175" s="32"/>
      <c r="M175" s="32"/>
      <c r="N175" s="31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1"/>
      <c r="AC175" s="31"/>
      <c r="AD175" s="31"/>
      <c r="AE175" s="32"/>
      <c r="AF175" s="31"/>
      <c r="AG175" s="31"/>
      <c r="AH175" s="31"/>
      <c r="AI175" s="31"/>
      <c r="AJ175" s="32"/>
      <c r="AK175" s="32"/>
      <c r="AL175" s="32"/>
      <c r="AM175" s="31"/>
      <c r="AN175" s="31"/>
      <c r="AO175" s="31"/>
      <c r="AP175" s="32"/>
      <c r="AQ175" s="31"/>
      <c r="AR175" s="31"/>
      <c r="AS175" s="33"/>
      <c r="AT175" s="33"/>
      <c r="AU175" s="33"/>
      <c r="AV175" s="33"/>
      <c r="AW175" s="33"/>
      <c r="AX175" s="34"/>
      <c r="AY175" s="35"/>
      <c r="AZ175" s="34"/>
      <c r="BA175" s="34"/>
      <c r="BB175" s="33"/>
      <c r="BC175" s="33"/>
      <c r="BD175" s="34"/>
    </row>
    <row r="176" spans="1:56" x14ac:dyDescent="0.25">
      <c r="A176" s="1"/>
      <c r="B176" s="1"/>
      <c r="C176" s="1"/>
      <c r="D176" s="1"/>
      <c r="F176" s="30"/>
      <c r="G176" s="31"/>
      <c r="H176" s="31"/>
      <c r="I176" s="31"/>
      <c r="J176" s="32"/>
      <c r="K176" s="32"/>
      <c r="L176" s="32"/>
      <c r="M176" s="32"/>
      <c r="N176" s="31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1"/>
      <c r="AD176" s="31"/>
      <c r="AE176" s="31"/>
      <c r="AF176" s="31"/>
      <c r="AG176" s="31"/>
      <c r="AH176" s="31"/>
      <c r="AI176" s="31"/>
      <c r="AJ176" s="32"/>
      <c r="AK176" s="32"/>
      <c r="AL176" s="32"/>
      <c r="AM176" s="31"/>
      <c r="AN176" s="31"/>
      <c r="AO176" s="31"/>
      <c r="AP176" s="32"/>
      <c r="AQ176" s="31"/>
      <c r="AR176" s="31"/>
      <c r="AS176" s="33"/>
      <c r="AT176" s="33"/>
      <c r="AU176" s="33"/>
      <c r="AV176" s="33"/>
      <c r="AW176" s="33"/>
      <c r="AX176" s="34"/>
      <c r="AY176" s="35"/>
      <c r="AZ176" s="34"/>
      <c r="BA176" s="34"/>
      <c r="BB176" s="33"/>
      <c r="BC176" s="33"/>
      <c r="BD176" s="34"/>
    </row>
    <row r="177" spans="1:56" x14ac:dyDescent="0.25">
      <c r="A177" s="1"/>
      <c r="B177" s="1"/>
      <c r="C177" s="1"/>
      <c r="D177" s="1"/>
      <c r="F177" s="30"/>
      <c r="G177" s="31"/>
      <c r="H177" s="31"/>
      <c r="I177" s="31"/>
      <c r="J177" s="32"/>
      <c r="K177" s="32"/>
      <c r="L177" s="32"/>
      <c r="M177" s="32"/>
      <c r="N177" s="31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1"/>
      <c r="AC177" s="31"/>
      <c r="AD177" s="31"/>
      <c r="AE177" s="32"/>
      <c r="AF177" s="31"/>
      <c r="AG177" s="31"/>
      <c r="AH177" s="31"/>
      <c r="AI177" s="31"/>
      <c r="AJ177" s="32"/>
      <c r="AK177" s="32"/>
      <c r="AL177" s="32"/>
      <c r="AM177" s="31"/>
      <c r="AN177" s="31"/>
      <c r="AO177" s="31"/>
      <c r="AP177" s="32"/>
      <c r="AQ177" s="31"/>
      <c r="AR177" s="31"/>
      <c r="AS177" s="33"/>
      <c r="AT177" s="33"/>
      <c r="AU177" s="33"/>
      <c r="AV177" s="33"/>
      <c r="AW177" s="33"/>
      <c r="AX177" s="34"/>
      <c r="AY177" s="35"/>
      <c r="AZ177" s="34"/>
      <c r="BA177" s="34"/>
      <c r="BB177" s="33"/>
      <c r="BC177" s="33"/>
      <c r="BD177" s="34"/>
    </row>
    <row r="178" spans="1:56" x14ac:dyDescent="0.25">
      <c r="A178" s="1"/>
      <c r="B178" s="1"/>
      <c r="C178" s="1"/>
      <c r="D178" s="1"/>
      <c r="F178" s="30"/>
      <c r="G178" s="31"/>
      <c r="H178" s="31"/>
      <c r="I178" s="31"/>
      <c r="J178" s="32"/>
      <c r="K178" s="32"/>
      <c r="L178" s="32"/>
      <c r="M178" s="32"/>
      <c r="N178" s="31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1"/>
      <c r="AC178" s="31"/>
      <c r="AD178" s="31"/>
      <c r="AE178" s="32"/>
      <c r="AF178" s="31"/>
      <c r="AG178" s="31"/>
      <c r="AH178" s="31"/>
      <c r="AI178" s="31"/>
      <c r="AJ178" s="32"/>
      <c r="AK178" s="32"/>
      <c r="AL178" s="32"/>
      <c r="AM178" s="31"/>
      <c r="AN178" s="31"/>
      <c r="AO178" s="31"/>
      <c r="AP178" s="32"/>
      <c r="AQ178" s="31"/>
      <c r="AR178" s="31"/>
      <c r="AS178" s="33"/>
      <c r="AT178" s="33"/>
      <c r="AU178" s="33"/>
      <c r="AV178" s="33"/>
      <c r="AW178" s="33"/>
      <c r="AX178" s="34"/>
      <c r="AY178" s="35"/>
      <c r="AZ178" s="34"/>
      <c r="BA178" s="34"/>
      <c r="BB178" s="33"/>
      <c r="BC178" s="33"/>
      <c r="BD178" s="34"/>
    </row>
    <row r="179" spans="1:56" x14ac:dyDescent="0.25">
      <c r="A179" s="1"/>
      <c r="B179" s="1"/>
      <c r="C179" s="1"/>
      <c r="D179" s="1"/>
      <c r="F179" s="30"/>
      <c r="G179" s="31"/>
      <c r="H179" s="31"/>
      <c r="I179" s="31"/>
      <c r="J179" s="32"/>
      <c r="K179" s="32"/>
      <c r="L179" s="32"/>
      <c r="M179" s="32"/>
      <c r="N179" s="31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1"/>
      <c r="AC179" s="31"/>
      <c r="AD179" s="31"/>
      <c r="AE179" s="32"/>
      <c r="AF179" s="31"/>
      <c r="AG179" s="31"/>
      <c r="AH179" s="31"/>
      <c r="AI179" s="31"/>
      <c r="AJ179" s="32"/>
      <c r="AK179" s="32"/>
      <c r="AL179" s="32"/>
      <c r="AM179" s="31"/>
      <c r="AN179" s="31"/>
      <c r="AO179" s="31"/>
      <c r="AP179" s="32"/>
      <c r="AQ179" s="31"/>
      <c r="AR179" s="31"/>
      <c r="AS179" s="33"/>
      <c r="AT179" s="33"/>
      <c r="AU179" s="33"/>
      <c r="AV179" s="33"/>
      <c r="AW179" s="33"/>
      <c r="AX179" s="34"/>
      <c r="AY179" s="35"/>
      <c r="AZ179" s="34"/>
      <c r="BA179" s="34"/>
      <c r="BB179" s="33"/>
      <c r="BC179" s="33"/>
      <c r="BD179" s="34"/>
    </row>
    <row r="180" spans="1:56" x14ac:dyDescent="0.25">
      <c r="A180" s="1"/>
      <c r="B180" s="1"/>
      <c r="C180" s="1"/>
      <c r="D180" s="1"/>
      <c r="F180" s="30"/>
      <c r="G180" s="31"/>
      <c r="H180" s="31"/>
      <c r="I180" s="31"/>
      <c r="J180" s="32"/>
      <c r="K180" s="32"/>
      <c r="L180" s="32"/>
      <c r="M180" s="32"/>
      <c r="N180" s="31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1"/>
      <c r="AD180" s="31"/>
      <c r="AE180" s="31"/>
      <c r="AF180" s="31"/>
      <c r="AG180" s="31"/>
      <c r="AH180" s="31"/>
      <c r="AI180" s="31"/>
      <c r="AJ180" s="32"/>
      <c r="AK180" s="32"/>
      <c r="AL180" s="32"/>
      <c r="AM180" s="31"/>
      <c r="AN180" s="31"/>
      <c r="AO180" s="31"/>
      <c r="AP180" s="32"/>
      <c r="AQ180" s="31"/>
      <c r="AR180" s="31"/>
      <c r="AS180" s="33"/>
      <c r="AT180" s="33"/>
      <c r="AU180" s="33"/>
      <c r="AV180" s="33"/>
      <c r="AW180" s="33"/>
      <c r="AX180" s="34"/>
      <c r="AY180" s="35"/>
      <c r="AZ180" s="34"/>
      <c r="BA180" s="34"/>
      <c r="BB180" s="33"/>
      <c r="BC180" s="33"/>
      <c r="BD180" s="34"/>
    </row>
    <row r="181" spans="1:56" x14ac:dyDescent="0.25">
      <c r="A181" s="1"/>
      <c r="B181" s="1"/>
      <c r="C181" s="1"/>
      <c r="D181" s="1"/>
      <c r="F181" s="30"/>
      <c r="G181" s="31"/>
      <c r="H181" s="31"/>
      <c r="I181" s="31"/>
      <c r="J181" s="32"/>
      <c r="K181" s="32"/>
      <c r="L181" s="32"/>
      <c r="M181" s="32"/>
      <c r="N181" s="31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1"/>
      <c r="AC181" s="31"/>
      <c r="AD181" s="31"/>
      <c r="AE181" s="32"/>
      <c r="AF181" s="31"/>
      <c r="AG181" s="31"/>
      <c r="AH181" s="31"/>
      <c r="AI181" s="31"/>
      <c r="AJ181" s="32"/>
      <c r="AK181" s="32"/>
      <c r="AL181" s="32"/>
      <c r="AM181" s="31"/>
      <c r="AN181" s="31"/>
      <c r="AO181" s="31"/>
      <c r="AP181" s="32"/>
      <c r="AQ181" s="31"/>
      <c r="AR181" s="31"/>
      <c r="AS181" s="33"/>
      <c r="AT181" s="33"/>
      <c r="AU181" s="33"/>
      <c r="AV181" s="33"/>
      <c r="AW181" s="33"/>
      <c r="AX181" s="34"/>
      <c r="AY181" s="35"/>
      <c r="AZ181" s="34"/>
      <c r="BA181" s="34"/>
      <c r="BB181" s="33"/>
      <c r="BC181" s="33"/>
      <c r="BD181" s="34"/>
    </row>
    <row r="182" spans="1:56" x14ac:dyDescent="0.25">
      <c r="A182" s="1"/>
      <c r="B182" s="1"/>
      <c r="C182" s="1"/>
      <c r="D182" s="1"/>
      <c r="F182" s="30"/>
      <c r="G182" s="31"/>
      <c r="H182" s="31"/>
      <c r="I182" s="31"/>
      <c r="J182" s="32"/>
      <c r="K182" s="32"/>
      <c r="L182" s="32"/>
      <c r="M182" s="32"/>
      <c r="N182" s="31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1"/>
      <c r="AD182" s="31"/>
      <c r="AE182" s="32"/>
      <c r="AF182" s="31"/>
      <c r="AG182" s="31"/>
      <c r="AH182" s="31"/>
      <c r="AI182" s="31"/>
      <c r="AJ182" s="32"/>
      <c r="AK182" s="32"/>
      <c r="AL182" s="32"/>
      <c r="AM182" s="31"/>
      <c r="AN182" s="31"/>
      <c r="AO182" s="31"/>
      <c r="AP182" s="32"/>
      <c r="AQ182" s="31"/>
      <c r="AR182" s="31"/>
      <c r="AS182" s="33"/>
      <c r="AT182" s="33"/>
      <c r="AU182" s="33"/>
      <c r="AV182" s="33"/>
      <c r="AW182" s="33"/>
      <c r="AX182" s="34"/>
      <c r="AY182" s="35"/>
      <c r="AZ182" s="34"/>
      <c r="BA182" s="34"/>
      <c r="BB182" s="33"/>
      <c r="BC182" s="33"/>
      <c r="BD182" s="34"/>
    </row>
    <row r="183" spans="1:56" x14ac:dyDescent="0.25">
      <c r="A183" s="1"/>
      <c r="B183" s="1"/>
      <c r="C183" s="1"/>
      <c r="D183" s="1"/>
      <c r="F183" s="30"/>
      <c r="G183" s="31"/>
      <c r="H183" s="31"/>
      <c r="I183" s="31"/>
      <c r="J183" s="32"/>
      <c r="K183" s="32"/>
      <c r="L183" s="32"/>
      <c r="M183" s="32"/>
      <c r="N183" s="31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1"/>
      <c r="AD183" s="31"/>
      <c r="AE183" s="31"/>
      <c r="AF183" s="31"/>
      <c r="AG183" s="31"/>
      <c r="AH183" s="31"/>
      <c r="AI183" s="31"/>
      <c r="AJ183" s="32"/>
      <c r="AK183" s="32"/>
      <c r="AL183" s="32"/>
      <c r="AM183" s="31"/>
      <c r="AN183" s="31"/>
      <c r="AO183" s="31"/>
      <c r="AP183" s="32"/>
      <c r="AQ183" s="31"/>
      <c r="AR183" s="31"/>
      <c r="AS183" s="33"/>
      <c r="AT183" s="33"/>
      <c r="AU183" s="33"/>
      <c r="AV183" s="33"/>
      <c r="AW183" s="33"/>
      <c r="AX183" s="34"/>
      <c r="AY183" s="35"/>
      <c r="AZ183" s="34"/>
      <c r="BA183" s="34"/>
      <c r="BB183" s="33"/>
      <c r="BC183" s="33"/>
      <c r="BD183" s="34"/>
    </row>
    <row r="184" spans="1:56" x14ac:dyDescent="0.25">
      <c r="A184" s="1"/>
      <c r="B184" s="1"/>
      <c r="C184" s="1"/>
      <c r="D184" s="1"/>
      <c r="F184" s="30"/>
      <c r="G184" s="31"/>
      <c r="H184" s="31"/>
      <c r="I184" s="31"/>
      <c r="J184" s="32"/>
      <c r="K184" s="32"/>
      <c r="L184" s="32"/>
      <c r="M184" s="32"/>
      <c r="N184" s="31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1"/>
      <c r="AD184" s="31"/>
      <c r="AE184" s="31"/>
      <c r="AF184" s="31"/>
      <c r="AG184" s="31"/>
      <c r="AH184" s="31"/>
      <c r="AI184" s="31"/>
      <c r="AJ184" s="32"/>
      <c r="AK184" s="32"/>
      <c r="AL184" s="32"/>
      <c r="AM184" s="31"/>
      <c r="AN184" s="31"/>
      <c r="AO184" s="31"/>
      <c r="AP184" s="32"/>
      <c r="AQ184" s="31"/>
      <c r="AR184" s="31"/>
      <c r="AS184" s="33"/>
      <c r="AT184" s="33"/>
      <c r="AU184" s="33"/>
      <c r="AV184" s="33"/>
      <c r="AW184" s="33"/>
      <c r="AX184" s="34"/>
      <c r="AY184" s="35"/>
      <c r="AZ184" s="34"/>
      <c r="BA184" s="34"/>
      <c r="BB184" s="33"/>
      <c r="BC184" s="33"/>
      <c r="BD184" s="34"/>
    </row>
    <row r="185" spans="1:56" x14ac:dyDescent="0.25">
      <c r="A185" s="1"/>
      <c r="B185" s="1"/>
      <c r="C185" s="1"/>
      <c r="D185" s="1"/>
      <c r="F185" s="30"/>
      <c r="G185" s="31"/>
      <c r="H185" s="31"/>
      <c r="I185" s="31"/>
      <c r="J185" s="32"/>
      <c r="K185" s="32"/>
      <c r="L185" s="32"/>
      <c r="M185" s="32"/>
      <c r="N185" s="31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1"/>
      <c r="AD185" s="31"/>
      <c r="AE185" s="31"/>
      <c r="AF185" s="31"/>
      <c r="AG185" s="31"/>
      <c r="AH185" s="31"/>
      <c r="AI185" s="31"/>
      <c r="AJ185" s="32"/>
      <c r="AK185" s="32"/>
      <c r="AL185" s="32"/>
      <c r="AM185" s="31"/>
      <c r="AN185" s="31"/>
      <c r="AO185" s="31"/>
      <c r="AP185" s="32"/>
      <c r="AQ185" s="31"/>
      <c r="AR185" s="31"/>
      <c r="AS185" s="33"/>
      <c r="AT185" s="33"/>
      <c r="AU185" s="33"/>
      <c r="AV185" s="33"/>
      <c r="AW185" s="33"/>
      <c r="AX185" s="34"/>
      <c r="AY185" s="35"/>
      <c r="AZ185" s="34"/>
      <c r="BA185" s="34"/>
      <c r="BB185" s="33"/>
      <c r="BC185" s="33"/>
      <c r="BD185" s="34"/>
    </row>
    <row r="186" spans="1:56" x14ac:dyDescent="0.25">
      <c r="A186" s="1"/>
      <c r="B186" s="1"/>
      <c r="C186" s="1"/>
      <c r="D186" s="1"/>
      <c r="F186" s="30"/>
      <c r="G186" s="31"/>
      <c r="H186" s="31"/>
      <c r="I186" s="31"/>
      <c r="J186" s="32"/>
      <c r="K186" s="32"/>
      <c r="L186" s="32"/>
      <c r="M186" s="32"/>
      <c r="N186" s="31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1"/>
      <c r="AD186" s="31"/>
      <c r="AE186" s="31"/>
      <c r="AF186" s="31"/>
      <c r="AG186" s="31"/>
      <c r="AH186" s="31"/>
      <c r="AI186" s="31"/>
      <c r="AJ186" s="32"/>
      <c r="AK186" s="32"/>
      <c r="AL186" s="32"/>
      <c r="AM186" s="31"/>
      <c r="AN186" s="31"/>
      <c r="AO186" s="31"/>
      <c r="AP186" s="32"/>
      <c r="AQ186" s="31"/>
      <c r="AR186" s="31"/>
      <c r="AS186" s="33"/>
      <c r="AT186" s="33"/>
      <c r="AU186" s="33"/>
      <c r="AV186" s="33"/>
      <c r="AW186" s="33"/>
      <c r="AX186" s="34"/>
      <c r="AY186" s="35"/>
      <c r="AZ186" s="34"/>
      <c r="BA186" s="34"/>
      <c r="BB186" s="33"/>
      <c r="BC186" s="33"/>
      <c r="BD186" s="34"/>
    </row>
    <row r="187" spans="1:56" x14ac:dyDescent="0.25">
      <c r="A187" s="1"/>
      <c r="B187" s="1"/>
      <c r="C187" s="1"/>
      <c r="D187" s="1"/>
      <c r="F187" s="30"/>
      <c r="G187" s="31"/>
      <c r="H187" s="31"/>
      <c r="I187" s="31"/>
      <c r="J187" s="32"/>
      <c r="K187" s="32"/>
      <c r="L187" s="32"/>
      <c r="M187" s="32"/>
      <c r="N187" s="31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1"/>
      <c r="AD187" s="31"/>
      <c r="AE187" s="31"/>
      <c r="AF187" s="31"/>
      <c r="AG187" s="31"/>
      <c r="AH187" s="31"/>
      <c r="AI187" s="31"/>
      <c r="AJ187" s="32"/>
      <c r="AK187" s="32"/>
      <c r="AL187" s="32"/>
      <c r="AM187" s="31"/>
      <c r="AN187" s="31"/>
      <c r="AO187" s="31"/>
      <c r="AP187" s="32"/>
      <c r="AQ187" s="31"/>
      <c r="AR187" s="31"/>
      <c r="AS187" s="33"/>
      <c r="AT187" s="33"/>
      <c r="AU187" s="33"/>
      <c r="AV187" s="33"/>
      <c r="AW187" s="33"/>
      <c r="AX187" s="34"/>
      <c r="AY187" s="35"/>
      <c r="AZ187" s="34"/>
      <c r="BA187" s="34"/>
      <c r="BB187" s="33"/>
      <c r="BC187" s="33"/>
      <c r="BD187" s="34"/>
    </row>
    <row r="188" spans="1:56" x14ac:dyDescent="0.25">
      <c r="A188" s="1"/>
      <c r="B188" s="1"/>
      <c r="C188" s="1"/>
      <c r="D188" s="1"/>
      <c r="F188" s="30"/>
      <c r="G188" s="31"/>
      <c r="H188" s="31"/>
      <c r="I188" s="31"/>
      <c r="J188" s="32"/>
      <c r="K188" s="32"/>
      <c r="L188" s="32"/>
      <c r="M188" s="32"/>
      <c r="N188" s="31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1"/>
      <c r="AD188" s="31"/>
      <c r="AE188" s="31"/>
      <c r="AF188" s="31"/>
      <c r="AG188" s="31"/>
      <c r="AH188" s="31"/>
      <c r="AI188" s="31"/>
      <c r="AJ188" s="32"/>
      <c r="AK188" s="32"/>
      <c r="AL188" s="32"/>
      <c r="AM188" s="31"/>
      <c r="AN188" s="31"/>
      <c r="AO188" s="31"/>
      <c r="AP188" s="31"/>
      <c r="AQ188" s="31"/>
      <c r="AR188" s="31"/>
      <c r="AS188" s="33"/>
      <c r="AT188" s="33"/>
      <c r="AU188" s="33"/>
      <c r="AV188" s="33"/>
      <c r="AW188" s="33"/>
      <c r="AX188" s="34"/>
      <c r="AY188" s="35"/>
      <c r="AZ188" s="34"/>
      <c r="BA188" s="34"/>
      <c r="BB188" s="33"/>
      <c r="BC188" s="33"/>
      <c r="BD188" s="34"/>
    </row>
    <row r="189" spans="1:56" x14ac:dyDescent="0.25">
      <c r="A189" s="1"/>
      <c r="B189" s="1"/>
      <c r="C189" s="1"/>
      <c r="D189" s="1"/>
      <c r="F189" s="30"/>
      <c r="G189" s="31"/>
      <c r="H189" s="31"/>
      <c r="I189" s="31"/>
      <c r="J189" s="32"/>
      <c r="K189" s="32"/>
      <c r="L189" s="32"/>
      <c r="M189" s="32"/>
      <c r="N189" s="31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1"/>
      <c r="AD189" s="31"/>
      <c r="AE189" s="32"/>
      <c r="AF189" s="31"/>
      <c r="AG189" s="31"/>
      <c r="AH189" s="31"/>
      <c r="AI189" s="31"/>
      <c r="AJ189" s="32"/>
      <c r="AK189" s="32"/>
      <c r="AL189" s="32"/>
      <c r="AM189" s="31"/>
      <c r="AN189" s="31"/>
      <c r="AO189" s="31"/>
      <c r="AP189" s="31"/>
      <c r="AQ189" s="31"/>
      <c r="AR189" s="31"/>
      <c r="AS189" s="33"/>
      <c r="AT189" s="33"/>
      <c r="AU189" s="33"/>
      <c r="AV189" s="33"/>
      <c r="AW189" s="33"/>
      <c r="AX189" s="34"/>
      <c r="AY189" s="35"/>
      <c r="AZ189" s="34"/>
      <c r="BA189" s="34"/>
      <c r="BB189" s="33"/>
      <c r="BC189" s="33"/>
      <c r="BD189" s="34"/>
    </row>
    <row r="190" spans="1:56" x14ac:dyDescent="0.25">
      <c r="A190" s="1"/>
      <c r="B190" s="1"/>
      <c r="C190" s="1"/>
      <c r="D190" s="1"/>
      <c r="F190" s="30"/>
      <c r="G190" s="31"/>
      <c r="H190" s="31"/>
      <c r="I190" s="31"/>
      <c r="J190" s="32"/>
      <c r="K190" s="32"/>
      <c r="L190" s="32"/>
      <c r="M190" s="32"/>
      <c r="N190" s="31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1"/>
      <c r="AD190" s="31"/>
      <c r="AE190" s="31"/>
      <c r="AF190" s="31"/>
      <c r="AG190" s="31"/>
      <c r="AH190" s="31"/>
      <c r="AI190" s="31"/>
      <c r="AJ190" s="32"/>
      <c r="AK190" s="32"/>
      <c r="AL190" s="32"/>
      <c r="AM190" s="31"/>
      <c r="AN190" s="31"/>
      <c r="AO190" s="31"/>
      <c r="AP190" s="31"/>
      <c r="AQ190" s="31"/>
      <c r="AR190" s="31"/>
      <c r="AS190" s="33"/>
      <c r="AT190" s="33"/>
      <c r="AU190" s="33"/>
      <c r="AV190" s="33"/>
      <c r="AW190" s="33"/>
      <c r="AX190" s="34"/>
      <c r="AY190" s="35"/>
      <c r="AZ190" s="34"/>
      <c r="BA190" s="34"/>
      <c r="BB190" s="33"/>
      <c r="BC190" s="33"/>
      <c r="BD190" s="34"/>
    </row>
    <row r="191" spans="1:56" x14ac:dyDescent="0.25">
      <c r="A191" s="1"/>
      <c r="B191" s="1"/>
      <c r="C191" s="1"/>
      <c r="D191" s="1"/>
      <c r="F191" s="30"/>
      <c r="G191" s="31"/>
      <c r="H191" s="31"/>
      <c r="I191" s="31"/>
      <c r="J191" s="32"/>
      <c r="K191" s="32"/>
      <c r="L191" s="32"/>
      <c r="M191" s="32"/>
      <c r="N191" s="31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1"/>
      <c r="AD191" s="31"/>
      <c r="AE191" s="31"/>
      <c r="AF191" s="31"/>
      <c r="AG191" s="31"/>
      <c r="AH191" s="31"/>
      <c r="AI191" s="31"/>
      <c r="AJ191" s="32"/>
      <c r="AK191" s="32"/>
      <c r="AL191" s="32"/>
      <c r="AM191" s="31"/>
      <c r="AN191" s="31"/>
      <c r="AO191" s="31"/>
      <c r="AP191" s="31"/>
      <c r="AQ191" s="31"/>
      <c r="AR191" s="31"/>
      <c r="AS191" s="33"/>
      <c r="AT191" s="33"/>
      <c r="AU191" s="33"/>
      <c r="AV191" s="33"/>
      <c r="AW191" s="33"/>
      <c r="AX191" s="34"/>
      <c r="AY191" s="35"/>
      <c r="AZ191" s="34"/>
      <c r="BA191" s="34"/>
      <c r="BB191" s="33"/>
      <c r="BC191" s="33"/>
      <c r="BD191" s="34"/>
    </row>
    <row r="192" spans="1:56" x14ac:dyDescent="0.25">
      <c r="A192" s="1"/>
      <c r="B192" s="1"/>
      <c r="C192" s="1"/>
      <c r="D192" s="1"/>
      <c r="F192" s="30"/>
      <c r="G192" s="31"/>
      <c r="H192" s="31"/>
      <c r="I192" s="31"/>
      <c r="J192" s="32"/>
      <c r="K192" s="32"/>
      <c r="L192" s="32"/>
      <c r="M192" s="32"/>
      <c r="N192" s="31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1"/>
      <c r="AD192" s="31"/>
      <c r="AE192" s="31"/>
      <c r="AF192" s="31"/>
      <c r="AG192" s="31"/>
      <c r="AH192" s="31"/>
      <c r="AI192" s="31"/>
      <c r="AJ192" s="32"/>
      <c r="AK192" s="32"/>
      <c r="AL192" s="32"/>
      <c r="AM192" s="31"/>
      <c r="AN192" s="31"/>
      <c r="AO192" s="31"/>
      <c r="AP192" s="31"/>
      <c r="AQ192" s="31"/>
      <c r="AR192" s="31"/>
      <c r="AS192" s="33"/>
      <c r="AT192" s="33"/>
      <c r="AU192" s="33"/>
      <c r="AV192" s="33"/>
      <c r="AW192" s="33"/>
      <c r="AX192" s="34"/>
      <c r="AY192" s="35"/>
      <c r="AZ192" s="34"/>
      <c r="BA192" s="34"/>
      <c r="BB192" s="33"/>
      <c r="BC192" s="33"/>
      <c r="BD192" s="34"/>
    </row>
    <row r="193" spans="1:56" x14ac:dyDescent="0.25">
      <c r="A193" s="1"/>
      <c r="B193" s="1"/>
      <c r="C193" s="1"/>
      <c r="D193" s="1"/>
      <c r="F193" s="30"/>
      <c r="G193" s="31"/>
      <c r="H193" s="31"/>
      <c r="I193" s="31"/>
      <c r="J193" s="32"/>
      <c r="K193" s="32"/>
      <c r="L193" s="32"/>
      <c r="M193" s="32"/>
      <c r="N193" s="31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1"/>
      <c r="AC193" s="31"/>
      <c r="AD193" s="31"/>
      <c r="AE193" s="32"/>
      <c r="AF193" s="31"/>
      <c r="AG193" s="31"/>
      <c r="AH193" s="31"/>
      <c r="AI193" s="31"/>
      <c r="AJ193" s="32"/>
      <c r="AK193" s="32"/>
      <c r="AL193" s="32"/>
      <c r="AM193" s="31"/>
      <c r="AN193" s="31"/>
      <c r="AO193" s="31"/>
      <c r="AP193" s="31"/>
      <c r="AQ193" s="31"/>
      <c r="AR193" s="31"/>
      <c r="AS193" s="33"/>
      <c r="AT193" s="33"/>
      <c r="AU193" s="33"/>
      <c r="AV193" s="33"/>
      <c r="AW193" s="33"/>
      <c r="AX193" s="34"/>
      <c r="AY193" s="35"/>
      <c r="AZ193" s="34"/>
      <c r="BA193" s="34"/>
      <c r="BB193" s="33"/>
      <c r="BC193" s="33"/>
      <c r="BD193" s="34"/>
    </row>
    <row r="194" spans="1:56" x14ac:dyDescent="0.25">
      <c r="A194" s="1"/>
      <c r="B194" s="1"/>
      <c r="C194" s="1"/>
      <c r="D194" s="1"/>
      <c r="F194" s="30"/>
      <c r="G194" s="31"/>
      <c r="H194" s="31"/>
      <c r="I194" s="31"/>
      <c r="J194" s="32"/>
      <c r="K194" s="32"/>
      <c r="L194" s="32"/>
      <c r="M194" s="32"/>
      <c r="N194" s="31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1"/>
      <c r="AD194" s="31"/>
      <c r="AE194" s="31"/>
      <c r="AF194" s="31"/>
      <c r="AG194" s="31"/>
      <c r="AH194" s="31"/>
      <c r="AI194" s="31"/>
      <c r="AJ194" s="32"/>
      <c r="AK194" s="32"/>
      <c r="AL194" s="32"/>
      <c r="AM194" s="31"/>
      <c r="AN194" s="31"/>
      <c r="AO194" s="31"/>
      <c r="AP194" s="31"/>
      <c r="AQ194" s="31"/>
      <c r="AR194" s="31"/>
      <c r="AS194" s="33"/>
      <c r="AT194" s="33"/>
      <c r="AU194" s="33"/>
      <c r="AV194" s="33"/>
      <c r="AW194" s="33"/>
      <c r="AX194" s="34"/>
      <c r="AY194" s="35"/>
      <c r="AZ194" s="34"/>
      <c r="BA194" s="34"/>
      <c r="BB194" s="33"/>
      <c r="BC194" s="33"/>
      <c r="BD194" s="34"/>
    </row>
    <row r="195" spans="1:56" x14ac:dyDescent="0.25">
      <c r="A195" s="1"/>
      <c r="B195" s="1"/>
      <c r="C195" s="1"/>
      <c r="D195" s="1"/>
      <c r="F195" s="30"/>
      <c r="G195" s="31"/>
      <c r="H195" s="31"/>
      <c r="I195" s="31"/>
      <c r="J195" s="32"/>
      <c r="K195" s="32"/>
      <c r="L195" s="32"/>
      <c r="M195" s="32"/>
      <c r="N195" s="31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1"/>
      <c r="AD195" s="31"/>
      <c r="AE195" s="31"/>
      <c r="AF195" s="31"/>
      <c r="AG195" s="31"/>
      <c r="AH195" s="31"/>
      <c r="AI195" s="31"/>
      <c r="AJ195" s="32"/>
      <c r="AK195" s="32"/>
      <c r="AL195" s="32"/>
      <c r="AM195" s="31"/>
      <c r="AN195" s="31"/>
      <c r="AO195" s="31"/>
      <c r="AP195" s="31"/>
      <c r="AQ195" s="31"/>
      <c r="AR195" s="31"/>
      <c r="AS195" s="33"/>
      <c r="AT195" s="33"/>
      <c r="AU195" s="33"/>
      <c r="AV195" s="33"/>
      <c r="AW195" s="33"/>
      <c r="AX195" s="34"/>
      <c r="AY195" s="35"/>
      <c r="AZ195" s="34"/>
      <c r="BA195" s="34"/>
      <c r="BB195" s="33"/>
      <c r="BC195" s="33"/>
      <c r="BD195" s="34"/>
    </row>
    <row r="196" spans="1:56" x14ac:dyDescent="0.25">
      <c r="A196" s="1"/>
      <c r="B196" s="1"/>
      <c r="C196" s="1"/>
      <c r="D196" s="1"/>
      <c r="F196" s="30"/>
      <c r="G196" s="31"/>
      <c r="H196" s="31"/>
      <c r="I196" s="31"/>
      <c r="J196" s="32"/>
      <c r="K196" s="32"/>
      <c r="L196" s="32"/>
      <c r="M196" s="32"/>
      <c r="N196" s="31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1"/>
      <c r="AD196" s="31"/>
      <c r="AE196" s="32"/>
      <c r="AF196" s="31"/>
      <c r="AG196" s="31"/>
      <c r="AH196" s="31"/>
      <c r="AI196" s="31"/>
      <c r="AJ196" s="32"/>
      <c r="AK196" s="32"/>
      <c r="AL196" s="32"/>
      <c r="AM196" s="31"/>
      <c r="AN196" s="31"/>
      <c r="AO196" s="31"/>
      <c r="AP196" s="31"/>
      <c r="AQ196" s="31"/>
      <c r="AR196" s="31"/>
      <c r="AS196" s="33"/>
      <c r="AT196" s="33"/>
      <c r="AU196" s="33"/>
      <c r="AV196" s="33"/>
      <c r="AW196" s="33"/>
      <c r="AX196" s="34"/>
      <c r="AY196" s="35"/>
      <c r="AZ196" s="34"/>
      <c r="BA196" s="34"/>
      <c r="BB196" s="33"/>
      <c r="BC196" s="33"/>
      <c r="BD196" s="34"/>
    </row>
    <row r="197" spans="1:56" x14ac:dyDescent="0.25">
      <c r="A197" s="1"/>
      <c r="B197" s="1"/>
      <c r="C197" s="1"/>
      <c r="D197" s="1"/>
      <c r="F197" s="30"/>
      <c r="G197" s="31"/>
      <c r="H197" s="31"/>
      <c r="I197" s="31"/>
      <c r="J197" s="32"/>
      <c r="K197" s="32"/>
      <c r="L197" s="32"/>
      <c r="M197" s="32"/>
      <c r="N197" s="31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1"/>
      <c r="AD197" s="31"/>
      <c r="AE197" s="31"/>
      <c r="AF197" s="31"/>
      <c r="AG197" s="31"/>
      <c r="AH197" s="31"/>
      <c r="AI197" s="31"/>
      <c r="AJ197" s="32"/>
      <c r="AK197" s="32"/>
      <c r="AL197" s="32"/>
      <c r="AM197" s="31"/>
      <c r="AN197" s="31"/>
      <c r="AO197" s="31"/>
      <c r="AP197" s="31"/>
      <c r="AQ197" s="31"/>
      <c r="AR197" s="31"/>
      <c r="AS197" s="33"/>
      <c r="AT197" s="33"/>
      <c r="AU197" s="33"/>
      <c r="AV197" s="33"/>
      <c r="AW197" s="33"/>
      <c r="AX197" s="34"/>
      <c r="AY197" s="35"/>
      <c r="AZ197" s="34"/>
      <c r="BA197" s="34"/>
      <c r="BB197" s="33"/>
      <c r="BC197" s="33"/>
      <c r="BD197" s="34"/>
    </row>
    <row r="198" spans="1:56" x14ac:dyDescent="0.25">
      <c r="A198" s="1"/>
      <c r="B198" s="1"/>
      <c r="C198" s="1"/>
      <c r="D198" s="1"/>
      <c r="F198" s="30"/>
      <c r="G198" s="31"/>
      <c r="H198" s="31"/>
      <c r="I198" s="31"/>
      <c r="J198" s="32"/>
      <c r="K198" s="32"/>
      <c r="L198" s="32"/>
      <c r="M198" s="32"/>
      <c r="N198" s="31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1"/>
      <c r="AD198" s="31"/>
      <c r="AE198" s="32"/>
      <c r="AF198" s="31"/>
      <c r="AG198" s="31"/>
      <c r="AH198" s="31"/>
      <c r="AI198" s="31"/>
      <c r="AJ198" s="32"/>
      <c r="AK198" s="32"/>
      <c r="AL198" s="32"/>
      <c r="AM198" s="31"/>
      <c r="AN198" s="31"/>
      <c r="AO198" s="31"/>
      <c r="AP198" s="31"/>
      <c r="AQ198" s="31"/>
      <c r="AR198" s="31"/>
      <c r="AS198" s="33"/>
      <c r="AT198" s="33"/>
      <c r="AU198" s="33"/>
      <c r="AV198" s="33"/>
      <c r="AW198" s="33"/>
      <c r="AX198" s="34"/>
      <c r="AY198" s="35"/>
      <c r="AZ198" s="34"/>
      <c r="BA198" s="34"/>
      <c r="BB198" s="33"/>
      <c r="BC198" s="33"/>
      <c r="BD198" s="34"/>
    </row>
    <row r="199" spans="1:56" x14ac:dyDescent="0.25">
      <c r="A199" s="1"/>
      <c r="B199" s="1"/>
      <c r="C199" s="1"/>
      <c r="D199" s="1"/>
      <c r="F199" s="30"/>
      <c r="G199" s="31"/>
      <c r="H199" s="31"/>
      <c r="I199" s="31"/>
      <c r="J199" s="32"/>
      <c r="K199" s="32"/>
      <c r="L199" s="32"/>
      <c r="M199" s="32"/>
      <c r="N199" s="31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1"/>
      <c r="AC199" s="31"/>
      <c r="AD199" s="31"/>
      <c r="AE199" s="31"/>
      <c r="AF199" s="31"/>
      <c r="AG199" s="31"/>
      <c r="AH199" s="31"/>
      <c r="AI199" s="31"/>
      <c r="AJ199" s="32"/>
      <c r="AK199" s="32"/>
      <c r="AL199" s="32"/>
      <c r="AM199" s="31"/>
      <c r="AN199" s="31"/>
      <c r="AO199" s="31"/>
      <c r="AP199" s="31"/>
      <c r="AQ199" s="31"/>
      <c r="AR199" s="31"/>
      <c r="AS199" s="33"/>
      <c r="AT199" s="33"/>
      <c r="AU199" s="33"/>
      <c r="AV199" s="33"/>
      <c r="AW199" s="33"/>
      <c r="AX199" s="34"/>
      <c r="AY199" s="35"/>
      <c r="AZ199" s="34"/>
      <c r="BA199" s="34"/>
      <c r="BB199" s="33"/>
      <c r="BC199" s="33"/>
      <c r="BD199" s="34"/>
    </row>
    <row r="200" spans="1:56" x14ac:dyDescent="0.25">
      <c r="A200" s="1"/>
      <c r="B200" s="1"/>
      <c r="C200" s="1"/>
      <c r="D200" s="1"/>
      <c r="F200" s="30"/>
      <c r="G200" s="31"/>
      <c r="H200" s="31"/>
      <c r="I200" s="31"/>
      <c r="J200" s="32"/>
      <c r="K200" s="32"/>
      <c r="L200" s="32"/>
      <c r="M200" s="32"/>
      <c r="N200" s="31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1"/>
      <c r="AC200" s="31"/>
      <c r="AD200" s="31"/>
      <c r="AE200" s="32"/>
      <c r="AF200" s="31"/>
      <c r="AG200" s="31"/>
      <c r="AH200" s="31"/>
      <c r="AI200" s="31"/>
      <c r="AJ200" s="32"/>
      <c r="AK200" s="32"/>
      <c r="AL200" s="32"/>
      <c r="AM200" s="31"/>
      <c r="AN200" s="31"/>
      <c r="AO200" s="31"/>
      <c r="AP200" s="31"/>
      <c r="AQ200" s="31"/>
      <c r="AR200" s="31"/>
      <c r="AS200" s="33"/>
      <c r="AT200" s="33"/>
      <c r="AU200" s="33"/>
      <c r="AV200" s="33"/>
      <c r="AW200" s="33"/>
      <c r="AX200" s="34"/>
      <c r="AY200" s="35"/>
      <c r="AZ200" s="34"/>
      <c r="BA200" s="34"/>
      <c r="BB200" s="33"/>
      <c r="BC200" s="33"/>
      <c r="BD200" s="34"/>
    </row>
    <row r="201" spans="1:56" x14ac:dyDescent="0.25">
      <c r="A201" s="1"/>
      <c r="B201" s="1"/>
      <c r="C201" s="1"/>
      <c r="D201" s="1"/>
      <c r="F201" s="30"/>
      <c r="G201" s="31"/>
      <c r="H201" s="31"/>
      <c r="I201" s="31"/>
      <c r="J201" s="32"/>
      <c r="K201" s="32"/>
      <c r="L201" s="32"/>
      <c r="M201" s="32"/>
      <c r="N201" s="31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1"/>
      <c r="AC201" s="31"/>
      <c r="AD201" s="31"/>
      <c r="AE201" s="32"/>
      <c r="AF201" s="31"/>
      <c r="AG201" s="31"/>
      <c r="AH201" s="31"/>
      <c r="AI201" s="31"/>
      <c r="AJ201" s="32"/>
      <c r="AK201" s="32"/>
      <c r="AL201" s="32"/>
      <c r="AM201" s="31"/>
      <c r="AN201" s="31"/>
      <c r="AO201" s="31"/>
      <c r="AP201" s="31"/>
      <c r="AQ201" s="31"/>
      <c r="AR201" s="31"/>
      <c r="AS201" s="33"/>
      <c r="AT201" s="33"/>
      <c r="AU201" s="33"/>
      <c r="AV201" s="33"/>
      <c r="AW201" s="33"/>
      <c r="AX201" s="34"/>
      <c r="AY201" s="35"/>
      <c r="AZ201" s="34"/>
      <c r="BA201" s="34"/>
      <c r="BB201" s="33"/>
      <c r="BC201" s="33"/>
      <c r="BD201" s="34"/>
    </row>
    <row r="202" spans="1:56" x14ac:dyDescent="0.25">
      <c r="A202" s="1"/>
      <c r="B202" s="1"/>
      <c r="C202" s="1"/>
      <c r="D202" s="1"/>
      <c r="F202" s="30"/>
      <c r="G202" s="31"/>
      <c r="H202" s="31"/>
      <c r="I202" s="31"/>
      <c r="J202" s="32"/>
      <c r="K202" s="32"/>
      <c r="L202" s="32"/>
      <c r="M202" s="32"/>
      <c r="N202" s="31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1"/>
      <c r="AC202" s="31"/>
      <c r="AD202" s="31"/>
      <c r="AE202" s="32"/>
      <c r="AF202" s="31"/>
      <c r="AG202" s="31"/>
      <c r="AH202" s="31"/>
      <c r="AI202" s="31"/>
      <c r="AJ202" s="32"/>
      <c r="AK202" s="32"/>
      <c r="AL202" s="32"/>
      <c r="AM202" s="31"/>
      <c r="AN202" s="31"/>
      <c r="AO202" s="31"/>
      <c r="AP202" s="31"/>
      <c r="AQ202" s="31"/>
      <c r="AR202" s="31"/>
      <c r="AS202" s="33"/>
      <c r="AT202" s="33"/>
      <c r="AU202" s="33"/>
      <c r="AV202" s="33"/>
      <c r="AW202" s="33"/>
      <c r="AX202" s="34"/>
      <c r="AY202" s="35"/>
      <c r="AZ202" s="34"/>
      <c r="BA202" s="34"/>
      <c r="BB202" s="33"/>
      <c r="BC202" s="33"/>
      <c r="BD202" s="34"/>
    </row>
    <row r="203" spans="1:56" x14ac:dyDescent="0.25">
      <c r="A203" s="1"/>
      <c r="B203" s="1"/>
      <c r="C203" s="1"/>
      <c r="D203" s="1"/>
      <c r="F203" s="30"/>
      <c r="G203" s="31"/>
      <c r="H203" s="31"/>
      <c r="I203" s="31"/>
      <c r="J203" s="32"/>
      <c r="K203" s="32"/>
      <c r="L203" s="32"/>
      <c r="M203" s="32"/>
      <c r="N203" s="31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1"/>
      <c r="AC203" s="31"/>
      <c r="AD203" s="31"/>
      <c r="AE203" s="31"/>
      <c r="AF203" s="31"/>
      <c r="AG203" s="31"/>
      <c r="AH203" s="31"/>
      <c r="AI203" s="31"/>
      <c r="AJ203" s="32"/>
      <c r="AK203" s="32"/>
      <c r="AL203" s="32"/>
      <c r="AM203" s="31"/>
      <c r="AN203" s="31"/>
      <c r="AO203" s="31"/>
      <c r="AP203" s="31"/>
      <c r="AQ203" s="31"/>
      <c r="AR203" s="31"/>
      <c r="AS203" s="33"/>
      <c r="AT203" s="33"/>
      <c r="AU203" s="33"/>
      <c r="AV203" s="33"/>
      <c r="AW203" s="33"/>
      <c r="AX203" s="34"/>
      <c r="AY203" s="35"/>
      <c r="AZ203" s="34"/>
      <c r="BA203" s="34"/>
      <c r="BB203" s="33"/>
      <c r="BC203" s="33"/>
      <c r="BD203" s="34"/>
    </row>
    <row r="204" spans="1:56" x14ac:dyDescent="0.25">
      <c r="A204" s="1"/>
      <c r="B204" s="1"/>
      <c r="C204" s="1"/>
      <c r="D204" s="1"/>
      <c r="F204" s="30"/>
      <c r="G204" s="31"/>
      <c r="H204" s="31"/>
      <c r="I204" s="31"/>
      <c r="J204" s="32"/>
      <c r="K204" s="32"/>
      <c r="L204" s="32"/>
      <c r="M204" s="32"/>
      <c r="N204" s="31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1"/>
      <c r="AD204" s="31"/>
      <c r="AE204" s="32"/>
      <c r="AF204" s="31"/>
      <c r="AG204" s="31"/>
      <c r="AH204" s="31"/>
      <c r="AI204" s="31"/>
      <c r="AJ204" s="32"/>
      <c r="AK204" s="32"/>
      <c r="AL204" s="32"/>
      <c r="AM204" s="31"/>
      <c r="AN204" s="31"/>
      <c r="AO204" s="31"/>
      <c r="AP204" s="31"/>
      <c r="AQ204" s="31"/>
      <c r="AR204" s="31"/>
      <c r="AS204" s="33"/>
      <c r="AT204" s="33"/>
      <c r="AU204" s="33"/>
      <c r="AV204" s="33"/>
      <c r="AW204" s="33"/>
      <c r="AX204" s="34"/>
      <c r="AY204" s="35"/>
      <c r="AZ204" s="34"/>
      <c r="BA204" s="34"/>
      <c r="BB204" s="33"/>
      <c r="BC204" s="33"/>
      <c r="BD204" s="34"/>
    </row>
    <row r="205" spans="1:56" x14ac:dyDescent="0.25">
      <c r="A205" s="1"/>
      <c r="B205" s="1"/>
      <c r="C205" s="1"/>
      <c r="D205" s="1"/>
      <c r="F205" s="30"/>
      <c r="G205" s="31"/>
      <c r="H205" s="31"/>
      <c r="I205" s="31"/>
      <c r="J205" s="32"/>
      <c r="K205" s="32"/>
      <c r="L205" s="32"/>
      <c r="M205" s="32"/>
      <c r="N205" s="31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1"/>
      <c r="AC205" s="31"/>
      <c r="AD205" s="31"/>
      <c r="AE205" s="32"/>
      <c r="AF205" s="31"/>
      <c r="AG205" s="31"/>
      <c r="AH205" s="31"/>
      <c r="AI205" s="31"/>
      <c r="AJ205" s="32"/>
      <c r="AK205" s="32"/>
      <c r="AL205" s="32"/>
      <c r="AM205" s="31"/>
      <c r="AN205" s="31"/>
      <c r="AO205" s="31"/>
      <c r="AP205" s="31"/>
      <c r="AQ205" s="31"/>
      <c r="AR205" s="31"/>
      <c r="AS205" s="33"/>
      <c r="AT205" s="33"/>
      <c r="AU205" s="33"/>
      <c r="AV205" s="33"/>
      <c r="AW205" s="33"/>
      <c r="AX205" s="34"/>
      <c r="AY205" s="35"/>
      <c r="AZ205" s="34"/>
      <c r="BA205" s="34"/>
      <c r="BB205" s="33"/>
      <c r="BC205" s="33"/>
      <c r="BD205" s="34"/>
    </row>
    <row r="206" spans="1:56" x14ac:dyDescent="0.25">
      <c r="A206" s="1"/>
      <c r="B206" s="1"/>
      <c r="C206" s="1"/>
      <c r="D206" s="1"/>
      <c r="F206" s="30"/>
      <c r="G206" s="31"/>
      <c r="H206" s="31"/>
      <c r="I206" s="31"/>
      <c r="J206" s="32"/>
      <c r="K206" s="32"/>
      <c r="L206" s="32"/>
      <c r="M206" s="32"/>
      <c r="N206" s="31"/>
      <c r="O206" s="31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1"/>
      <c r="AC206" s="31"/>
      <c r="AD206" s="31"/>
      <c r="AE206" s="32"/>
      <c r="AF206" s="31"/>
      <c r="AG206" s="31"/>
      <c r="AH206" s="31"/>
      <c r="AI206" s="31"/>
      <c r="AJ206" s="32"/>
      <c r="AK206" s="32"/>
      <c r="AL206" s="32"/>
      <c r="AM206" s="31"/>
      <c r="AN206" s="31"/>
      <c r="AO206" s="31"/>
      <c r="AP206" s="31"/>
      <c r="AQ206" s="31"/>
      <c r="AR206" s="31"/>
      <c r="AS206" s="33"/>
      <c r="AT206" s="33"/>
      <c r="AU206" s="33"/>
      <c r="AV206" s="33"/>
      <c r="AW206" s="33"/>
      <c r="AX206" s="34"/>
      <c r="AY206" s="35"/>
      <c r="AZ206" s="34"/>
      <c r="BA206" s="34"/>
      <c r="BB206" s="33"/>
      <c r="BC206" s="33"/>
      <c r="BD206" s="34"/>
    </row>
    <row r="207" spans="1:56" x14ac:dyDescent="0.25">
      <c r="A207" s="1"/>
      <c r="B207" s="1"/>
      <c r="C207" s="1"/>
      <c r="D207" s="1"/>
      <c r="F207" s="30"/>
      <c r="G207" s="31"/>
      <c r="H207" s="31"/>
      <c r="I207" s="31"/>
      <c r="J207" s="32"/>
      <c r="K207" s="32"/>
      <c r="L207" s="32"/>
      <c r="M207" s="32"/>
      <c r="N207" s="31"/>
      <c r="O207" s="31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1"/>
      <c r="AC207" s="31"/>
      <c r="AD207" s="31"/>
      <c r="AE207" s="31"/>
      <c r="AF207" s="31"/>
      <c r="AG207" s="31"/>
      <c r="AH207" s="31"/>
      <c r="AI207" s="31"/>
      <c r="AJ207" s="32"/>
      <c r="AK207" s="32"/>
      <c r="AL207" s="32"/>
      <c r="AM207" s="31"/>
      <c r="AN207" s="31"/>
      <c r="AO207" s="31"/>
      <c r="AP207" s="31"/>
      <c r="AQ207" s="31"/>
      <c r="AR207" s="31"/>
      <c r="AS207" s="33"/>
      <c r="AT207" s="33"/>
      <c r="AU207" s="33"/>
      <c r="AV207" s="33"/>
      <c r="AW207" s="33"/>
      <c r="AX207" s="34"/>
      <c r="AY207" s="35"/>
      <c r="AZ207" s="34"/>
      <c r="BA207" s="34"/>
      <c r="BB207" s="33"/>
      <c r="BC207" s="33"/>
      <c r="BD207" s="34"/>
    </row>
    <row r="208" spans="1:56" x14ac:dyDescent="0.25">
      <c r="A208" s="1"/>
      <c r="B208" s="1"/>
      <c r="C208" s="1"/>
      <c r="D208" s="1"/>
      <c r="F208" s="30"/>
      <c r="G208" s="31"/>
      <c r="H208" s="31"/>
      <c r="I208" s="31"/>
      <c r="J208" s="32"/>
      <c r="K208" s="32"/>
      <c r="L208" s="32"/>
      <c r="M208" s="32"/>
      <c r="N208" s="31"/>
      <c r="O208" s="31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1"/>
      <c r="AC208" s="31"/>
      <c r="AD208" s="31"/>
      <c r="AE208" s="32"/>
      <c r="AF208" s="31"/>
      <c r="AG208" s="31"/>
      <c r="AH208" s="31"/>
      <c r="AI208" s="31"/>
      <c r="AJ208" s="32"/>
      <c r="AK208" s="32"/>
      <c r="AL208" s="32"/>
      <c r="AM208" s="31"/>
      <c r="AN208" s="31"/>
      <c r="AO208" s="31"/>
      <c r="AP208" s="31"/>
      <c r="AQ208" s="31"/>
      <c r="AR208" s="31"/>
      <c r="AS208" s="33"/>
      <c r="AT208" s="33"/>
      <c r="AU208" s="33"/>
      <c r="AV208" s="33"/>
      <c r="AW208" s="33"/>
      <c r="AX208" s="34"/>
      <c r="AY208" s="35"/>
      <c r="AZ208" s="34"/>
      <c r="BA208" s="34"/>
      <c r="BB208" s="33"/>
      <c r="BC208" s="33"/>
      <c r="BD208" s="34"/>
    </row>
    <row r="209" spans="1:78" x14ac:dyDescent="0.25">
      <c r="A209" s="1"/>
      <c r="B209" s="1"/>
      <c r="C209" s="1"/>
      <c r="D209" s="1"/>
      <c r="F209" s="30"/>
      <c r="G209" s="31"/>
      <c r="H209" s="31"/>
      <c r="I209" s="31"/>
      <c r="J209" s="32"/>
      <c r="K209" s="32"/>
      <c r="L209" s="32"/>
      <c r="M209" s="32"/>
      <c r="N209" s="31"/>
      <c r="O209" s="31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1"/>
      <c r="AC209" s="31"/>
      <c r="AD209" s="31"/>
      <c r="AE209" s="32"/>
      <c r="AF209" s="31"/>
      <c r="AG209" s="31"/>
      <c r="AH209" s="31"/>
      <c r="AI209" s="31"/>
      <c r="AJ209" s="32"/>
      <c r="AK209" s="32"/>
      <c r="AL209" s="32"/>
      <c r="AM209" s="31"/>
      <c r="AN209" s="31"/>
      <c r="AO209" s="31"/>
      <c r="AP209" s="31"/>
      <c r="AQ209" s="31"/>
      <c r="AR209" s="31"/>
      <c r="AS209" s="33"/>
      <c r="AT209" s="33"/>
      <c r="AU209" s="33"/>
      <c r="AV209" s="33"/>
      <c r="AW209" s="33"/>
      <c r="AX209" s="34"/>
      <c r="AY209" s="35"/>
      <c r="AZ209" s="34"/>
      <c r="BA209" s="34"/>
      <c r="BB209" s="33"/>
      <c r="BC209" s="33"/>
      <c r="BD209" s="34"/>
    </row>
    <row r="210" spans="1:78" x14ac:dyDescent="0.25">
      <c r="A210" s="1"/>
      <c r="B210" s="1"/>
      <c r="C210" s="1"/>
      <c r="D210" s="1"/>
      <c r="F210" s="30"/>
      <c r="G210" s="31"/>
      <c r="H210" s="31"/>
      <c r="I210" s="31"/>
      <c r="J210" s="32"/>
      <c r="K210" s="32"/>
      <c r="L210" s="31"/>
      <c r="M210" s="31"/>
      <c r="N210" s="32"/>
      <c r="O210" s="32"/>
      <c r="P210" s="32"/>
      <c r="Q210" s="32"/>
      <c r="R210" s="31"/>
      <c r="S210" s="31"/>
      <c r="T210" s="32"/>
      <c r="U210" s="32"/>
      <c r="V210" s="32"/>
      <c r="W210" s="32"/>
      <c r="X210" s="32"/>
      <c r="Y210" s="32"/>
      <c r="Z210" s="32"/>
      <c r="AA210" s="32"/>
      <c r="AB210" s="31"/>
      <c r="AC210" s="31"/>
      <c r="AD210" s="31"/>
      <c r="AE210" s="32"/>
      <c r="AF210" s="31"/>
      <c r="AG210" s="31"/>
      <c r="AH210" s="31"/>
      <c r="AI210" s="31"/>
      <c r="AJ210" s="32"/>
      <c r="AK210" s="32"/>
      <c r="AL210" s="32"/>
      <c r="AM210" s="31"/>
      <c r="AN210" s="31"/>
      <c r="AO210" s="31"/>
      <c r="AP210" s="31"/>
      <c r="AQ210" s="31"/>
      <c r="AR210" s="31"/>
      <c r="AS210" s="33"/>
      <c r="AT210" s="33"/>
      <c r="AU210" s="33"/>
      <c r="AV210" s="33"/>
      <c r="AW210" s="33"/>
      <c r="AX210" s="33"/>
      <c r="BB210" s="33"/>
    </row>
    <row r="211" spans="1:78" x14ac:dyDescent="0.25">
      <c r="A211" s="1"/>
      <c r="B211" s="1"/>
      <c r="C211" s="1"/>
      <c r="D211" s="1"/>
      <c r="F211" s="30"/>
      <c r="G211" s="31"/>
      <c r="H211" s="31"/>
      <c r="I211" s="31"/>
      <c r="J211" s="32"/>
      <c r="K211" s="32"/>
      <c r="L211" s="31"/>
      <c r="M211" s="31"/>
      <c r="N211" s="32"/>
      <c r="O211" s="32"/>
      <c r="P211" s="32"/>
      <c r="Q211" s="32"/>
      <c r="R211" s="31"/>
      <c r="S211" s="31"/>
      <c r="T211" s="32"/>
      <c r="U211" s="32"/>
      <c r="V211" s="32"/>
      <c r="W211" s="32"/>
      <c r="X211" s="32"/>
      <c r="Y211" s="32"/>
      <c r="Z211" s="32"/>
      <c r="AA211" s="32"/>
      <c r="AB211" s="31"/>
      <c r="AC211" s="31"/>
      <c r="AD211" s="31"/>
      <c r="AE211" s="31"/>
      <c r="AF211" s="31"/>
      <c r="AG211" s="31"/>
      <c r="AH211" s="31"/>
      <c r="AI211" s="31"/>
      <c r="AJ211" s="32"/>
      <c r="AK211" s="32"/>
      <c r="AL211" s="32"/>
      <c r="AM211" s="31"/>
      <c r="AN211" s="31"/>
      <c r="AO211" s="31"/>
      <c r="AP211" s="31"/>
      <c r="AQ211" s="31"/>
      <c r="AR211" s="31"/>
      <c r="AS211" s="33"/>
      <c r="AT211" s="33"/>
      <c r="AU211" s="33"/>
      <c r="AV211" s="33"/>
      <c r="AW211" s="33"/>
      <c r="AX211" s="33"/>
      <c r="BB211" s="33"/>
    </row>
    <row r="212" spans="1:78" x14ac:dyDescent="0.25">
      <c r="A212" s="1"/>
      <c r="B212" s="1"/>
      <c r="C212" s="1"/>
      <c r="D212" s="1"/>
      <c r="F212" s="30"/>
      <c r="G212" s="31"/>
      <c r="H212" s="31"/>
      <c r="I212" s="31"/>
      <c r="J212" s="32"/>
      <c r="K212" s="32"/>
      <c r="L212" s="31"/>
      <c r="M212" s="31"/>
      <c r="N212" s="32"/>
      <c r="O212" s="32"/>
      <c r="P212" s="32"/>
      <c r="Q212" s="32"/>
      <c r="R212" s="31"/>
      <c r="S212" s="31"/>
      <c r="T212" s="32"/>
      <c r="U212" s="32"/>
      <c r="V212" s="32"/>
      <c r="W212" s="32"/>
      <c r="X212" s="32"/>
      <c r="Y212" s="32"/>
      <c r="Z212" s="32"/>
      <c r="AA212" s="32"/>
      <c r="AB212" s="31"/>
      <c r="AC212" s="31"/>
      <c r="AD212" s="31"/>
      <c r="AE212" s="32"/>
      <c r="AF212" s="31"/>
      <c r="AG212" s="31"/>
      <c r="AH212" s="31"/>
      <c r="AI212" s="31"/>
      <c r="AJ212" s="32"/>
      <c r="AK212" s="32"/>
      <c r="AL212" s="32"/>
      <c r="AM212" s="31"/>
      <c r="AN212" s="31"/>
      <c r="AO212" s="31"/>
      <c r="AP212" s="31"/>
      <c r="AQ212" s="31"/>
      <c r="AR212" s="31"/>
      <c r="AS212" s="33"/>
      <c r="AT212" s="33"/>
      <c r="AU212" s="33"/>
      <c r="AV212" s="33"/>
      <c r="AW212" s="33"/>
      <c r="AX212" s="33"/>
      <c r="BB212" s="33"/>
    </row>
    <row r="213" spans="1:78" x14ac:dyDescent="0.25">
      <c r="A213" s="1"/>
      <c r="B213" s="1"/>
      <c r="C213" s="1"/>
      <c r="D213" s="1"/>
      <c r="F213" s="30"/>
      <c r="G213" s="31"/>
      <c r="H213" s="31"/>
      <c r="I213" s="31"/>
      <c r="J213" s="32"/>
      <c r="K213" s="32"/>
      <c r="L213" s="31"/>
      <c r="M213" s="31"/>
      <c r="N213" s="32"/>
      <c r="O213" s="32"/>
      <c r="P213" s="32"/>
      <c r="Q213" s="32"/>
      <c r="R213" s="31"/>
      <c r="S213" s="31"/>
      <c r="T213" s="32"/>
      <c r="U213" s="32"/>
      <c r="V213" s="32"/>
      <c r="W213" s="32"/>
      <c r="X213" s="32"/>
      <c r="Y213" s="32"/>
      <c r="Z213" s="32"/>
      <c r="AA213" s="32"/>
      <c r="AB213" s="31"/>
      <c r="AC213" s="31"/>
      <c r="AD213" s="31"/>
      <c r="AE213" s="32"/>
      <c r="AF213" s="31"/>
      <c r="AG213" s="31"/>
      <c r="AH213" s="31"/>
      <c r="AI213" s="31"/>
      <c r="AJ213" s="32"/>
      <c r="AK213" s="32"/>
      <c r="AL213" s="32"/>
      <c r="AM213" s="31"/>
      <c r="AN213" s="31"/>
      <c r="AO213" s="31"/>
      <c r="AP213" s="31"/>
      <c r="AQ213" s="31"/>
      <c r="AR213" s="31"/>
      <c r="AS213" s="33"/>
      <c r="AT213" s="33"/>
      <c r="AU213" s="33"/>
      <c r="AV213" s="33"/>
      <c r="AW213" s="33"/>
      <c r="AX213" s="33"/>
      <c r="BB213" s="33"/>
      <c r="BL213" s="13"/>
      <c r="BR213" s="13"/>
      <c r="BZ213" s="2"/>
    </row>
    <row r="214" spans="1:78" x14ac:dyDescent="0.25">
      <c r="A214" s="1"/>
      <c r="B214" s="1"/>
      <c r="C214" s="1"/>
      <c r="D214" s="1"/>
      <c r="F214" s="30"/>
      <c r="G214" s="31"/>
      <c r="H214" s="31"/>
      <c r="I214" s="31"/>
      <c r="J214" s="32"/>
      <c r="K214" s="32"/>
      <c r="L214" s="31"/>
      <c r="M214" s="31"/>
      <c r="N214" s="32"/>
      <c r="O214" s="32"/>
      <c r="P214" s="32"/>
      <c r="Q214" s="32"/>
      <c r="R214" s="31"/>
      <c r="S214" s="31"/>
      <c r="T214" s="32"/>
      <c r="U214" s="32"/>
      <c r="V214" s="32"/>
      <c r="W214" s="32"/>
      <c r="X214" s="32"/>
      <c r="Y214" s="32"/>
      <c r="Z214" s="32"/>
      <c r="AA214" s="32"/>
      <c r="AB214" s="31"/>
      <c r="AC214" s="31"/>
      <c r="AD214" s="31"/>
      <c r="AE214" s="32"/>
      <c r="AF214" s="31"/>
      <c r="AG214" s="31"/>
      <c r="AH214" s="32"/>
      <c r="AI214" s="31"/>
      <c r="AJ214" s="32"/>
      <c r="AK214" s="32"/>
      <c r="AL214" s="32"/>
      <c r="AM214" s="31"/>
      <c r="AN214" s="31"/>
      <c r="AO214" s="31"/>
      <c r="AP214" s="31"/>
      <c r="AQ214" s="31"/>
      <c r="AR214" s="31"/>
      <c r="AS214" s="33"/>
      <c r="AT214" s="33"/>
      <c r="AU214" s="33"/>
      <c r="AV214" s="33"/>
      <c r="AW214" s="33"/>
      <c r="AX214" s="33"/>
      <c r="BB214" s="33"/>
    </row>
    <row r="215" spans="1:78" x14ac:dyDescent="0.25">
      <c r="A215" s="1"/>
      <c r="B215" s="1"/>
      <c r="C215" s="1"/>
      <c r="D215" s="1"/>
      <c r="F215" s="30"/>
      <c r="G215" s="31"/>
      <c r="H215" s="31"/>
      <c r="I215" s="31"/>
      <c r="J215" s="32"/>
      <c r="K215" s="32"/>
      <c r="L215" s="31"/>
      <c r="M215" s="31"/>
      <c r="N215" s="32"/>
      <c r="O215" s="32"/>
      <c r="P215" s="32"/>
      <c r="Q215" s="32"/>
      <c r="R215" s="31"/>
      <c r="S215" s="31"/>
      <c r="T215" s="32"/>
      <c r="U215" s="32"/>
      <c r="V215" s="32"/>
      <c r="W215" s="32"/>
      <c r="X215" s="32"/>
      <c r="Y215" s="32"/>
      <c r="Z215" s="32"/>
      <c r="AA215" s="32"/>
      <c r="AB215" s="31"/>
      <c r="AC215" s="31"/>
      <c r="AD215" s="31"/>
      <c r="AE215" s="32"/>
      <c r="AF215" s="31"/>
      <c r="AG215" s="31"/>
      <c r="AH215" s="31"/>
      <c r="AI215" s="31"/>
      <c r="AJ215" s="31"/>
      <c r="AK215" s="32"/>
      <c r="AL215" s="32"/>
      <c r="AM215" s="31"/>
      <c r="AN215" s="31"/>
      <c r="AO215" s="31"/>
      <c r="AP215" s="31"/>
      <c r="AQ215" s="31"/>
      <c r="AR215" s="31"/>
      <c r="AS215" s="33"/>
      <c r="AT215" s="33"/>
      <c r="AU215" s="33"/>
      <c r="AV215" s="33"/>
      <c r="AW215" s="33"/>
      <c r="AX215" s="33"/>
      <c r="BB215" s="33"/>
      <c r="BZ215" s="2"/>
    </row>
    <row r="216" spans="1:78" x14ac:dyDescent="0.25">
      <c r="A216" s="1"/>
      <c r="B216" s="1"/>
      <c r="C216" s="1"/>
      <c r="D216" s="1"/>
      <c r="F216" s="30"/>
      <c r="G216" s="31"/>
      <c r="H216" s="31"/>
      <c r="I216" s="31"/>
      <c r="J216" s="32"/>
      <c r="K216" s="32"/>
      <c r="L216" s="31"/>
      <c r="M216" s="31"/>
      <c r="N216" s="32"/>
      <c r="O216" s="32"/>
      <c r="P216" s="32"/>
      <c r="Q216" s="32"/>
      <c r="R216" s="31"/>
      <c r="S216" s="31"/>
      <c r="T216" s="32"/>
      <c r="U216" s="32"/>
      <c r="V216" s="32"/>
      <c r="W216" s="32"/>
      <c r="X216" s="32"/>
      <c r="Y216" s="32"/>
      <c r="Z216" s="32"/>
      <c r="AA216" s="32"/>
      <c r="AB216" s="31"/>
      <c r="AC216" s="31"/>
      <c r="AD216" s="31"/>
      <c r="AE216" s="32"/>
      <c r="AF216" s="31"/>
      <c r="AG216" s="31"/>
      <c r="AH216" s="32"/>
      <c r="AI216" s="31"/>
      <c r="AJ216" s="31"/>
      <c r="AK216" s="32"/>
      <c r="AL216" s="32"/>
      <c r="AM216" s="31"/>
      <c r="AN216" s="31"/>
      <c r="AO216" s="31"/>
      <c r="AP216" s="31"/>
      <c r="AQ216" s="31"/>
      <c r="AR216" s="31"/>
      <c r="AS216" s="33"/>
      <c r="AT216" s="33"/>
      <c r="AU216" s="33"/>
      <c r="AV216" s="33"/>
      <c r="AW216" s="33"/>
      <c r="AX216" s="33"/>
      <c r="BB216" s="33"/>
    </row>
    <row r="217" spans="1:78" x14ac:dyDescent="0.25">
      <c r="A217" s="1"/>
      <c r="B217" s="1"/>
      <c r="C217" s="1"/>
      <c r="D217" s="1"/>
      <c r="F217" s="30"/>
      <c r="G217" s="31"/>
      <c r="H217" s="31"/>
      <c r="I217" s="31"/>
      <c r="J217" s="32"/>
      <c r="K217" s="32"/>
      <c r="L217" s="31"/>
      <c r="M217" s="31"/>
      <c r="N217" s="32"/>
      <c r="O217" s="32"/>
      <c r="P217" s="32"/>
      <c r="Q217" s="32"/>
      <c r="R217" s="31"/>
      <c r="S217" s="31"/>
      <c r="T217" s="32"/>
      <c r="U217" s="32"/>
      <c r="V217" s="32"/>
      <c r="W217" s="32"/>
      <c r="X217" s="32"/>
      <c r="Y217" s="32"/>
      <c r="Z217" s="32"/>
      <c r="AA217" s="32"/>
      <c r="AB217" s="31"/>
      <c r="AC217" s="31"/>
      <c r="AD217" s="31"/>
      <c r="AE217" s="32"/>
      <c r="AF217" s="31"/>
      <c r="AG217" s="31"/>
      <c r="AH217" s="31"/>
      <c r="AI217" s="31"/>
      <c r="AJ217" s="31"/>
      <c r="AK217" s="32"/>
      <c r="AL217" s="32"/>
      <c r="AM217" s="31"/>
      <c r="AN217" s="31"/>
      <c r="AO217" s="31"/>
      <c r="AP217" s="31"/>
      <c r="AQ217" s="31"/>
      <c r="AR217" s="31"/>
      <c r="AS217" s="33"/>
      <c r="AT217" s="33"/>
      <c r="AU217" s="33"/>
      <c r="AV217" s="33"/>
      <c r="AW217" s="33"/>
      <c r="AX217" s="33"/>
      <c r="BB217" s="33"/>
    </row>
    <row r="218" spans="1:78" x14ac:dyDescent="0.25">
      <c r="A218" s="1"/>
      <c r="B218" s="1"/>
      <c r="C218" s="1"/>
      <c r="D218" s="1"/>
      <c r="F218" s="30"/>
      <c r="G218" s="31"/>
      <c r="H218" s="31"/>
      <c r="I218" s="31"/>
      <c r="J218" s="32"/>
      <c r="K218" s="32"/>
      <c r="L218" s="31"/>
      <c r="M218" s="31"/>
      <c r="N218" s="32"/>
      <c r="O218" s="32"/>
      <c r="P218" s="32"/>
      <c r="Q218" s="32"/>
      <c r="R218" s="31"/>
      <c r="S218" s="31"/>
      <c r="T218" s="32"/>
      <c r="U218" s="32"/>
      <c r="V218" s="32"/>
      <c r="W218" s="32"/>
      <c r="X218" s="31"/>
      <c r="Y218" s="31"/>
      <c r="Z218" s="32"/>
      <c r="AA218" s="32"/>
      <c r="AB218" s="31"/>
      <c r="AC218" s="31"/>
      <c r="AD218" s="31"/>
      <c r="AE218" s="32"/>
      <c r="AF218" s="31"/>
      <c r="AG218" s="31"/>
      <c r="AH218" s="32"/>
      <c r="AI218" s="31"/>
      <c r="AJ218" s="31"/>
      <c r="AK218" s="32"/>
      <c r="AL218" s="32"/>
      <c r="AM218" s="31"/>
      <c r="AN218" s="31"/>
      <c r="AO218" s="31"/>
      <c r="AP218" s="31"/>
      <c r="AQ218" s="31"/>
      <c r="AR218" s="31"/>
      <c r="AS218" s="33"/>
      <c r="AT218" s="33"/>
      <c r="AU218" s="33"/>
      <c r="AV218" s="33"/>
      <c r="AW218" s="33"/>
      <c r="AX218" s="33"/>
      <c r="BB218" s="33"/>
    </row>
    <row r="219" spans="1:78" x14ac:dyDescent="0.25">
      <c r="A219" s="1"/>
      <c r="B219" s="1"/>
      <c r="C219" s="1"/>
      <c r="D219" s="1"/>
      <c r="F219" s="30"/>
      <c r="G219" s="31"/>
      <c r="H219" s="31"/>
      <c r="I219" s="31"/>
      <c r="J219" s="31"/>
      <c r="K219" s="31"/>
      <c r="L219" s="31"/>
      <c r="M219" s="31"/>
      <c r="N219" s="32"/>
      <c r="O219" s="32"/>
      <c r="P219" s="31"/>
      <c r="Q219" s="31"/>
      <c r="R219" s="31"/>
      <c r="S219" s="31"/>
      <c r="T219" s="32"/>
      <c r="U219" s="32"/>
      <c r="V219" s="32"/>
      <c r="W219" s="32"/>
      <c r="X219" s="31"/>
      <c r="Y219" s="31"/>
      <c r="Z219" s="32"/>
      <c r="AA219" s="32"/>
      <c r="AB219" s="32"/>
      <c r="AC219" s="31"/>
      <c r="AD219" s="31"/>
      <c r="AE219" s="31"/>
      <c r="AF219" s="31"/>
      <c r="AG219" s="31"/>
      <c r="AH219" s="31"/>
      <c r="AI219" s="31"/>
      <c r="AJ219" s="31"/>
      <c r="AK219" s="32"/>
      <c r="AL219" s="32"/>
      <c r="AM219" s="31"/>
      <c r="AN219" s="31"/>
      <c r="AO219" s="31"/>
      <c r="AP219" s="31"/>
      <c r="AQ219" s="31"/>
      <c r="AR219" s="31"/>
      <c r="AS219" s="33"/>
      <c r="AT219" s="33"/>
      <c r="AU219" s="33"/>
      <c r="AV219" s="33"/>
      <c r="AW219" s="33"/>
      <c r="AX219" s="33"/>
      <c r="BB219" s="33"/>
    </row>
    <row r="220" spans="1:78" x14ac:dyDescent="0.25">
      <c r="A220" s="1"/>
      <c r="B220" s="1"/>
      <c r="C220" s="1"/>
      <c r="D220" s="1"/>
      <c r="F220" s="30"/>
      <c r="G220" s="31"/>
      <c r="H220" s="31"/>
      <c r="I220" s="31"/>
      <c r="J220" s="31"/>
      <c r="K220" s="31"/>
      <c r="L220" s="31"/>
      <c r="M220" s="31"/>
      <c r="N220" s="32"/>
      <c r="O220" s="32"/>
      <c r="P220" s="31"/>
      <c r="Q220" s="31"/>
      <c r="R220" s="31"/>
      <c r="S220" s="31"/>
      <c r="T220" s="32"/>
      <c r="U220" s="32"/>
      <c r="V220" s="32"/>
      <c r="W220" s="32"/>
      <c r="X220" s="31"/>
      <c r="Y220" s="31"/>
      <c r="Z220" s="32"/>
      <c r="AA220" s="32"/>
      <c r="AB220" s="31"/>
      <c r="AC220" s="31"/>
      <c r="AD220" s="31"/>
      <c r="AE220" s="32"/>
      <c r="AF220" s="31"/>
      <c r="AG220" s="31"/>
      <c r="AH220" s="31"/>
      <c r="AI220" s="31"/>
      <c r="AJ220" s="31"/>
      <c r="AK220" s="32"/>
      <c r="AL220" s="32"/>
      <c r="AM220" s="31"/>
      <c r="AN220" s="31"/>
      <c r="AO220" s="31"/>
      <c r="AP220" s="31"/>
      <c r="AQ220" s="31"/>
      <c r="AR220" s="31"/>
      <c r="AS220" s="33"/>
      <c r="AT220" s="33"/>
      <c r="AU220" s="33"/>
      <c r="AV220" s="33"/>
      <c r="AW220" s="33"/>
      <c r="AX220" s="33"/>
      <c r="BB220" s="33"/>
    </row>
    <row r="221" spans="1:78" x14ac:dyDescent="0.25">
      <c r="A221" s="1"/>
      <c r="B221" s="1"/>
      <c r="C221" s="1"/>
      <c r="D221" s="1"/>
      <c r="F221" s="30"/>
      <c r="G221" s="31"/>
      <c r="H221" s="31"/>
      <c r="I221" s="31"/>
      <c r="J221" s="31"/>
      <c r="K221" s="31"/>
      <c r="L221" s="31"/>
      <c r="M221" s="31"/>
      <c r="N221" s="32"/>
      <c r="O221" s="32"/>
      <c r="P221" s="31"/>
      <c r="Q221" s="31"/>
      <c r="R221" s="31"/>
      <c r="S221" s="31"/>
      <c r="T221" s="32"/>
      <c r="U221" s="32"/>
      <c r="V221" s="32"/>
      <c r="W221" s="32"/>
      <c r="X221" s="31"/>
      <c r="Y221" s="31"/>
      <c r="Z221" s="32"/>
      <c r="AA221" s="32"/>
      <c r="AB221" s="31"/>
      <c r="AC221" s="31"/>
      <c r="AD221" s="31"/>
      <c r="AE221" s="32"/>
      <c r="AF221" s="31"/>
      <c r="AG221" s="31"/>
      <c r="AH221" s="32"/>
      <c r="AI221" s="31"/>
      <c r="AJ221" s="31"/>
      <c r="AK221" s="32"/>
      <c r="AL221" s="32"/>
      <c r="AM221" s="31"/>
      <c r="AN221" s="31"/>
      <c r="AO221" s="31"/>
      <c r="AP221" s="31"/>
      <c r="AQ221" s="31"/>
      <c r="AR221" s="31"/>
      <c r="AS221" s="33"/>
      <c r="AT221" s="33"/>
      <c r="AU221" s="33"/>
      <c r="AV221" s="33"/>
      <c r="AW221" s="33"/>
      <c r="AX221" s="33"/>
      <c r="BB221" s="33"/>
    </row>
    <row r="222" spans="1:78" x14ac:dyDescent="0.25">
      <c r="A222" s="1"/>
      <c r="B222" s="1"/>
      <c r="C222" s="1"/>
      <c r="D222" s="1"/>
      <c r="F222" s="30"/>
      <c r="G222" s="31"/>
      <c r="H222" s="31"/>
      <c r="I222" s="31"/>
      <c r="J222" s="31"/>
      <c r="K222" s="31"/>
      <c r="L222" s="31"/>
      <c r="M222" s="31"/>
      <c r="N222" s="32"/>
      <c r="O222" s="32"/>
      <c r="P222" s="31"/>
      <c r="Q222" s="31"/>
      <c r="R222" s="31"/>
      <c r="S222" s="31"/>
      <c r="T222" s="32"/>
      <c r="U222" s="32"/>
      <c r="V222" s="32"/>
      <c r="W222" s="32"/>
      <c r="X222" s="31"/>
      <c r="Y222" s="31"/>
      <c r="Z222" s="32"/>
      <c r="AA222" s="32"/>
      <c r="AB222" s="31"/>
      <c r="AC222" s="31"/>
      <c r="AD222" s="31"/>
      <c r="AE222" s="32"/>
      <c r="AF222" s="31"/>
      <c r="AG222" s="31"/>
      <c r="AH222" s="32"/>
      <c r="AI222" s="31"/>
      <c r="AJ222" s="31"/>
      <c r="AK222" s="32"/>
      <c r="AL222" s="32"/>
      <c r="AM222" s="31"/>
      <c r="AN222" s="31"/>
      <c r="AO222" s="31"/>
      <c r="AP222" s="31"/>
      <c r="AQ222" s="31"/>
      <c r="AR222" s="31"/>
      <c r="AS222" s="33"/>
      <c r="AT222" s="33"/>
      <c r="AU222" s="33"/>
      <c r="AV222" s="33"/>
      <c r="AW222" s="33"/>
      <c r="AX222" s="33"/>
      <c r="BB222" s="33"/>
    </row>
    <row r="223" spans="1:78" x14ac:dyDescent="0.25">
      <c r="A223" s="1"/>
      <c r="B223" s="1"/>
      <c r="C223" s="1"/>
      <c r="D223" s="1"/>
      <c r="F223" s="30"/>
      <c r="G223" s="31"/>
      <c r="H223" s="31"/>
      <c r="I223" s="31"/>
      <c r="J223" s="31"/>
      <c r="K223" s="31"/>
      <c r="L223" s="31"/>
      <c r="M223" s="31"/>
      <c r="N223" s="32"/>
      <c r="O223" s="32"/>
      <c r="P223" s="31"/>
      <c r="Q223" s="31"/>
      <c r="R223" s="31"/>
      <c r="S223" s="31"/>
      <c r="T223" s="32"/>
      <c r="U223" s="32"/>
      <c r="V223" s="32"/>
      <c r="W223" s="32"/>
      <c r="X223" s="31"/>
      <c r="Y223" s="31"/>
      <c r="Z223" s="32"/>
      <c r="AA223" s="32"/>
      <c r="AB223" s="32"/>
      <c r="AC223" s="31"/>
      <c r="AD223" s="31"/>
      <c r="AE223" s="32"/>
      <c r="AF223" s="31"/>
      <c r="AG223" s="31"/>
      <c r="AH223" s="32"/>
      <c r="AI223" s="31"/>
      <c r="AJ223" s="31"/>
      <c r="AK223" s="32"/>
      <c r="AL223" s="32"/>
      <c r="AM223" s="31"/>
      <c r="AN223" s="31"/>
      <c r="AO223" s="31"/>
      <c r="AP223" s="32"/>
      <c r="AQ223" s="31"/>
      <c r="AR223" s="31"/>
      <c r="AS223" s="33"/>
      <c r="AT223" s="33"/>
      <c r="AU223" s="33"/>
      <c r="AV223" s="33"/>
      <c r="AW223" s="33"/>
      <c r="AX223" s="33"/>
      <c r="BB223" s="33"/>
    </row>
    <row r="224" spans="1:78" x14ac:dyDescent="0.25">
      <c r="A224" s="1"/>
      <c r="B224" s="1"/>
      <c r="C224" s="1"/>
      <c r="D224" s="1"/>
      <c r="F224" s="30"/>
      <c r="G224" s="31"/>
      <c r="H224" s="31"/>
      <c r="I224" s="31"/>
      <c r="J224" s="31"/>
      <c r="K224" s="31"/>
      <c r="L224" s="31"/>
      <c r="M224" s="31"/>
      <c r="N224" s="32"/>
      <c r="O224" s="32"/>
      <c r="P224" s="31"/>
      <c r="Q224" s="31"/>
      <c r="R224" s="31"/>
      <c r="S224" s="31"/>
      <c r="T224" s="32"/>
      <c r="U224" s="32"/>
      <c r="V224" s="32"/>
      <c r="W224" s="32"/>
      <c r="X224" s="31"/>
      <c r="Y224" s="31"/>
      <c r="Z224" s="32"/>
      <c r="AA224" s="32"/>
      <c r="AB224" s="31"/>
      <c r="AC224" s="31"/>
      <c r="AD224" s="31"/>
      <c r="AE224" s="31"/>
      <c r="AF224" s="31"/>
      <c r="AG224" s="31"/>
      <c r="AH224" s="31"/>
      <c r="AI224" s="31"/>
      <c r="AJ224" s="31"/>
      <c r="AK224" s="32"/>
      <c r="AL224" s="32"/>
      <c r="AM224" s="31"/>
      <c r="AN224" s="31"/>
      <c r="AO224" s="31"/>
      <c r="AP224" s="32"/>
      <c r="AQ224" s="31"/>
      <c r="AR224" s="31"/>
      <c r="AS224" s="33"/>
      <c r="AT224" s="33"/>
      <c r="AU224" s="33"/>
      <c r="AV224" s="33"/>
      <c r="AW224" s="33"/>
      <c r="AX224" s="33"/>
      <c r="BB224" s="33"/>
    </row>
    <row r="225" spans="1:54" x14ac:dyDescent="0.25">
      <c r="A225" s="1"/>
      <c r="B225" s="1"/>
      <c r="C225" s="1"/>
      <c r="D225" s="1"/>
      <c r="F225" s="30"/>
      <c r="G225" s="31"/>
      <c r="H225" s="31"/>
      <c r="I225" s="31"/>
      <c r="J225" s="31"/>
      <c r="K225" s="31"/>
      <c r="L225" s="31"/>
      <c r="M225" s="31"/>
      <c r="N225" s="32"/>
      <c r="O225" s="32"/>
      <c r="P225" s="31"/>
      <c r="Q225" s="31"/>
      <c r="R225" s="31"/>
      <c r="S225" s="31"/>
      <c r="T225" s="32"/>
      <c r="U225" s="32"/>
      <c r="V225" s="32"/>
      <c r="W225" s="32"/>
      <c r="X225" s="31"/>
      <c r="Y225" s="31"/>
      <c r="Z225" s="32"/>
      <c r="AA225" s="32"/>
      <c r="AB225" s="31"/>
      <c r="AC225" s="31"/>
      <c r="AD225" s="31"/>
      <c r="AE225" s="32"/>
      <c r="AF225" s="31"/>
      <c r="AG225" s="31"/>
      <c r="AH225" s="32"/>
      <c r="AI225" s="31"/>
      <c r="AJ225" s="31"/>
      <c r="AK225" s="32"/>
      <c r="AL225" s="32"/>
      <c r="AM225" s="31"/>
      <c r="AN225" s="31"/>
      <c r="AO225" s="31"/>
      <c r="AP225" s="32"/>
      <c r="AQ225" s="31"/>
      <c r="AR225" s="31"/>
      <c r="AS225" s="33"/>
      <c r="AT225" s="33"/>
      <c r="AU225" s="33"/>
      <c r="AV225" s="33"/>
      <c r="AW225" s="33"/>
      <c r="AX225" s="33"/>
      <c r="BB225" s="33"/>
    </row>
    <row r="226" spans="1:54" x14ac:dyDescent="0.25">
      <c r="A226" s="1"/>
      <c r="B226" s="1"/>
      <c r="C226" s="1"/>
      <c r="D226" s="1"/>
      <c r="F226" s="30"/>
      <c r="G226" s="31"/>
      <c r="H226" s="31"/>
      <c r="I226" s="31"/>
      <c r="J226" s="31"/>
      <c r="K226" s="31"/>
      <c r="L226" s="31"/>
      <c r="M226" s="31"/>
      <c r="N226" s="32"/>
      <c r="O226" s="32"/>
      <c r="P226" s="31"/>
      <c r="Q226" s="31"/>
      <c r="R226" s="31"/>
      <c r="S226" s="31"/>
      <c r="T226" s="32"/>
      <c r="U226" s="32"/>
      <c r="V226" s="32"/>
      <c r="W226" s="32"/>
      <c r="X226" s="31"/>
      <c r="Y226" s="31"/>
      <c r="Z226" s="32"/>
      <c r="AA226" s="32"/>
      <c r="AB226" s="31"/>
      <c r="AC226" s="31"/>
      <c r="AD226" s="31"/>
      <c r="AE226" s="32"/>
      <c r="AF226" s="31"/>
      <c r="AG226" s="31"/>
      <c r="AH226" s="32"/>
      <c r="AI226" s="31"/>
      <c r="AJ226" s="31"/>
      <c r="AK226" s="32"/>
      <c r="AL226" s="32"/>
      <c r="AM226" s="31"/>
      <c r="AN226" s="31"/>
      <c r="AO226" s="31"/>
      <c r="AP226" s="32"/>
      <c r="AQ226" s="31"/>
      <c r="AR226" s="31"/>
      <c r="AS226" s="33"/>
      <c r="AT226" s="33"/>
      <c r="AU226" s="33"/>
      <c r="AV226" s="33"/>
      <c r="AW226" s="33"/>
      <c r="AX226" s="33"/>
      <c r="BB226" s="33"/>
    </row>
    <row r="227" spans="1:54" x14ac:dyDescent="0.25">
      <c r="A227" s="1"/>
      <c r="B227" s="1"/>
      <c r="C227" s="1"/>
      <c r="D227" s="1"/>
      <c r="F227" s="30"/>
      <c r="G227" s="31"/>
      <c r="H227" s="31"/>
      <c r="I227" s="31"/>
      <c r="J227" s="31"/>
      <c r="K227" s="31"/>
      <c r="L227" s="31"/>
      <c r="M227" s="31"/>
      <c r="N227" s="32"/>
      <c r="O227" s="32"/>
      <c r="P227" s="31"/>
      <c r="Q227" s="31"/>
      <c r="R227" s="31"/>
      <c r="S227" s="31"/>
      <c r="T227" s="32"/>
      <c r="U227" s="32"/>
      <c r="V227" s="32"/>
      <c r="W227" s="32"/>
      <c r="X227" s="31"/>
      <c r="Y227" s="31"/>
      <c r="Z227" s="32"/>
      <c r="AA227" s="32"/>
      <c r="AB227" s="32"/>
      <c r="AC227" s="31"/>
      <c r="AD227" s="31"/>
      <c r="AE227" s="32"/>
      <c r="AF227" s="31"/>
      <c r="AG227" s="31"/>
      <c r="AH227" s="31"/>
      <c r="AI227" s="31"/>
      <c r="AJ227" s="31"/>
      <c r="AK227" s="32"/>
      <c r="AL227" s="32"/>
      <c r="AM227" s="31"/>
      <c r="AN227" s="31"/>
      <c r="AO227" s="31"/>
      <c r="AP227" s="32"/>
      <c r="AQ227" s="31"/>
      <c r="AR227" s="31"/>
      <c r="AS227" s="33"/>
      <c r="AT227" s="33"/>
      <c r="AU227" s="33"/>
      <c r="AV227" s="33"/>
      <c r="AW227" s="33"/>
      <c r="AX227" s="33"/>
      <c r="BB227" s="33"/>
    </row>
    <row r="228" spans="1:54" x14ac:dyDescent="0.25">
      <c r="A228" s="1"/>
      <c r="B228" s="1"/>
      <c r="C228" s="1"/>
      <c r="D228" s="1"/>
      <c r="F228" s="30"/>
      <c r="G228" s="31"/>
      <c r="H228" s="31"/>
      <c r="I228" s="31"/>
      <c r="J228" s="31"/>
      <c r="K228" s="31"/>
      <c r="L228" s="31"/>
      <c r="M228" s="31"/>
      <c r="N228" s="32"/>
      <c r="O228" s="32"/>
      <c r="P228" s="31"/>
      <c r="Q228" s="31"/>
      <c r="R228" s="31"/>
      <c r="S228" s="31"/>
      <c r="T228" s="32"/>
      <c r="U228" s="32"/>
      <c r="V228" s="32"/>
      <c r="W228" s="32"/>
      <c r="X228" s="31"/>
      <c r="Y228" s="31"/>
      <c r="Z228" s="32"/>
      <c r="AA228" s="32"/>
      <c r="AB228" s="32"/>
      <c r="AC228" s="31"/>
      <c r="AD228" s="31"/>
      <c r="AE228" s="32"/>
      <c r="AF228" s="31"/>
      <c r="AG228" s="31"/>
      <c r="AH228" s="31"/>
      <c r="AI228" s="31"/>
      <c r="AJ228" s="31"/>
      <c r="AK228" s="32"/>
      <c r="AL228" s="32"/>
      <c r="AM228" s="31"/>
      <c r="AN228" s="31"/>
      <c r="AO228" s="31"/>
      <c r="AP228" s="32"/>
      <c r="AQ228" s="31"/>
      <c r="AR228" s="31"/>
      <c r="AS228" s="33"/>
      <c r="AT228" s="33"/>
      <c r="AU228" s="33"/>
      <c r="AV228" s="33"/>
      <c r="AW228" s="33"/>
      <c r="AX228" s="33"/>
      <c r="BB228" s="33"/>
    </row>
    <row r="229" spans="1:54" x14ac:dyDescent="0.25">
      <c r="A229" s="1"/>
      <c r="B229" s="1"/>
      <c r="C229" s="1"/>
      <c r="D229" s="1"/>
      <c r="F229" s="30"/>
      <c r="G229" s="31"/>
      <c r="H229" s="31"/>
      <c r="I229" s="31"/>
      <c r="J229" s="31"/>
      <c r="K229" s="31"/>
      <c r="L229" s="31"/>
      <c r="M229" s="31"/>
      <c r="N229" s="32"/>
      <c r="O229" s="32"/>
      <c r="P229" s="31"/>
      <c r="Q229" s="31"/>
      <c r="R229" s="31"/>
      <c r="S229" s="31"/>
      <c r="T229" s="32"/>
      <c r="U229" s="32"/>
      <c r="V229" s="32"/>
      <c r="W229" s="32"/>
      <c r="X229" s="31"/>
      <c r="Y229" s="31"/>
      <c r="Z229" s="32"/>
      <c r="AA229" s="32"/>
      <c r="AB229" s="32"/>
      <c r="AC229" s="31"/>
      <c r="AD229" s="31"/>
      <c r="AE229" s="32"/>
      <c r="AF229" s="31"/>
      <c r="AG229" s="31"/>
      <c r="AH229" s="31"/>
      <c r="AI229" s="31"/>
      <c r="AJ229" s="31"/>
      <c r="AK229" s="32"/>
      <c r="AL229" s="32"/>
      <c r="AM229" s="31"/>
      <c r="AN229" s="31"/>
      <c r="AO229" s="32"/>
      <c r="AP229" s="32"/>
      <c r="AQ229" s="31"/>
      <c r="AR229" s="31"/>
      <c r="AS229" s="33"/>
      <c r="AT229" s="33"/>
      <c r="AU229" s="33"/>
      <c r="AV229" s="33"/>
      <c r="AW229" s="33"/>
      <c r="AX229" s="33"/>
      <c r="BB229" s="33"/>
    </row>
    <row r="230" spans="1:54" x14ac:dyDescent="0.25">
      <c r="A230" s="1"/>
      <c r="B230" s="1"/>
      <c r="C230" s="1"/>
      <c r="D230" s="1"/>
      <c r="F230" s="30"/>
      <c r="G230" s="31"/>
      <c r="H230" s="31"/>
      <c r="I230" s="31"/>
      <c r="J230" s="31"/>
      <c r="K230" s="31"/>
      <c r="L230" s="31"/>
      <c r="M230" s="31"/>
      <c r="N230" s="32"/>
      <c r="O230" s="32"/>
      <c r="P230" s="31"/>
      <c r="Q230" s="31"/>
      <c r="R230" s="31"/>
      <c r="S230" s="31"/>
      <c r="T230" s="32"/>
      <c r="U230" s="32"/>
      <c r="V230" s="32"/>
      <c r="W230" s="32"/>
      <c r="X230" s="31"/>
      <c r="Y230" s="31"/>
      <c r="Z230" s="32"/>
      <c r="AA230" s="32"/>
      <c r="AB230" s="32"/>
      <c r="AC230" s="31"/>
      <c r="AD230" s="31"/>
      <c r="AE230" s="32"/>
      <c r="AF230" s="31"/>
      <c r="AG230" s="31"/>
      <c r="AH230" s="31"/>
      <c r="AI230" s="31"/>
      <c r="AJ230" s="31"/>
      <c r="AK230" s="32"/>
      <c r="AL230" s="32"/>
      <c r="AM230" s="31"/>
      <c r="AN230" s="31"/>
      <c r="AO230" s="32"/>
      <c r="AP230" s="32"/>
      <c r="AQ230" s="31"/>
      <c r="AR230" s="31"/>
      <c r="AS230" s="33"/>
      <c r="AT230" s="33"/>
      <c r="AU230" s="33"/>
      <c r="AV230" s="33"/>
      <c r="AW230" s="33"/>
      <c r="AX230" s="33"/>
      <c r="BB230" s="33"/>
    </row>
    <row r="231" spans="1:54" x14ac:dyDescent="0.25">
      <c r="A231" s="1"/>
      <c r="B231" s="1"/>
      <c r="C231" s="1"/>
      <c r="D231" s="1"/>
      <c r="F231" s="30"/>
      <c r="G231" s="31"/>
      <c r="H231" s="31"/>
      <c r="I231" s="31"/>
      <c r="J231" s="31"/>
      <c r="K231" s="31"/>
      <c r="L231" s="31"/>
      <c r="M231" s="31"/>
      <c r="N231" s="32"/>
      <c r="O231" s="32"/>
      <c r="P231" s="31"/>
      <c r="Q231" s="31"/>
      <c r="R231" s="31"/>
      <c r="S231" s="31"/>
      <c r="T231" s="32"/>
      <c r="U231" s="32"/>
      <c r="V231" s="32"/>
      <c r="W231" s="32"/>
      <c r="X231" s="31"/>
      <c r="Y231" s="31"/>
      <c r="Z231" s="32"/>
      <c r="AA231" s="32"/>
      <c r="AB231" s="31"/>
      <c r="AC231" s="31"/>
      <c r="AD231" s="31"/>
      <c r="AE231" s="32"/>
      <c r="AF231" s="31"/>
      <c r="AG231" s="31"/>
      <c r="AH231" s="31"/>
      <c r="AI231" s="31"/>
      <c r="AJ231" s="31"/>
      <c r="AK231" s="32"/>
      <c r="AL231" s="32"/>
      <c r="AM231" s="31"/>
      <c r="AN231" s="31"/>
      <c r="AO231" s="32"/>
      <c r="AP231" s="32"/>
      <c r="AQ231" s="31"/>
      <c r="AR231" s="31"/>
      <c r="AS231" s="33"/>
      <c r="AT231" s="33"/>
      <c r="AU231" s="33"/>
      <c r="AV231" s="33"/>
      <c r="AW231" s="33"/>
      <c r="AX231" s="33"/>
      <c r="BB231" s="33"/>
    </row>
    <row r="232" spans="1:54" x14ac:dyDescent="0.25">
      <c r="A232" s="1"/>
      <c r="B232" s="1"/>
      <c r="C232" s="1"/>
      <c r="D232" s="1"/>
      <c r="F232" s="30"/>
      <c r="G232" s="31"/>
      <c r="H232" s="31"/>
      <c r="I232" s="31"/>
      <c r="J232" s="31"/>
      <c r="K232" s="31"/>
      <c r="L232" s="31"/>
      <c r="M232" s="31"/>
      <c r="N232" s="32"/>
      <c r="O232" s="32"/>
      <c r="P232" s="31"/>
      <c r="Q232" s="31"/>
      <c r="R232" s="31"/>
      <c r="S232" s="31"/>
      <c r="T232" s="32"/>
      <c r="U232" s="32"/>
      <c r="V232" s="32"/>
      <c r="W232" s="32"/>
      <c r="X232" s="31"/>
      <c r="Y232" s="31"/>
      <c r="Z232" s="32"/>
      <c r="AA232" s="32"/>
      <c r="AB232" s="31"/>
      <c r="AC232" s="31"/>
      <c r="AD232" s="31"/>
      <c r="AE232" s="32"/>
      <c r="AF232" s="31"/>
      <c r="AG232" s="31"/>
      <c r="AH232" s="31"/>
      <c r="AI232" s="31"/>
      <c r="AJ232" s="31"/>
      <c r="AK232" s="32"/>
      <c r="AL232" s="32"/>
      <c r="AM232" s="31"/>
      <c r="AN232" s="31"/>
      <c r="AO232" s="32"/>
      <c r="AP232" s="32"/>
      <c r="AQ232" s="31"/>
      <c r="AR232" s="31"/>
      <c r="AS232" s="33"/>
      <c r="AT232" s="33"/>
      <c r="AU232" s="33"/>
      <c r="AV232" s="33"/>
      <c r="AW232" s="33"/>
      <c r="AX232" s="33"/>
      <c r="BB232" s="33"/>
    </row>
    <row r="233" spans="1:54" x14ac:dyDescent="0.25">
      <c r="A233" s="1"/>
      <c r="B233" s="1"/>
      <c r="C233" s="1"/>
      <c r="D233" s="1"/>
      <c r="F233" s="30"/>
      <c r="G233" s="31"/>
      <c r="H233" s="31"/>
      <c r="I233" s="31"/>
      <c r="J233" s="31"/>
      <c r="K233" s="31"/>
      <c r="L233" s="31"/>
      <c r="M233" s="31"/>
      <c r="N233" s="32"/>
      <c r="O233" s="32"/>
      <c r="P233" s="31"/>
      <c r="Q233" s="31"/>
      <c r="R233" s="31"/>
      <c r="S233" s="31"/>
      <c r="T233" s="32"/>
      <c r="U233" s="32"/>
      <c r="V233" s="32"/>
      <c r="W233" s="32"/>
      <c r="X233" s="31"/>
      <c r="Y233" s="31"/>
      <c r="Z233" s="32"/>
      <c r="AA233" s="32"/>
      <c r="AB233" s="32"/>
      <c r="AC233" s="31"/>
      <c r="AD233" s="31"/>
      <c r="AE233" s="32"/>
      <c r="AF233" s="31"/>
      <c r="AG233" s="31"/>
      <c r="AH233" s="31"/>
      <c r="AI233" s="31"/>
      <c r="AJ233" s="31"/>
      <c r="AK233" s="32"/>
      <c r="AL233" s="32"/>
      <c r="AM233" s="31"/>
      <c r="AN233" s="31"/>
      <c r="AO233" s="32"/>
      <c r="AP233" s="32"/>
      <c r="AQ233" s="31"/>
      <c r="AR233" s="31"/>
      <c r="AS233" s="33"/>
      <c r="AT233" s="33"/>
      <c r="AU233" s="33"/>
      <c r="AV233" s="33"/>
      <c r="AW233" s="33"/>
      <c r="AX233" s="33"/>
      <c r="BB233" s="33"/>
    </row>
    <row r="234" spans="1:54" x14ac:dyDescent="0.25">
      <c r="A234" s="1"/>
      <c r="B234" s="1"/>
      <c r="C234" s="1"/>
      <c r="D234" s="1"/>
      <c r="F234" s="30"/>
      <c r="G234" s="31"/>
      <c r="H234" s="31"/>
      <c r="I234" s="31"/>
      <c r="J234" s="31"/>
      <c r="K234" s="31"/>
      <c r="L234" s="31"/>
      <c r="M234" s="31"/>
      <c r="N234" s="32"/>
      <c r="O234" s="32"/>
      <c r="P234" s="31"/>
      <c r="Q234" s="31"/>
      <c r="R234" s="31"/>
      <c r="S234" s="31"/>
      <c r="T234" s="32"/>
      <c r="U234" s="32"/>
      <c r="V234" s="32"/>
      <c r="W234" s="32"/>
      <c r="X234" s="31"/>
      <c r="Y234" s="31"/>
      <c r="Z234" s="32"/>
      <c r="AA234" s="32"/>
      <c r="AB234" s="32"/>
      <c r="AC234" s="31"/>
      <c r="AD234" s="31"/>
      <c r="AE234" s="32"/>
      <c r="AF234" s="31"/>
      <c r="AG234" s="31"/>
      <c r="AH234" s="31"/>
      <c r="AI234" s="31"/>
      <c r="AJ234" s="31"/>
      <c r="AK234" s="32"/>
      <c r="AL234" s="32"/>
      <c r="AM234" s="31"/>
      <c r="AN234" s="31"/>
      <c r="AO234" s="32"/>
      <c r="AP234" s="32"/>
      <c r="AQ234" s="31"/>
      <c r="AR234" s="31"/>
      <c r="AS234" s="33"/>
      <c r="AT234" s="33"/>
      <c r="AU234" s="33"/>
      <c r="AV234" s="33"/>
      <c r="AW234" s="33"/>
      <c r="AX234" s="33"/>
      <c r="BB234" s="33"/>
    </row>
    <row r="235" spans="1:54" x14ac:dyDescent="0.25">
      <c r="A235" s="1"/>
      <c r="B235" s="1"/>
      <c r="C235" s="1"/>
      <c r="D235" s="1"/>
      <c r="F235" s="30"/>
      <c r="G235" s="31"/>
      <c r="H235" s="31"/>
      <c r="I235" s="31"/>
      <c r="J235" s="31"/>
      <c r="K235" s="31"/>
      <c r="L235" s="31"/>
      <c r="M235" s="31"/>
      <c r="N235" s="32"/>
      <c r="O235" s="32"/>
      <c r="P235" s="31"/>
      <c r="Q235" s="31"/>
      <c r="R235" s="31"/>
      <c r="S235" s="31"/>
      <c r="T235" s="32"/>
      <c r="U235" s="32"/>
      <c r="V235" s="31"/>
      <c r="W235" s="31"/>
      <c r="X235" s="31"/>
      <c r="Y235" s="31"/>
      <c r="Z235" s="32"/>
      <c r="AA235" s="32"/>
      <c r="AB235" s="32"/>
      <c r="AC235" s="31"/>
      <c r="AD235" s="31"/>
      <c r="AE235" s="32"/>
      <c r="AF235" s="31"/>
      <c r="AG235" s="31"/>
      <c r="AH235" s="31"/>
      <c r="AI235" s="31"/>
      <c r="AJ235" s="31"/>
      <c r="AK235" s="32"/>
      <c r="AL235" s="32"/>
      <c r="AM235" s="31"/>
      <c r="AN235" s="31"/>
      <c r="AO235" s="32"/>
      <c r="AP235" s="32"/>
      <c r="AQ235" s="31"/>
      <c r="AR235" s="31"/>
      <c r="AS235" s="33"/>
      <c r="AT235" s="33"/>
      <c r="AU235" s="33"/>
      <c r="AV235" s="33"/>
      <c r="AW235" s="33"/>
      <c r="AX235" s="33"/>
      <c r="BB235" s="33"/>
    </row>
    <row r="236" spans="1:54" x14ac:dyDescent="0.25">
      <c r="A236" s="1"/>
      <c r="B236" s="1"/>
      <c r="C236" s="1"/>
      <c r="D236" s="1"/>
      <c r="F236" s="30"/>
      <c r="G236" s="31"/>
      <c r="H236" s="31"/>
      <c r="I236" s="31"/>
      <c r="J236" s="31"/>
      <c r="K236" s="31"/>
      <c r="L236" s="31"/>
      <c r="M236" s="31"/>
      <c r="N236" s="32"/>
      <c r="O236" s="32"/>
      <c r="P236" s="31"/>
      <c r="Q236" s="31"/>
      <c r="R236" s="31"/>
      <c r="S236" s="31"/>
      <c r="T236" s="32"/>
      <c r="U236" s="32"/>
      <c r="V236" s="31"/>
      <c r="W236" s="31"/>
      <c r="X236" s="31"/>
      <c r="Y236" s="31"/>
      <c r="Z236" s="32"/>
      <c r="AA236" s="32"/>
      <c r="AB236" s="31"/>
      <c r="AC236" s="31"/>
      <c r="AD236" s="31"/>
      <c r="AE236" s="31"/>
      <c r="AF236" s="31"/>
      <c r="AG236" s="31"/>
      <c r="AH236" s="31"/>
      <c r="AI236" s="31"/>
      <c r="AJ236" s="31"/>
      <c r="AK236" s="32"/>
      <c r="AL236" s="32"/>
      <c r="AM236" s="31"/>
      <c r="AN236" s="31"/>
      <c r="AO236" s="32"/>
      <c r="AP236" s="32"/>
      <c r="AQ236" s="31"/>
      <c r="AR236" s="32"/>
      <c r="AS236" s="33"/>
      <c r="AT236" s="33"/>
      <c r="AU236" s="33"/>
      <c r="AV236" s="33"/>
      <c r="AW236" s="33"/>
      <c r="AX236" s="33"/>
      <c r="BB236" s="33"/>
    </row>
    <row r="237" spans="1:54" x14ac:dyDescent="0.25">
      <c r="A237" s="1"/>
      <c r="B237" s="1"/>
      <c r="C237" s="1"/>
      <c r="D237" s="1"/>
      <c r="F237" s="30"/>
      <c r="G237" s="31"/>
      <c r="H237" s="31"/>
      <c r="I237" s="31"/>
      <c r="J237" s="31"/>
      <c r="K237" s="31"/>
      <c r="L237" s="31"/>
      <c r="M237" s="31"/>
      <c r="N237" s="32"/>
      <c r="O237" s="32"/>
      <c r="P237" s="31"/>
      <c r="Q237" s="31"/>
      <c r="R237" s="31"/>
      <c r="S237" s="31"/>
      <c r="T237" s="32"/>
      <c r="U237" s="32"/>
      <c r="V237" s="31"/>
      <c r="W237" s="31"/>
      <c r="X237" s="31"/>
      <c r="Y237" s="31"/>
      <c r="Z237" s="32"/>
      <c r="AA237" s="32"/>
      <c r="AB237" s="31"/>
      <c r="AC237" s="31"/>
      <c r="AD237" s="31"/>
      <c r="AE237" s="31"/>
      <c r="AF237" s="31"/>
      <c r="AG237" s="31"/>
      <c r="AH237" s="31"/>
      <c r="AI237" s="31"/>
      <c r="AJ237" s="31"/>
      <c r="AK237" s="32"/>
      <c r="AL237" s="32"/>
      <c r="AM237" s="31"/>
      <c r="AN237" s="31"/>
      <c r="AO237" s="32"/>
      <c r="AP237" s="32"/>
      <c r="AQ237" s="31"/>
      <c r="AR237" s="32"/>
      <c r="AS237" s="33"/>
      <c r="AT237" s="33"/>
      <c r="AU237" s="33"/>
      <c r="AV237" s="33"/>
      <c r="AW237" s="33"/>
      <c r="AX237" s="33"/>
      <c r="BB237" s="33"/>
    </row>
    <row r="238" spans="1:54" x14ac:dyDescent="0.25">
      <c r="A238" s="1"/>
      <c r="B238" s="1"/>
      <c r="C238" s="1"/>
      <c r="D238" s="1"/>
      <c r="F238" s="30"/>
      <c r="G238" s="31"/>
      <c r="H238" s="31"/>
      <c r="I238" s="31"/>
      <c r="J238" s="31"/>
      <c r="K238" s="31"/>
      <c r="L238" s="31"/>
      <c r="M238" s="31"/>
      <c r="N238" s="32"/>
      <c r="O238" s="32"/>
      <c r="P238" s="31"/>
      <c r="Q238" s="31"/>
      <c r="R238" s="31"/>
      <c r="S238" s="31"/>
      <c r="T238" s="32"/>
      <c r="U238" s="32"/>
      <c r="V238" s="31"/>
      <c r="W238" s="31"/>
      <c r="X238" s="31"/>
      <c r="Y238" s="31"/>
      <c r="Z238" s="32"/>
      <c r="AA238" s="32"/>
      <c r="AB238" s="32"/>
      <c r="AC238" s="31"/>
      <c r="AD238" s="31"/>
      <c r="AE238" s="31"/>
      <c r="AF238" s="31"/>
      <c r="AG238" s="31"/>
      <c r="AH238" s="31"/>
      <c r="AI238" s="31"/>
      <c r="AJ238" s="31"/>
      <c r="AK238" s="32"/>
      <c r="AL238" s="32"/>
      <c r="AM238" s="31"/>
      <c r="AN238" s="31"/>
      <c r="AO238" s="32"/>
      <c r="AP238" s="32"/>
      <c r="AQ238" s="31"/>
      <c r="AR238" s="32"/>
      <c r="AS238" s="33"/>
      <c r="AT238" s="33"/>
      <c r="AU238" s="33"/>
      <c r="AV238" s="33"/>
      <c r="AW238" s="33"/>
      <c r="AX238" s="33"/>
      <c r="BB238" s="33"/>
    </row>
    <row r="239" spans="1:54" x14ac:dyDescent="0.25">
      <c r="A239" s="1"/>
      <c r="B239" s="1"/>
      <c r="C239" s="1"/>
      <c r="D239" s="1"/>
      <c r="F239" s="30"/>
      <c r="G239" s="31"/>
      <c r="H239" s="31"/>
      <c r="I239" s="31"/>
      <c r="J239" s="31"/>
      <c r="K239" s="31"/>
      <c r="L239" s="31"/>
      <c r="M239" s="31"/>
      <c r="N239" s="32"/>
      <c r="O239" s="32"/>
      <c r="P239" s="31"/>
      <c r="Q239" s="31"/>
      <c r="R239" s="31"/>
      <c r="S239" s="31"/>
      <c r="T239" s="32"/>
      <c r="U239" s="32"/>
      <c r="V239" s="31"/>
      <c r="W239" s="31"/>
      <c r="X239" s="31"/>
      <c r="Y239" s="31"/>
      <c r="Z239" s="32"/>
      <c r="AA239" s="32"/>
      <c r="AB239" s="32"/>
      <c r="AC239" s="31"/>
      <c r="AD239" s="31"/>
      <c r="AE239" s="31"/>
      <c r="AF239" s="31"/>
      <c r="AG239" s="31"/>
      <c r="AH239" s="31"/>
      <c r="AI239" s="31"/>
      <c r="AJ239" s="31"/>
      <c r="AK239" s="32"/>
      <c r="AL239" s="32"/>
      <c r="AM239" s="31"/>
      <c r="AN239" s="31"/>
      <c r="AO239" s="32"/>
      <c r="AP239" s="32"/>
      <c r="AQ239" s="31"/>
      <c r="AR239" s="32"/>
      <c r="AS239" s="33"/>
      <c r="AT239" s="33"/>
      <c r="AU239" s="33"/>
      <c r="AV239" s="33"/>
      <c r="AW239" s="33"/>
      <c r="AX239" s="33"/>
      <c r="BB239" s="33"/>
    </row>
    <row r="240" spans="1:54" x14ac:dyDescent="0.25">
      <c r="A240" s="1"/>
      <c r="B240" s="1"/>
      <c r="C240" s="1"/>
      <c r="D240" s="1"/>
      <c r="F240" s="30"/>
      <c r="G240" s="31"/>
      <c r="H240" s="31"/>
      <c r="I240" s="31"/>
      <c r="J240" s="31"/>
      <c r="K240" s="31"/>
      <c r="L240" s="31"/>
      <c r="M240" s="31"/>
      <c r="N240" s="32"/>
      <c r="O240" s="32"/>
      <c r="P240" s="31"/>
      <c r="Q240" s="31"/>
      <c r="R240" s="31"/>
      <c r="S240" s="31"/>
      <c r="T240" s="32"/>
      <c r="U240" s="32"/>
      <c r="V240" s="31"/>
      <c r="W240" s="31"/>
      <c r="X240" s="31"/>
      <c r="Y240" s="31"/>
      <c r="Z240" s="32"/>
      <c r="AA240" s="32"/>
      <c r="AB240" s="32"/>
      <c r="AC240" s="31"/>
      <c r="AD240" s="31"/>
      <c r="AE240" s="31"/>
      <c r="AF240" s="31"/>
      <c r="AG240" s="31"/>
      <c r="AH240" s="31"/>
      <c r="AI240" s="31"/>
      <c r="AJ240" s="31"/>
      <c r="AK240" s="32"/>
      <c r="AL240" s="32"/>
      <c r="AM240" s="31"/>
      <c r="AN240" s="31"/>
      <c r="AO240" s="32"/>
      <c r="AP240" s="32"/>
      <c r="AQ240" s="31"/>
      <c r="AR240" s="32"/>
      <c r="AS240" s="33"/>
      <c r="AT240" s="33"/>
      <c r="AU240" s="33"/>
      <c r="AV240" s="33"/>
      <c r="AW240" s="33"/>
      <c r="AX240" s="33"/>
      <c r="BB240" s="33"/>
    </row>
    <row r="241" spans="1:54" x14ac:dyDescent="0.25">
      <c r="A241" s="1"/>
      <c r="B241" s="1"/>
      <c r="C241" s="1"/>
      <c r="D241" s="1"/>
      <c r="F241" s="30"/>
      <c r="G241" s="31"/>
      <c r="H241" s="31"/>
      <c r="I241" s="31"/>
      <c r="J241" s="31"/>
      <c r="K241" s="31"/>
      <c r="L241" s="31"/>
      <c r="M241" s="31"/>
      <c r="N241" s="32"/>
      <c r="O241" s="32"/>
      <c r="P241" s="31"/>
      <c r="Q241" s="31"/>
      <c r="R241" s="31"/>
      <c r="S241" s="31"/>
      <c r="T241" s="32"/>
      <c r="U241" s="32"/>
      <c r="V241" s="31"/>
      <c r="W241" s="31"/>
      <c r="X241" s="31"/>
      <c r="Y241" s="31"/>
      <c r="Z241" s="32"/>
      <c r="AA241" s="32"/>
      <c r="AB241" s="31"/>
      <c r="AC241" s="31"/>
      <c r="AD241" s="31"/>
      <c r="AE241" s="31"/>
      <c r="AF241" s="31"/>
      <c r="AG241" s="31"/>
      <c r="AH241" s="31"/>
      <c r="AI241" s="31"/>
      <c r="AJ241" s="31"/>
      <c r="AK241" s="32"/>
      <c r="AL241" s="32"/>
      <c r="AM241" s="31"/>
      <c r="AN241" s="31"/>
      <c r="AO241" s="32"/>
      <c r="AP241" s="32"/>
      <c r="AQ241" s="31"/>
      <c r="AR241" s="32"/>
      <c r="AS241" s="33"/>
      <c r="AT241" s="33"/>
      <c r="AU241" s="33"/>
      <c r="AV241" s="33"/>
      <c r="AW241" s="33"/>
      <c r="AX241" s="33"/>
      <c r="BB241" s="33"/>
    </row>
    <row r="242" spans="1:54" x14ac:dyDescent="0.25">
      <c r="A242" s="1"/>
      <c r="B242" s="1"/>
      <c r="C242" s="1"/>
      <c r="D242" s="1"/>
      <c r="F242" s="30"/>
      <c r="G242" s="31"/>
      <c r="H242" s="31"/>
      <c r="I242" s="31"/>
      <c r="J242" s="31"/>
      <c r="K242" s="31"/>
      <c r="L242" s="31"/>
      <c r="M242" s="31"/>
      <c r="N242" s="32"/>
      <c r="O242" s="32"/>
      <c r="P242" s="31"/>
      <c r="Q242" s="31"/>
      <c r="R242" s="31"/>
      <c r="S242" s="31"/>
      <c r="T242" s="32"/>
      <c r="U242" s="32"/>
      <c r="V242" s="31"/>
      <c r="W242" s="31"/>
      <c r="X242" s="31"/>
      <c r="Y242" s="31"/>
      <c r="Z242" s="32"/>
      <c r="AA242" s="32"/>
      <c r="AB242" s="31"/>
      <c r="AC242" s="31"/>
      <c r="AD242" s="31"/>
      <c r="AE242" s="31"/>
      <c r="AF242" s="31"/>
      <c r="AG242" s="31"/>
      <c r="AH242" s="31"/>
      <c r="AI242" s="31"/>
      <c r="AJ242" s="31"/>
      <c r="AK242" s="32"/>
      <c r="AL242" s="32"/>
      <c r="AM242" s="31"/>
      <c r="AN242" s="31"/>
      <c r="AO242" s="32"/>
      <c r="AP242" s="32"/>
      <c r="AQ242" s="31"/>
      <c r="AR242" s="32"/>
      <c r="AS242" s="33"/>
      <c r="AT242" s="33"/>
      <c r="AU242" s="33"/>
      <c r="AV242" s="33"/>
      <c r="AW242" s="33"/>
      <c r="AX242" s="33"/>
      <c r="BB242" s="33"/>
    </row>
    <row r="243" spans="1:54" x14ac:dyDescent="0.25">
      <c r="A243" s="1"/>
      <c r="B243" s="1"/>
      <c r="C243" s="1"/>
      <c r="D243" s="1"/>
      <c r="F243" s="30"/>
      <c r="G243" s="31"/>
      <c r="H243" s="31"/>
      <c r="I243" s="31"/>
      <c r="J243" s="31"/>
      <c r="K243" s="31"/>
      <c r="L243" s="31"/>
      <c r="M243" s="31"/>
      <c r="N243" s="32"/>
      <c r="O243" s="32"/>
      <c r="P243" s="31"/>
      <c r="Q243" s="31"/>
      <c r="R243" s="31"/>
      <c r="S243" s="31"/>
      <c r="T243" s="32"/>
      <c r="U243" s="32"/>
      <c r="V243" s="31"/>
      <c r="W243" s="31"/>
      <c r="X243" s="31"/>
      <c r="Y243" s="31"/>
      <c r="Z243" s="32"/>
      <c r="AA243" s="32"/>
      <c r="AB243" s="32"/>
      <c r="AC243" s="31"/>
      <c r="AD243" s="31"/>
      <c r="AE243" s="31"/>
      <c r="AF243" s="31"/>
      <c r="AG243" s="31"/>
      <c r="AH243" s="31"/>
      <c r="AI243" s="31"/>
      <c r="AJ243" s="31"/>
      <c r="AK243" s="32"/>
      <c r="AL243" s="32"/>
      <c r="AM243" s="31"/>
      <c r="AN243" s="31"/>
      <c r="AO243" s="32"/>
      <c r="AP243" s="32"/>
      <c r="AQ243" s="31"/>
      <c r="AR243" s="32"/>
      <c r="AS243" s="33"/>
      <c r="AT243" s="33"/>
      <c r="AU243" s="33"/>
      <c r="AV243" s="33"/>
      <c r="AW243" s="33"/>
      <c r="AX243" s="33"/>
      <c r="BB243" s="33"/>
    </row>
    <row r="244" spans="1:54" x14ac:dyDescent="0.25">
      <c r="A244" s="1"/>
      <c r="B244" s="1"/>
      <c r="C244" s="1"/>
      <c r="D244" s="1"/>
      <c r="F244" s="30"/>
      <c r="G244" s="31"/>
      <c r="H244" s="31"/>
      <c r="I244" s="31"/>
      <c r="J244" s="31"/>
      <c r="K244" s="31"/>
      <c r="L244" s="31"/>
      <c r="M244" s="31"/>
      <c r="N244" s="32"/>
      <c r="O244" s="32"/>
      <c r="P244" s="31"/>
      <c r="Q244" s="31"/>
      <c r="R244" s="31"/>
      <c r="S244" s="31"/>
      <c r="T244" s="32"/>
      <c r="U244" s="32"/>
      <c r="V244" s="31"/>
      <c r="W244" s="31"/>
      <c r="X244" s="31"/>
      <c r="Y244" s="31"/>
      <c r="Z244" s="32"/>
      <c r="AA244" s="32"/>
      <c r="AB244" s="32"/>
      <c r="AC244" s="31"/>
      <c r="AD244" s="31"/>
      <c r="AE244" s="31"/>
      <c r="AF244" s="31"/>
      <c r="AG244" s="31"/>
      <c r="AH244" s="31"/>
      <c r="AI244" s="31"/>
      <c r="AJ244" s="31"/>
      <c r="AK244" s="32"/>
      <c r="AL244" s="32"/>
      <c r="AM244" s="31"/>
      <c r="AN244" s="31"/>
      <c r="AO244" s="32"/>
      <c r="AP244" s="32"/>
      <c r="AQ244" s="31"/>
      <c r="AR244" s="32"/>
      <c r="AS244" s="33"/>
      <c r="AT244" s="33"/>
      <c r="AU244" s="33"/>
      <c r="AV244" s="33"/>
      <c r="AW244" s="33"/>
      <c r="AX244" s="33"/>
      <c r="BB244" s="33"/>
    </row>
    <row r="245" spans="1:54" x14ac:dyDescent="0.25">
      <c r="A245" s="1"/>
      <c r="B245" s="1"/>
      <c r="C245" s="1"/>
      <c r="D245" s="1"/>
      <c r="F245" s="30"/>
      <c r="G245" s="31"/>
      <c r="H245" s="31"/>
      <c r="I245" s="31"/>
      <c r="J245" s="31"/>
      <c r="K245" s="31"/>
      <c r="L245" s="31"/>
      <c r="M245" s="31"/>
      <c r="N245" s="32"/>
      <c r="O245" s="32"/>
      <c r="P245" s="31"/>
      <c r="Q245" s="31"/>
      <c r="R245" s="31"/>
      <c r="S245" s="31"/>
      <c r="T245" s="32"/>
      <c r="U245" s="32"/>
      <c r="V245" s="31"/>
      <c r="W245" s="31"/>
      <c r="X245" s="31"/>
      <c r="Y245" s="31"/>
      <c r="Z245" s="32"/>
      <c r="AA245" s="32"/>
      <c r="AB245" s="32"/>
      <c r="AC245" s="31"/>
      <c r="AD245" s="31"/>
      <c r="AE245" s="32"/>
      <c r="AF245" s="31"/>
      <c r="AG245" s="31"/>
      <c r="AH245" s="31"/>
      <c r="AI245" s="31"/>
      <c r="AJ245" s="31"/>
      <c r="AK245" s="32"/>
      <c r="AL245" s="32"/>
      <c r="AM245" s="31"/>
      <c r="AN245" s="31"/>
      <c r="AO245" s="32"/>
      <c r="AP245" s="32"/>
      <c r="AQ245" s="31"/>
      <c r="AR245" s="32"/>
      <c r="AS245" s="33"/>
      <c r="AT245" s="33"/>
      <c r="AU245" s="33"/>
      <c r="AV245" s="33"/>
      <c r="AW245" s="33"/>
      <c r="AX245" s="33"/>
      <c r="BB245" s="33"/>
    </row>
    <row r="246" spans="1:54" x14ac:dyDescent="0.25">
      <c r="A246" s="1"/>
      <c r="B246" s="1"/>
      <c r="C246" s="1"/>
      <c r="D246" s="1"/>
      <c r="F246" s="30"/>
      <c r="G246" s="31"/>
      <c r="H246" s="31"/>
      <c r="I246" s="31"/>
      <c r="J246" s="31"/>
      <c r="K246" s="31"/>
      <c r="L246" s="31"/>
      <c r="M246" s="31"/>
      <c r="N246" s="32"/>
      <c r="O246" s="32"/>
      <c r="P246" s="31"/>
      <c r="Q246" s="31"/>
      <c r="R246" s="31"/>
      <c r="S246" s="31"/>
      <c r="T246" s="32"/>
      <c r="U246" s="32"/>
      <c r="V246" s="31"/>
      <c r="W246" s="31"/>
      <c r="X246" s="31"/>
      <c r="Y246" s="31"/>
      <c r="Z246" s="32"/>
      <c r="AA246" s="32"/>
      <c r="AB246" s="31"/>
      <c r="AC246" s="31"/>
      <c r="AD246" s="31"/>
      <c r="AE246" s="32"/>
      <c r="AF246" s="31"/>
      <c r="AG246" s="31"/>
      <c r="AH246" s="31"/>
      <c r="AI246" s="31"/>
      <c r="AJ246" s="31"/>
      <c r="AK246" s="32"/>
      <c r="AL246" s="32"/>
      <c r="AM246" s="31"/>
      <c r="AN246" s="31"/>
      <c r="AO246" s="32"/>
      <c r="AP246" s="32"/>
      <c r="AQ246" s="31"/>
      <c r="AR246" s="32"/>
      <c r="AS246" s="33"/>
      <c r="AT246" s="33"/>
      <c r="AU246" s="33"/>
      <c r="AV246" s="33"/>
      <c r="AW246" s="33"/>
      <c r="AX246" s="33"/>
      <c r="BB246" s="33"/>
    </row>
    <row r="247" spans="1:54" x14ac:dyDescent="0.25">
      <c r="A247" s="1"/>
      <c r="B247" s="1"/>
      <c r="C247" s="1"/>
      <c r="D247" s="1"/>
      <c r="F247" s="30"/>
      <c r="G247" s="31"/>
      <c r="H247" s="31"/>
      <c r="I247" s="31"/>
      <c r="J247" s="31"/>
      <c r="K247" s="31"/>
      <c r="L247" s="31"/>
      <c r="M247" s="31"/>
      <c r="N247" s="32"/>
      <c r="O247" s="32"/>
      <c r="P247" s="31"/>
      <c r="Q247" s="31"/>
      <c r="R247" s="31"/>
      <c r="S247" s="31"/>
      <c r="T247" s="32"/>
      <c r="U247" s="32"/>
      <c r="V247" s="31"/>
      <c r="W247" s="31"/>
      <c r="X247" s="31"/>
      <c r="Y247" s="31"/>
      <c r="Z247" s="32"/>
      <c r="AA247" s="32"/>
      <c r="AB247" s="31"/>
      <c r="AC247" s="31"/>
      <c r="AD247" s="31"/>
      <c r="AE247" s="31"/>
      <c r="AF247" s="31"/>
      <c r="AG247" s="31"/>
      <c r="AH247" s="31"/>
      <c r="AI247" s="31"/>
      <c r="AJ247" s="31"/>
      <c r="AK247" s="32"/>
      <c r="AL247" s="32"/>
      <c r="AM247" s="31"/>
      <c r="AN247" s="31"/>
      <c r="AO247" s="32"/>
      <c r="AP247" s="32"/>
      <c r="AQ247" s="31"/>
      <c r="AR247" s="32"/>
      <c r="AS247" s="33"/>
      <c r="AT247" s="33"/>
      <c r="AU247" s="33"/>
      <c r="AV247" s="33"/>
      <c r="AW247" s="33"/>
      <c r="AX247" s="33"/>
      <c r="BB247" s="33"/>
    </row>
    <row r="248" spans="1:54" x14ac:dyDescent="0.25">
      <c r="A248" s="1"/>
      <c r="B248" s="1"/>
      <c r="C248" s="1"/>
      <c r="D248" s="1"/>
      <c r="F248" s="30"/>
      <c r="G248" s="31"/>
      <c r="H248" s="31"/>
      <c r="I248" s="31"/>
      <c r="J248" s="31"/>
      <c r="K248" s="31"/>
      <c r="L248" s="31"/>
      <c r="M248" s="31"/>
      <c r="N248" s="32"/>
      <c r="O248" s="32"/>
      <c r="P248" s="31"/>
      <c r="Q248" s="31"/>
      <c r="R248" s="31"/>
      <c r="S248" s="31"/>
      <c r="T248" s="32"/>
      <c r="U248" s="32"/>
      <c r="V248" s="31"/>
      <c r="W248" s="31"/>
      <c r="X248" s="31"/>
      <c r="Y248" s="31"/>
      <c r="Z248" s="32"/>
      <c r="AA248" s="32"/>
      <c r="AB248" s="31"/>
      <c r="AC248" s="31"/>
      <c r="AD248" s="31"/>
      <c r="AE248" s="31"/>
      <c r="AF248" s="31"/>
      <c r="AG248" s="31"/>
      <c r="AH248" s="31"/>
      <c r="AI248" s="31"/>
      <c r="AJ248" s="31"/>
      <c r="AK248" s="32"/>
      <c r="AL248" s="32"/>
      <c r="AM248" s="31"/>
      <c r="AN248" s="31"/>
      <c r="AO248" s="32"/>
      <c r="AP248" s="32"/>
      <c r="AQ248" s="31"/>
      <c r="AR248" s="32"/>
      <c r="AS248" s="33"/>
      <c r="AT248" s="33"/>
      <c r="AU248" s="33"/>
      <c r="AV248" s="33"/>
      <c r="AW248" s="33"/>
      <c r="AX248" s="33"/>
      <c r="BB248" s="33"/>
    </row>
    <row r="249" spans="1:54" x14ac:dyDescent="0.25">
      <c r="A249" s="1"/>
      <c r="B249" s="1"/>
      <c r="C249" s="1"/>
      <c r="D249" s="1"/>
      <c r="F249" s="30"/>
      <c r="G249" s="31"/>
      <c r="H249" s="31"/>
      <c r="I249" s="31"/>
      <c r="J249" s="31"/>
      <c r="K249" s="31"/>
      <c r="L249" s="31"/>
      <c r="M249" s="31"/>
      <c r="N249" s="32"/>
      <c r="O249" s="32"/>
      <c r="P249" s="31"/>
      <c r="Q249" s="31"/>
      <c r="R249" s="31"/>
      <c r="S249" s="31"/>
      <c r="T249" s="32"/>
      <c r="U249" s="32"/>
      <c r="V249" s="31"/>
      <c r="W249" s="31"/>
      <c r="X249" s="31"/>
      <c r="Y249" s="31"/>
      <c r="Z249" s="32"/>
      <c r="AA249" s="32"/>
      <c r="AB249" s="32"/>
      <c r="AC249" s="31"/>
      <c r="AD249" s="31"/>
      <c r="AE249" s="31"/>
      <c r="AF249" s="31"/>
      <c r="AG249" s="31"/>
      <c r="AH249" s="31"/>
      <c r="AI249" s="31"/>
      <c r="AJ249" s="31"/>
      <c r="AK249" s="32"/>
      <c r="AL249" s="32"/>
      <c r="AM249" s="31"/>
      <c r="AN249" s="31"/>
      <c r="AO249" s="32"/>
      <c r="AP249" s="32"/>
      <c r="AQ249" s="31"/>
      <c r="AR249" s="32"/>
      <c r="AS249" s="33"/>
      <c r="AT249" s="33"/>
      <c r="AU249" s="33"/>
      <c r="AV249" s="33"/>
      <c r="AW249" s="33"/>
      <c r="AX249" s="33"/>
      <c r="BB249" s="33"/>
    </row>
    <row r="250" spans="1:54" x14ac:dyDescent="0.25">
      <c r="A250" s="1"/>
      <c r="B250" s="1"/>
      <c r="C250" s="1"/>
      <c r="D250" s="1"/>
      <c r="F250" s="30"/>
      <c r="G250" s="31"/>
      <c r="H250" s="31"/>
      <c r="I250" s="31"/>
      <c r="J250" s="31"/>
      <c r="K250" s="31"/>
      <c r="L250" s="31"/>
      <c r="M250" s="31"/>
      <c r="N250" s="32"/>
      <c r="O250" s="32"/>
      <c r="P250" s="31"/>
      <c r="Q250" s="31"/>
      <c r="R250" s="31"/>
      <c r="S250" s="31"/>
      <c r="T250" s="32"/>
      <c r="U250" s="32"/>
      <c r="V250" s="31"/>
      <c r="W250" s="31"/>
      <c r="X250" s="31"/>
      <c r="Y250" s="31"/>
      <c r="Z250" s="32"/>
      <c r="AA250" s="32"/>
      <c r="AB250" s="32"/>
      <c r="AC250" s="31"/>
      <c r="AD250" s="31"/>
      <c r="AE250" s="31"/>
      <c r="AF250" s="31"/>
      <c r="AG250" s="31"/>
      <c r="AH250" s="31"/>
      <c r="AI250" s="31"/>
      <c r="AJ250" s="31"/>
      <c r="AK250" s="32"/>
      <c r="AL250" s="32"/>
      <c r="AM250" s="31"/>
      <c r="AN250" s="31"/>
      <c r="AO250" s="32"/>
      <c r="AP250" s="32"/>
      <c r="AQ250" s="31"/>
      <c r="AR250" s="32"/>
      <c r="AS250" s="33"/>
      <c r="AT250" s="33"/>
      <c r="AU250" s="33"/>
      <c r="AV250" s="33"/>
      <c r="AW250" s="33"/>
      <c r="AX250" s="33"/>
      <c r="BB250" s="33"/>
    </row>
    <row r="251" spans="1:54" x14ac:dyDescent="0.25">
      <c r="A251" s="1"/>
      <c r="B251" s="1"/>
      <c r="C251" s="1"/>
      <c r="D251" s="1"/>
      <c r="F251" s="30"/>
      <c r="G251" s="31"/>
      <c r="H251" s="31"/>
      <c r="I251" s="31"/>
      <c r="J251" s="31"/>
      <c r="K251" s="31"/>
      <c r="L251" s="31"/>
      <c r="M251" s="31"/>
      <c r="N251" s="32"/>
      <c r="O251" s="32"/>
      <c r="P251" s="31"/>
      <c r="Q251" s="31"/>
      <c r="R251" s="31"/>
      <c r="S251" s="31"/>
      <c r="T251" s="32"/>
      <c r="U251" s="32"/>
      <c r="V251" s="31"/>
      <c r="W251" s="31"/>
      <c r="X251" s="31"/>
      <c r="Y251" s="31"/>
      <c r="Z251" s="32"/>
      <c r="AA251" s="32"/>
      <c r="AB251" s="32"/>
      <c r="AC251" s="31"/>
      <c r="AD251" s="31"/>
      <c r="AE251" s="32"/>
      <c r="AF251" s="31"/>
      <c r="AG251" s="31"/>
      <c r="AH251" s="31"/>
      <c r="AI251" s="31"/>
      <c r="AJ251" s="31"/>
      <c r="AK251" s="32"/>
      <c r="AL251" s="32"/>
      <c r="AM251" s="31"/>
      <c r="AN251" s="31"/>
      <c r="AO251" s="32"/>
      <c r="AP251" s="32"/>
      <c r="AQ251" s="31"/>
      <c r="AR251" s="32"/>
      <c r="AS251" s="33"/>
      <c r="AT251" s="33"/>
      <c r="AU251" s="33"/>
      <c r="AV251" s="33"/>
      <c r="AW251" s="33"/>
      <c r="AX251" s="33"/>
      <c r="BB251" s="33"/>
    </row>
    <row r="252" spans="1:54" x14ac:dyDescent="0.25">
      <c r="A252" s="1"/>
      <c r="B252" s="1"/>
      <c r="C252" s="1"/>
      <c r="D252" s="1"/>
      <c r="F252" s="30"/>
      <c r="G252" s="31"/>
      <c r="H252" s="31"/>
      <c r="I252" s="31"/>
      <c r="J252" s="31"/>
      <c r="K252" s="31"/>
      <c r="L252" s="31"/>
      <c r="M252" s="31"/>
      <c r="N252" s="32"/>
      <c r="O252" s="32"/>
      <c r="P252" s="31"/>
      <c r="Q252" s="31"/>
      <c r="R252" s="31"/>
      <c r="S252" s="31"/>
      <c r="T252" s="32"/>
      <c r="U252" s="32"/>
      <c r="V252" s="31"/>
      <c r="W252" s="31"/>
      <c r="X252" s="31"/>
      <c r="Y252" s="31"/>
      <c r="Z252" s="32"/>
      <c r="AA252" s="32"/>
      <c r="AB252" s="32"/>
      <c r="AC252" s="31"/>
      <c r="AD252" s="31"/>
      <c r="AE252" s="32"/>
      <c r="AF252" s="31"/>
      <c r="AG252" s="31"/>
      <c r="AH252" s="31"/>
      <c r="AI252" s="31"/>
      <c r="AJ252" s="31"/>
      <c r="AK252" s="32"/>
      <c r="AL252" s="32"/>
      <c r="AM252" s="31"/>
      <c r="AN252" s="31"/>
      <c r="AO252" s="32"/>
      <c r="AP252" s="32"/>
      <c r="AQ252" s="31"/>
      <c r="AR252" s="32"/>
      <c r="AS252" s="33"/>
      <c r="AT252" s="33"/>
      <c r="AU252" s="33"/>
      <c r="AV252" s="33"/>
      <c r="AW252" s="33"/>
      <c r="AX252" s="33"/>
      <c r="BB252" s="33"/>
    </row>
    <row r="253" spans="1:54" x14ac:dyDescent="0.25">
      <c r="A253" s="1"/>
      <c r="B253" s="1"/>
      <c r="C253" s="1"/>
      <c r="D253" s="1"/>
      <c r="F253" s="30"/>
      <c r="G253" s="31"/>
      <c r="H253" s="31"/>
      <c r="I253" s="31"/>
      <c r="J253" s="31"/>
      <c r="K253" s="31"/>
      <c r="L253" s="31"/>
      <c r="M253" s="31"/>
      <c r="N253" s="32"/>
      <c r="O253" s="32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2"/>
      <c r="AA253" s="32"/>
      <c r="AB253" s="32"/>
      <c r="AC253" s="31"/>
      <c r="AD253" s="31"/>
      <c r="AE253" s="32"/>
      <c r="AF253" s="31"/>
      <c r="AG253" s="31"/>
      <c r="AH253" s="31"/>
      <c r="AI253" s="31"/>
      <c r="AJ253" s="31"/>
      <c r="AK253" s="32"/>
      <c r="AL253" s="32"/>
      <c r="AM253" s="31"/>
      <c r="AN253" s="31"/>
      <c r="AO253" s="32"/>
      <c r="AP253" s="32"/>
      <c r="AQ253" s="31"/>
      <c r="AR253" s="32"/>
      <c r="AS253" s="33"/>
      <c r="AT253" s="33"/>
      <c r="AU253" s="33"/>
      <c r="AV253" s="33"/>
      <c r="AW253" s="33"/>
      <c r="AX253" s="33"/>
      <c r="BB253" s="33"/>
    </row>
    <row r="254" spans="1:54" x14ac:dyDescent="0.25">
      <c r="A254" s="1"/>
      <c r="B254" s="1"/>
      <c r="C254" s="1"/>
      <c r="D254" s="1"/>
      <c r="F254" s="30"/>
      <c r="G254" s="31"/>
      <c r="H254" s="31"/>
      <c r="I254" s="31"/>
      <c r="J254" s="31"/>
      <c r="K254" s="31"/>
      <c r="L254" s="31"/>
      <c r="M254" s="31"/>
      <c r="N254" s="32"/>
      <c r="O254" s="32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2"/>
      <c r="AA254" s="32"/>
      <c r="AB254" s="31"/>
      <c r="AC254" s="31"/>
      <c r="AD254" s="31"/>
      <c r="AE254" s="32"/>
      <c r="AF254" s="31"/>
      <c r="AG254" s="31"/>
      <c r="AH254" s="32"/>
      <c r="AI254" s="31"/>
      <c r="AJ254" s="31"/>
      <c r="AK254" s="31"/>
      <c r="AL254" s="32"/>
      <c r="AM254" s="31"/>
      <c r="AN254" s="31"/>
      <c r="AO254" s="32"/>
      <c r="AP254" s="32"/>
      <c r="AQ254" s="31"/>
      <c r="AR254" s="32"/>
      <c r="AS254" s="33"/>
      <c r="AT254" s="33"/>
      <c r="AU254" s="33"/>
      <c r="AV254" s="33"/>
      <c r="AW254" s="33"/>
      <c r="AX254" s="33"/>
      <c r="BB254" s="33"/>
    </row>
    <row r="255" spans="1:54" x14ac:dyDescent="0.25">
      <c r="A255" s="1"/>
      <c r="B255" s="1"/>
      <c r="C255" s="1"/>
      <c r="D255" s="1"/>
      <c r="F255" s="30"/>
      <c r="G255" s="31"/>
      <c r="H255" s="31"/>
      <c r="I255" s="31"/>
      <c r="J255" s="31"/>
      <c r="K255" s="31"/>
      <c r="L255" s="31"/>
      <c r="M255" s="31"/>
      <c r="N255" s="32"/>
      <c r="O255" s="32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2"/>
      <c r="AA255" s="32"/>
      <c r="AB255" s="31"/>
      <c r="AC255" s="31"/>
      <c r="AD255" s="31"/>
      <c r="AE255" s="32"/>
      <c r="AF255" s="31"/>
      <c r="AG255" s="31"/>
      <c r="AH255" s="31"/>
      <c r="AI255" s="31"/>
      <c r="AJ255" s="31"/>
      <c r="AK255" s="31"/>
      <c r="AL255" s="32"/>
      <c r="AM255" s="31"/>
      <c r="AN255" s="31"/>
      <c r="AO255" s="32"/>
      <c r="AP255" s="32"/>
      <c r="AQ255" s="31"/>
      <c r="AR255" s="32"/>
      <c r="AS255" s="33"/>
      <c r="AT255" s="33"/>
      <c r="AU255" s="33"/>
      <c r="AV255" s="33"/>
      <c r="AW255" s="33"/>
      <c r="AX255" s="33"/>
      <c r="BB255" s="33"/>
    </row>
    <row r="256" spans="1:54" x14ac:dyDescent="0.25">
      <c r="A256" s="1"/>
      <c r="B256" s="1"/>
      <c r="C256" s="1"/>
      <c r="D256" s="1"/>
      <c r="F256" s="30"/>
      <c r="G256" s="31"/>
      <c r="H256" s="31"/>
      <c r="I256" s="31"/>
      <c r="J256" s="31"/>
      <c r="K256" s="31"/>
      <c r="L256" s="31"/>
      <c r="M256" s="31"/>
      <c r="N256" s="32"/>
      <c r="O256" s="32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2"/>
      <c r="AA256" s="32"/>
      <c r="AB256" s="31"/>
      <c r="AC256" s="31"/>
      <c r="AD256" s="31"/>
      <c r="AE256" s="32"/>
      <c r="AF256" s="31"/>
      <c r="AG256" s="31"/>
      <c r="AH256" s="31"/>
      <c r="AI256" s="31"/>
      <c r="AJ256" s="31"/>
      <c r="AK256" s="31"/>
      <c r="AL256" s="32"/>
      <c r="AM256" s="31"/>
      <c r="AN256" s="31"/>
      <c r="AO256" s="32"/>
      <c r="AP256" s="32"/>
      <c r="AQ256" s="31"/>
      <c r="AR256" s="32"/>
      <c r="AS256" s="33"/>
      <c r="AT256" s="33"/>
      <c r="AU256" s="33"/>
      <c r="AV256" s="33"/>
      <c r="AW256" s="33"/>
      <c r="AX256" s="33"/>
      <c r="BB256" s="33"/>
    </row>
    <row r="257" spans="1:54" x14ac:dyDescent="0.25">
      <c r="A257" s="1"/>
      <c r="B257" s="1"/>
      <c r="C257" s="1"/>
      <c r="D257" s="1"/>
      <c r="F257" s="30"/>
      <c r="G257" s="31"/>
      <c r="H257" s="31"/>
      <c r="I257" s="31"/>
      <c r="J257" s="31"/>
      <c r="K257" s="31"/>
      <c r="L257" s="31"/>
      <c r="M257" s="31"/>
      <c r="N257" s="32"/>
      <c r="O257" s="32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2"/>
      <c r="AA257" s="32"/>
      <c r="AB257" s="31"/>
      <c r="AC257" s="31"/>
      <c r="AD257" s="31"/>
      <c r="AE257" s="32"/>
      <c r="AF257" s="31"/>
      <c r="AG257" s="31"/>
      <c r="AH257" s="31"/>
      <c r="AI257" s="31"/>
      <c r="AJ257" s="31"/>
      <c r="AK257" s="31"/>
      <c r="AL257" s="32"/>
      <c r="AM257" s="31"/>
      <c r="AN257" s="31"/>
      <c r="AO257" s="32"/>
      <c r="AP257" s="32"/>
      <c r="AQ257" s="31"/>
      <c r="AR257" s="32"/>
      <c r="AS257" s="33"/>
      <c r="AT257" s="33"/>
      <c r="AU257" s="33"/>
      <c r="AV257" s="33"/>
      <c r="AW257" s="33"/>
      <c r="AX257" s="33"/>
      <c r="BB257" s="33"/>
    </row>
    <row r="258" spans="1:54" x14ac:dyDescent="0.25">
      <c r="A258" s="1"/>
      <c r="B258" s="1"/>
      <c r="C258" s="1"/>
      <c r="D258" s="1"/>
      <c r="F258" s="30"/>
      <c r="G258" s="31"/>
      <c r="H258" s="31"/>
      <c r="I258" s="31"/>
      <c r="J258" s="31"/>
      <c r="K258" s="31"/>
      <c r="L258" s="31"/>
      <c r="M258" s="31"/>
      <c r="N258" s="32"/>
      <c r="O258" s="32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2"/>
      <c r="AA258" s="32"/>
      <c r="AB258" s="31"/>
      <c r="AC258" s="31"/>
      <c r="AD258" s="31"/>
      <c r="AE258" s="32"/>
      <c r="AF258" s="31"/>
      <c r="AG258" s="31"/>
      <c r="AH258" s="31"/>
      <c r="AI258" s="31"/>
      <c r="AJ258" s="31"/>
      <c r="AK258" s="31"/>
      <c r="AL258" s="32"/>
      <c r="AM258" s="31"/>
      <c r="AN258" s="31"/>
      <c r="AO258" s="32"/>
      <c r="AP258" s="32"/>
      <c r="AQ258" s="31"/>
      <c r="AR258" s="32"/>
      <c r="AS258" s="33"/>
      <c r="AT258" s="33"/>
      <c r="AU258" s="33"/>
      <c r="AV258" s="33"/>
      <c r="AW258" s="33"/>
      <c r="AX258" s="33"/>
      <c r="BB258" s="33"/>
    </row>
    <row r="259" spans="1:54" x14ac:dyDescent="0.25">
      <c r="A259" s="1"/>
      <c r="B259" s="1"/>
      <c r="C259" s="1"/>
      <c r="D259" s="1"/>
      <c r="F259" s="30"/>
      <c r="G259" s="31"/>
      <c r="H259" s="31"/>
      <c r="I259" s="31"/>
      <c r="J259" s="31"/>
      <c r="K259" s="31"/>
      <c r="L259" s="31"/>
      <c r="M259" s="31"/>
      <c r="N259" s="32"/>
      <c r="O259" s="32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2"/>
      <c r="AA259" s="32"/>
      <c r="AB259" s="32"/>
      <c r="AC259" s="31"/>
      <c r="AD259" s="31"/>
      <c r="AE259" s="31"/>
      <c r="AF259" s="31"/>
      <c r="AG259" s="31"/>
      <c r="AH259" s="31"/>
      <c r="AI259" s="31"/>
      <c r="AJ259" s="31"/>
      <c r="AK259" s="31"/>
      <c r="AL259" s="36"/>
      <c r="AM259" s="31"/>
      <c r="AN259" s="31"/>
      <c r="AO259" s="32"/>
      <c r="AP259" s="32"/>
      <c r="AQ259" s="31"/>
      <c r="AR259" s="32"/>
      <c r="AS259" s="33"/>
      <c r="AT259" s="33"/>
      <c r="AU259" s="33"/>
      <c r="AV259" s="33"/>
      <c r="AW259" s="33"/>
      <c r="AX259" s="33"/>
      <c r="BB259" s="33"/>
    </row>
    <row r="260" spans="1:54" x14ac:dyDescent="0.25">
      <c r="A260" s="1"/>
      <c r="B260" s="1"/>
      <c r="C260" s="1"/>
      <c r="D260" s="1"/>
      <c r="F260" s="30"/>
      <c r="G260" s="31"/>
      <c r="H260" s="31"/>
      <c r="I260" s="31"/>
      <c r="J260" s="31"/>
      <c r="K260" s="31"/>
      <c r="L260" s="31"/>
      <c r="M260" s="31"/>
      <c r="N260" s="32"/>
      <c r="O260" s="32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2"/>
      <c r="AK260" s="31"/>
      <c r="AL260" s="36"/>
      <c r="AM260" s="31"/>
      <c r="AN260" s="31"/>
      <c r="AO260" s="32"/>
      <c r="AP260" s="32"/>
      <c r="AQ260" s="31"/>
      <c r="AR260" s="32"/>
      <c r="AS260" s="33"/>
      <c r="AT260" s="33"/>
      <c r="AU260" s="33"/>
      <c r="AV260" s="33"/>
      <c r="AW260" s="33"/>
      <c r="AX260" s="33"/>
      <c r="BB260" s="33"/>
    </row>
    <row r="261" spans="1:54" x14ac:dyDescent="0.25">
      <c r="A261" s="1"/>
      <c r="B261" s="1"/>
      <c r="C261" s="1"/>
      <c r="D261" s="1"/>
      <c r="F261" s="30"/>
      <c r="G261" s="31"/>
      <c r="H261" s="31"/>
      <c r="I261" s="31"/>
      <c r="J261" s="31"/>
      <c r="K261" s="31"/>
      <c r="L261" s="31"/>
      <c r="M261" s="31"/>
      <c r="N261" s="32"/>
      <c r="O261" s="32"/>
      <c r="P261" s="31"/>
      <c r="Q261" s="31"/>
      <c r="R261" s="31"/>
      <c r="S261" s="31"/>
      <c r="T261" s="31"/>
      <c r="U261" s="31"/>
      <c r="V261" s="31"/>
      <c r="W261" s="31"/>
      <c r="X261" s="31"/>
      <c r="Y261" s="32"/>
      <c r="Z261" s="31"/>
      <c r="AA261" s="31"/>
      <c r="AB261" s="31"/>
      <c r="AC261" s="31"/>
      <c r="AD261" s="31"/>
      <c r="AE261" s="32"/>
      <c r="AF261" s="31"/>
      <c r="AG261" s="31"/>
      <c r="AH261" s="31"/>
      <c r="AI261" s="31"/>
      <c r="AJ261" s="32"/>
      <c r="AK261" s="31"/>
      <c r="AL261" s="36"/>
      <c r="AM261" s="31"/>
      <c r="AN261" s="31"/>
      <c r="AO261" s="32"/>
      <c r="AP261" s="32"/>
      <c r="AQ261" s="31"/>
      <c r="AR261" s="32"/>
      <c r="AS261" s="33"/>
      <c r="AT261" s="33"/>
      <c r="AU261" s="33"/>
      <c r="AV261" s="33"/>
      <c r="AW261" s="33"/>
      <c r="AX261" s="33"/>
      <c r="BB261" s="33"/>
    </row>
    <row r="262" spans="1:54" x14ac:dyDescent="0.25">
      <c r="F262" s="12"/>
      <c r="AU262" s="33"/>
    </row>
    <row r="263" spans="1:54" x14ac:dyDescent="0.25">
      <c r="F263" s="12"/>
      <c r="AM263" s="37"/>
    </row>
    <row r="264" spans="1:54" x14ac:dyDescent="0.25">
      <c r="F264" s="12"/>
      <c r="AM264" s="37"/>
    </row>
    <row r="265" spans="1:54" x14ac:dyDescent="0.25">
      <c r="AM265" s="37"/>
    </row>
  </sheetData>
  <sortState xmlns:xlrd2="http://schemas.microsoft.com/office/spreadsheetml/2017/richdata2" ref="A2:AO73">
    <sortCondition ref="A2:A73"/>
  </sortState>
  <phoneticPr fontId="22" type="noConversion"/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1C25-2192-431E-8076-8893E9223E72}">
  <dimension ref="A1:N47"/>
  <sheetViews>
    <sheetView topLeftCell="A34" workbookViewId="0">
      <selection sqref="A1:XFD47"/>
    </sheetView>
  </sheetViews>
  <sheetFormatPr defaultRowHeight="15" x14ac:dyDescent="0.25"/>
  <cols>
    <col min="1" max="1" width="38.140625" customWidth="1"/>
    <col min="2" max="2" width="33.85546875" customWidth="1"/>
  </cols>
  <sheetData>
    <row r="1" spans="1:14" x14ac:dyDescent="0.25">
      <c r="A1" s="410" t="s">
        <v>54</v>
      </c>
      <c r="B1" s="410" t="s">
        <v>206</v>
      </c>
    </row>
    <row r="2" spans="1:14" x14ac:dyDescent="0.25">
      <c r="A2" s="410" t="s">
        <v>55</v>
      </c>
      <c r="B2" s="410" t="s">
        <v>607</v>
      </c>
    </row>
    <row r="3" spans="1:14" x14ac:dyDescent="0.25">
      <c r="A3" s="410" t="s">
        <v>56</v>
      </c>
      <c r="B3" s="410" t="s">
        <v>57</v>
      </c>
    </row>
    <row r="4" spans="1:14" x14ac:dyDescent="0.25">
      <c r="A4" s="410" t="s">
        <v>58</v>
      </c>
      <c r="B4" s="410" t="s">
        <v>608</v>
      </c>
    </row>
    <row r="5" spans="1:14" x14ac:dyDescent="0.25">
      <c r="A5" s="410" t="s">
        <v>59</v>
      </c>
      <c r="B5" s="410" t="s">
        <v>207</v>
      </c>
    </row>
    <row r="8" spans="1:14" x14ac:dyDescent="0.25">
      <c r="A8" s="410" t="s">
        <v>60</v>
      </c>
      <c r="B8" s="410" t="s">
        <v>61</v>
      </c>
      <c r="C8" s="410" t="s">
        <v>62</v>
      </c>
      <c r="D8" s="410" t="s">
        <v>63</v>
      </c>
      <c r="E8" s="410" t="s">
        <v>64</v>
      </c>
      <c r="F8" s="410" t="s">
        <v>418</v>
      </c>
      <c r="G8" s="410" t="s">
        <v>419</v>
      </c>
      <c r="H8" s="410" t="s">
        <v>420</v>
      </c>
      <c r="I8" s="410" t="s">
        <v>421</v>
      </c>
      <c r="J8" s="410" t="s">
        <v>422</v>
      </c>
      <c r="K8" s="410" t="s">
        <v>423</v>
      </c>
      <c r="L8" s="410" t="s">
        <v>424</v>
      </c>
      <c r="M8" s="410" t="s">
        <v>425</v>
      </c>
      <c r="N8" s="410" t="s">
        <v>426</v>
      </c>
    </row>
    <row r="9" spans="1:14" x14ac:dyDescent="0.25">
      <c r="A9" s="410" t="s">
        <v>34</v>
      </c>
      <c r="B9" s="410" t="s">
        <v>65</v>
      </c>
      <c r="C9" s="410"/>
      <c r="D9" s="410"/>
      <c r="E9" s="410" t="s">
        <v>302</v>
      </c>
      <c r="F9" s="410" t="s">
        <v>427</v>
      </c>
      <c r="G9" s="410"/>
      <c r="H9" s="410" t="s">
        <v>428</v>
      </c>
      <c r="I9" s="410">
        <v>0</v>
      </c>
      <c r="J9" s="410">
        <v>0</v>
      </c>
      <c r="K9" s="410">
        <v>0</v>
      </c>
      <c r="L9" s="410">
        <v>-231.428</v>
      </c>
      <c r="M9" s="410">
        <v>-210.38900000000001</v>
      </c>
      <c r="N9" s="410">
        <v>-10.519450000000001</v>
      </c>
    </row>
    <row r="10" spans="1:14" x14ac:dyDescent="0.25">
      <c r="A10" s="410" t="s">
        <v>67</v>
      </c>
      <c r="B10" s="410" t="s">
        <v>66</v>
      </c>
      <c r="C10" s="410"/>
      <c r="D10" s="410"/>
      <c r="E10" s="410" t="s">
        <v>396</v>
      </c>
      <c r="F10" s="410" t="s">
        <v>427</v>
      </c>
      <c r="G10" s="410"/>
      <c r="H10" s="410" t="s">
        <v>429</v>
      </c>
      <c r="I10" s="410">
        <v>0</v>
      </c>
      <c r="J10" s="410">
        <v>0.5</v>
      </c>
      <c r="K10" s="410">
        <v>0</v>
      </c>
      <c r="L10" s="410">
        <v>-0.92655799999999999</v>
      </c>
      <c r="M10" s="410">
        <v>-0.90780000000000005</v>
      </c>
      <c r="N10" s="410">
        <v>9.3790000000000002E-3</v>
      </c>
    </row>
    <row r="11" spans="1:14" x14ac:dyDescent="0.25">
      <c r="A11" s="410" t="s">
        <v>65</v>
      </c>
      <c r="B11" s="410" t="s">
        <v>68</v>
      </c>
      <c r="C11" s="410"/>
      <c r="D11" s="410"/>
      <c r="E11" s="410" t="s">
        <v>397</v>
      </c>
      <c r="F11" s="410" t="s">
        <v>427</v>
      </c>
      <c r="G11" s="410"/>
      <c r="H11" s="410" t="s">
        <v>428</v>
      </c>
      <c r="I11" s="410">
        <v>0</v>
      </c>
      <c r="J11" s="410">
        <v>0</v>
      </c>
      <c r="K11" s="410">
        <v>0</v>
      </c>
      <c r="L11" s="410">
        <v>-6.38978</v>
      </c>
      <c r="M11" s="410">
        <v>-5.3819999999999997</v>
      </c>
      <c r="N11" s="410">
        <v>0.50388999999999995</v>
      </c>
    </row>
    <row r="12" spans="1:14" x14ac:dyDescent="0.25">
      <c r="A12" s="410" t="s">
        <v>34</v>
      </c>
      <c r="B12" s="410" t="s">
        <v>65</v>
      </c>
      <c r="C12" s="410"/>
      <c r="D12" s="410"/>
      <c r="E12" s="410" t="s">
        <v>398</v>
      </c>
      <c r="F12" s="410" t="s">
        <v>427</v>
      </c>
      <c r="G12" s="410"/>
      <c r="H12" s="410" t="s">
        <v>428</v>
      </c>
      <c r="I12" s="410">
        <v>0</v>
      </c>
      <c r="J12" s="410">
        <v>0</v>
      </c>
      <c r="K12" s="410">
        <v>0</v>
      </c>
      <c r="L12" s="410">
        <v>-326.83539999999999</v>
      </c>
      <c r="M12" s="410">
        <v>-297.12330020000002</v>
      </c>
      <c r="N12" s="410">
        <v>-14.856165000000001</v>
      </c>
    </row>
    <row r="13" spans="1:14" x14ac:dyDescent="0.25">
      <c r="A13" s="410" t="s">
        <v>67</v>
      </c>
      <c r="B13" s="410" t="s">
        <v>66</v>
      </c>
      <c r="C13" s="410"/>
      <c r="D13" s="410"/>
      <c r="E13" s="410" t="s">
        <v>399</v>
      </c>
      <c r="F13" s="410" t="s">
        <v>427</v>
      </c>
      <c r="G13" s="410"/>
      <c r="H13" s="410" t="s">
        <v>429</v>
      </c>
      <c r="I13" s="410">
        <v>0</v>
      </c>
      <c r="J13" s="410">
        <v>0.4</v>
      </c>
      <c r="K13" s="410">
        <v>0</v>
      </c>
      <c r="L13" s="410">
        <v>-1.27</v>
      </c>
      <c r="M13" s="410">
        <v>-1.23</v>
      </c>
      <c r="N13" s="410">
        <v>0.02</v>
      </c>
    </row>
    <row r="14" spans="1:14" x14ac:dyDescent="0.25">
      <c r="A14" s="410" t="s">
        <v>23</v>
      </c>
      <c r="B14" s="410" t="s">
        <v>66</v>
      </c>
      <c r="C14" s="410"/>
      <c r="D14" s="410"/>
      <c r="E14" s="410" t="s">
        <v>448</v>
      </c>
      <c r="F14" s="410" t="s">
        <v>427</v>
      </c>
      <c r="G14" s="410"/>
      <c r="H14" s="410" t="s">
        <v>429</v>
      </c>
      <c r="I14" s="410">
        <v>0</v>
      </c>
      <c r="J14" s="410">
        <v>0.5</v>
      </c>
      <c r="K14" s="410">
        <v>0</v>
      </c>
      <c r="L14" s="410">
        <v>8.3187999999999998E-2</v>
      </c>
      <c r="M14" s="410">
        <v>6.7930000000000004E-2</v>
      </c>
      <c r="N14" s="410">
        <v>7.6290000000000004E-3</v>
      </c>
    </row>
    <row r="15" spans="1:14" x14ac:dyDescent="0.25">
      <c r="A15" s="410" t="s">
        <v>34</v>
      </c>
      <c r="B15" s="410" t="s">
        <v>65</v>
      </c>
      <c r="C15" s="410"/>
      <c r="D15" s="410"/>
      <c r="E15" s="410" t="s">
        <v>210</v>
      </c>
      <c r="F15" s="410" t="s">
        <v>427</v>
      </c>
      <c r="G15" s="410"/>
      <c r="H15" s="410" t="s">
        <v>428</v>
      </c>
      <c r="I15" s="410">
        <v>0</v>
      </c>
      <c r="J15" s="410">
        <v>0</v>
      </c>
      <c r="K15" s="410">
        <v>0</v>
      </c>
      <c r="L15" s="410">
        <v>13.891500000000001</v>
      </c>
      <c r="M15" s="410">
        <v>18.047920000000001</v>
      </c>
      <c r="N15" s="410">
        <v>2.0781999999999998</v>
      </c>
    </row>
    <row r="16" spans="1:14" x14ac:dyDescent="0.25">
      <c r="A16" s="410" t="s">
        <v>65</v>
      </c>
      <c r="B16" s="410" t="s">
        <v>68</v>
      </c>
      <c r="C16" s="410"/>
      <c r="D16" s="410"/>
      <c r="E16" s="410" t="s">
        <v>400</v>
      </c>
      <c r="F16" s="410" t="s">
        <v>427</v>
      </c>
      <c r="G16" s="410"/>
      <c r="H16" s="410" t="s">
        <v>428</v>
      </c>
      <c r="I16" s="410">
        <v>0</v>
      </c>
      <c r="J16" s="410">
        <v>0</v>
      </c>
      <c r="K16" s="410">
        <v>0</v>
      </c>
      <c r="L16" s="410">
        <v>-4.8228840000000002</v>
      </c>
      <c r="M16" s="410">
        <v>-4.2083000000000004</v>
      </c>
      <c r="N16" s="410">
        <v>0.30729200000000001</v>
      </c>
    </row>
    <row r="17" spans="1:14" x14ac:dyDescent="0.25">
      <c r="A17" s="410" t="s">
        <v>34</v>
      </c>
      <c r="B17" s="410" t="s">
        <v>65</v>
      </c>
      <c r="C17" s="410"/>
      <c r="D17" s="410"/>
      <c r="E17" s="410" t="s">
        <v>355</v>
      </c>
      <c r="F17" s="410" t="s">
        <v>427</v>
      </c>
      <c r="G17" s="410"/>
      <c r="H17" s="410" t="s">
        <v>428</v>
      </c>
      <c r="I17" s="410">
        <v>0</v>
      </c>
      <c r="J17" s="410">
        <v>0</v>
      </c>
      <c r="K17" s="410">
        <v>0</v>
      </c>
      <c r="L17" s="410">
        <v>4100.3415999999997</v>
      </c>
      <c r="M17" s="410">
        <v>4180.4219999999996</v>
      </c>
      <c r="N17" s="410">
        <v>40.039200000000001</v>
      </c>
    </row>
    <row r="18" spans="1:14" x14ac:dyDescent="0.25">
      <c r="A18" s="410" t="s">
        <v>67</v>
      </c>
      <c r="B18" s="410" t="s">
        <v>66</v>
      </c>
      <c r="C18" s="410"/>
      <c r="D18" s="410"/>
      <c r="E18" s="410" t="s">
        <v>211</v>
      </c>
      <c r="F18" s="410" t="s">
        <v>427</v>
      </c>
      <c r="G18" s="410"/>
      <c r="H18" s="410" t="s">
        <v>428</v>
      </c>
      <c r="I18" s="410">
        <v>0</v>
      </c>
      <c r="J18" s="410">
        <v>0</v>
      </c>
      <c r="K18" s="410">
        <v>0</v>
      </c>
      <c r="L18" s="410">
        <v>2.1348180999999999</v>
      </c>
      <c r="M18" s="410">
        <v>2.3306163999999998</v>
      </c>
      <c r="N18" s="410">
        <v>0.17844930000000001</v>
      </c>
    </row>
    <row r="19" spans="1:14" x14ac:dyDescent="0.25">
      <c r="A19" s="410" t="s">
        <v>34</v>
      </c>
      <c r="B19" s="410" t="s">
        <v>65</v>
      </c>
      <c r="C19" s="410"/>
      <c r="D19" s="410"/>
      <c r="E19" s="410" t="s">
        <v>306</v>
      </c>
      <c r="F19" s="410" t="s">
        <v>427</v>
      </c>
      <c r="G19" s="410"/>
      <c r="H19" s="410" t="s">
        <v>428</v>
      </c>
      <c r="I19" s="410">
        <v>0</v>
      </c>
      <c r="J19" s="410">
        <v>0</v>
      </c>
      <c r="K19" s="410">
        <v>0</v>
      </c>
      <c r="L19" s="410">
        <v>-14.857588</v>
      </c>
      <c r="M19" s="410">
        <v>-13.5068892</v>
      </c>
      <c r="N19" s="410">
        <v>-0.67534450000000001</v>
      </c>
    </row>
    <row r="20" spans="1:14" x14ac:dyDescent="0.25">
      <c r="A20" s="410" t="s">
        <v>34</v>
      </c>
      <c r="B20" s="410" t="s">
        <v>65</v>
      </c>
      <c r="C20" s="410"/>
      <c r="D20" s="410"/>
      <c r="E20" s="410" t="s">
        <v>303</v>
      </c>
      <c r="F20" s="410" t="s">
        <v>427</v>
      </c>
      <c r="G20" s="410"/>
      <c r="H20" s="410" t="s">
        <v>428</v>
      </c>
      <c r="I20" s="410">
        <v>0</v>
      </c>
      <c r="J20" s="410">
        <v>0</v>
      </c>
      <c r="K20" s="410">
        <v>0</v>
      </c>
      <c r="L20" s="410">
        <v>-6.2582659999999999</v>
      </c>
      <c r="M20" s="410">
        <v>-6.9536319999999998</v>
      </c>
      <c r="N20" s="410">
        <v>-0.34768159999999998</v>
      </c>
    </row>
    <row r="21" spans="1:14" x14ac:dyDescent="0.25">
      <c r="A21" s="410" t="s">
        <v>34</v>
      </c>
      <c r="B21" s="410" t="s">
        <v>65</v>
      </c>
      <c r="C21" s="410"/>
      <c r="D21" s="410"/>
      <c r="E21" s="410" t="s">
        <v>113</v>
      </c>
      <c r="F21" s="410" t="s">
        <v>427</v>
      </c>
      <c r="G21" s="410"/>
      <c r="H21" s="410" t="s">
        <v>428</v>
      </c>
      <c r="I21" s="410">
        <v>0</v>
      </c>
      <c r="J21" s="410">
        <v>0</v>
      </c>
      <c r="K21" s="410">
        <v>0</v>
      </c>
      <c r="L21" s="410">
        <v>23272.552085399999</v>
      </c>
      <c r="M21" s="410"/>
      <c r="N21" s="410"/>
    </row>
    <row r="22" spans="1:14" x14ac:dyDescent="0.25">
      <c r="A22" s="410" t="s">
        <v>65</v>
      </c>
      <c r="B22" s="410" t="s">
        <v>68</v>
      </c>
      <c r="C22" s="410"/>
      <c r="D22" s="410"/>
      <c r="E22" s="410" t="s">
        <v>382</v>
      </c>
      <c r="F22" s="410" t="s">
        <v>427</v>
      </c>
      <c r="G22" s="410"/>
      <c r="H22" s="410" t="s">
        <v>428</v>
      </c>
      <c r="I22" s="410">
        <v>0</v>
      </c>
      <c r="J22" s="410">
        <v>0</v>
      </c>
      <c r="K22" s="410">
        <v>0</v>
      </c>
      <c r="L22" s="410">
        <v>-5.0435299999999996</v>
      </c>
      <c r="M22" s="410">
        <v>-4.0278929999999997</v>
      </c>
      <c r="N22" s="410">
        <v>0.50782000000000005</v>
      </c>
    </row>
    <row r="23" spans="1:14" x14ac:dyDescent="0.25">
      <c r="A23" s="410" t="s">
        <v>34</v>
      </c>
      <c r="B23" s="410" t="s">
        <v>65</v>
      </c>
      <c r="C23" s="410"/>
      <c r="D23" s="410"/>
      <c r="E23" s="410" t="s">
        <v>383</v>
      </c>
      <c r="F23" s="410" t="s">
        <v>427</v>
      </c>
      <c r="G23" s="410"/>
      <c r="H23" s="410" t="s">
        <v>428</v>
      </c>
      <c r="I23" s="410">
        <v>0</v>
      </c>
      <c r="J23" s="410">
        <v>0</v>
      </c>
      <c r="K23" s="410">
        <v>0</v>
      </c>
      <c r="L23" s="410">
        <v>5.1040000000000001</v>
      </c>
      <c r="M23" s="410">
        <v>4.3</v>
      </c>
      <c r="N23" s="410">
        <v>0.40200000000000002</v>
      </c>
    </row>
    <row r="24" spans="1:14" x14ac:dyDescent="0.25">
      <c r="A24" s="410" t="s">
        <v>23</v>
      </c>
      <c r="B24" s="410" t="s">
        <v>66</v>
      </c>
      <c r="C24" s="410"/>
      <c r="D24" s="410"/>
      <c r="E24" s="410" t="s">
        <v>401</v>
      </c>
      <c r="F24" s="410" t="s">
        <v>427</v>
      </c>
      <c r="G24" s="410"/>
      <c r="H24" s="410" t="s">
        <v>429</v>
      </c>
      <c r="I24" s="410">
        <v>0</v>
      </c>
      <c r="J24" s="410">
        <v>0.5</v>
      </c>
      <c r="K24" s="410">
        <v>0</v>
      </c>
      <c r="L24" s="410">
        <v>5.6910599999999999E-2</v>
      </c>
      <c r="M24" s="410">
        <v>5.1736999999999998E-2</v>
      </c>
      <c r="N24" s="410">
        <v>2.5868000000000002E-3</v>
      </c>
    </row>
    <row r="25" spans="1:14" x14ac:dyDescent="0.25">
      <c r="A25" s="410" t="s">
        <v>67</v>
      </c>
      <c r="B25" s="410" t="s">
        <v>66</v>
      </c>
      <c r="C25" s="410"/>
      <c r="D25" s="410"/>
      <c r="E25" s="410" t="s">
        <v>356</v>
      </c>
      <c r="F25" s="410" t="s">
        <v>427</v>
      </c>
      <c r="G25" s="410"/>
      <c r="H25" s="410" t="s">
        <v>428</v>
      </c>
      <c r="I25" s="410">
        <v>0</v>
      </c>
      <c r="J25" s="410">
        <v>0</v>
      </c>
      <c r="K25" s="410">
        <v>0</v>
      </c>
      <c r="L25" s="410">
        <v>2.8970359999999999</v>
      </c>
      <c r="M25" s="410">
        <v>3.50482</v>
      </c>
      <c r="N25" s="410">
        <v>0.303892</v>
      </c>
    </row>
    <row r="26" spans="1:14" x14ac:dyDescent="0.25">
      <c r="A26" s="410" t="s">
        <v>67</v>
      </c>
      <c r="B26" s="410" t="s">
        <v>66</v>
      </c>
      <c r="C26" s="410"/>
      <c r="D26" s="410"/>
      <c r="E26" s="410" t="s">
        <v>304</v>
      </c>
      <c r="F26" s="410" t="s">
        <v>427</v>
      </c>
      <c r="G26" s="410"/>
      <c r="H26" s="410" t="s">
        <v>430</v>
      </c>
      <c r="I26" s="410">
        <v>2</v>
      </c>
      <c r="J26" s="410">
        <v>0</v>
      </c>
      <c r="K26" s="410">
        <v>0</v>
      </c>
      <c r="L26" s="410">
        <v>4.1143739999999998</v>
      </c>
      <c r="M26" s="410">
        <v>3.5047891999999998</v>
      </c>
      <c r="N26" s="410">
        <v>0.30479200000000001</v>
      </c>
    </row>
    <row r="27" spans="1:14" x14ac:dyDescent="0.25">
      <c r="A27" s="410" t="s">
        <v>23</v>
      </c>
      <c r="B27" s="410" t="s">
        <v>66</v>
      </c>
      <c r="C27" s="410"/>
      <c r="D27" s="410"/>
      <c r="E27" s="410" t="s">
        <v>212</v>
      </c>
      <c r="F27" s="410" t="s">
        <v>427</v>
      </c>
      <c r="G27" s="410"/>
      <c r="H27" s="410" t="s">
        <v>429</v>
      </c>
      <c r="I27" s="410">
        <v>0</v>
      </c>
      <c r="J27" s="410">
        <v>0.2</v>
      </c>
      <c r="K27" s="410">
        <v>0</v>
      </c>
      <c r="L27" s="410">
        <v>5.3302500000000003E-2</v>
      </c>
      <c r="M27" s="410">
        <v>6.0299999999999999E-2</v>
      </c>
      <c r="N27" s="410">
        <v>7.4792000000000001E-3</v>
      </c>
    </row>
    <row r="28" spans="1:14" x14ac:dyDescent="0.25">
      <c r="A28" s="410" t="s">
        <v>34</v>
      </c>
      <c r="B28" s="410" t="s">
        <v>65</v>
      </c>
      <c r="C28" s="410"/>
      <c r="D28" s="410"/>
      <c r="E28" s="410" t="s">
        <v>213</v>
      </c>
      <c r="F28" s="410" t="s">
        <v>427</v>
      </c>
      <c r="G28" s="410"/>
      <c r="H28" s="410" t="s">
        <v>428</v>
      </c>
      <c r="I28" s="410">
        <v>0</v>
      </c>
      <c r="J28" s="410">
        <v>0</v>
      </c>
      <c r="K28" s="410">
        <v>0</v>
      </c>
      <c r="L28" s="410">
        <v>565.20100000000002</v>
      </c>
      <c r="M28" s="410">
        <v>470.37920000000003</v>
      </c>
      <c r="N28" s="410">
        <v>47.411000000000001</v>
      </c>
    </row>
    <row r="29" spans="1:14" x14ac:dyDescent="0.25">
      <c r="A29" s="410" t="s">
        <v>23</v>
      </c>
      <c r="B29" s="410" t="s">
        <v>66</v>
      </c>
      <c r="C29" s="410"/>
      <c r="D29" s="410"/>
      <c r="E29" s="410" t="s">
        <v>369</v>
      </c>
      <c r="F29" s="410" t="s">
        <v>427</v>
      </c>
      <c r="G29" s="410"/>
      <c r="H29" s="410" t="s">
        <v>429</v>
      </c>
      <c r="I29" s="410">
        <v>0</v>
      </c>
      <c r="J29" s="410">
        <v>0.4</v>
      </c>
      <c r="K29" s="410">
        <v>0</v>
      </c>
      <c r="L29" s="410">
        <v>6.2373139999999996</v>
      </c>
      <c r="M29" s="410">
        <v>5.5690271999999998</v>
      </c>
      <c r="N29" s="410">
        <v>0.33414159999999998</v>
      </c>
    </row>
    <row r="30" spans="1:14" x14ac:dyDescent="0.25">
      <c r="A30" s="410" t="s">
        <v>23</v>
      </c>
      <c r="B30" s="410" t="s">
        <v>66</v>
      </c>
      <c r="C30" s="410"/>
      <c r="D30" s="410"/>
      <c r="E30" s="410" t="s">
        <v>287</v>
      </c>
      <c r="F30" s="410" t="s">
        <v>427</v>
      </c>
      <c r="G30" s="410"/>
      <c r="H30" s="410" t="s">
        <v>429</v>
      </c>
      <c r="I30" s="410">
        <v>0</v>
      </c>
      <c r="J30" s="410">
        <v>0.6</v>
      </c>
      <c r="K30" s="410">
        <v>0</v>
      </c>
      <c r="L30" s="410">
        <v>4.8451399999999999E-2</v>
      </c>
      <c r="M30" s="410">
        <v>4.0375399999999999E-2</v>
      </c>
      <c r="N30" s="410">
        <v>4.0379999999999999E-3</v>
      </c>
    </row>
    <row r="31" spans="1:14" x14ac:dyDescent="0.25">
      <c r="A31" s="410" t="s">
        <v>23</v>
      </c>
      <c r="B31" s="410" t="s">
        <v>66</v>
      </c>
      <c r="C31" s="410"/>
      <c r="D31" s="410"/>
      <c r="E31" s="410" t="s">
        <v>305</v>
      </c>
      <c r="F31" s="410" t="s">
        <v>427</v>
      </c>
      <c r="G31" s="410"/>
      <c r="H31" s="410" t="s">
        <v>429</v>
      </c>
      <c r="I31" s="410">
        <v>0</v>
      </c>
      <c r="J31" s="410">
        <v>0.3</v>
      </c>
      <c r="K31" s="410">
        <v>0</v>
      </c>
      <c r="L31" s="410">
        <v>2.01326E-2</v>
      </c>
      <c r="M31" s="410">
        <v>1.6036999999999999E-2</v>
      </c>
      <c r="N31" s="410">
        <v>2.0477999999999998E-3</v>
      </c>
    </row>
    <row r="32" spans="1:14" x14ac:dyDescent="0.25">
      <c r="A32" s="410" t="s">
        <v>23</v>
      </c>
      <c r="B32" s="410" t="s">
        <v>66</v>
      </c>
      <c r="C32" s="410"/>
      <c r="D32" s="410"/>
      <c r="E32" s="410" t="s">
        <v>288</v>
      </c>
      <c r="F32" s="410" t="s">
        <v>427</v>
      </c>
      <c r="G32" s="410"/>
      <c r="H32" s="410" t="s">
        <v>429</v>
      </c>
      <c r="I32" s="410">
        <v>0</v>
      </c>
      <c r="J32" s="410">
        <v>0.6</v>
      </c>
      <c r="K32" s="410">
        <v>0</v>
      </c>
      <c r="L32" s="410">
        <v>2.34743E-2</v>
      </c>
      <c r="M32" s="410">
        <v>2.6082500000000002E-2</v>
      </c>
      <c r="N32" s="410">
        <v>1.3041000000000001E-3</v>
      </c>
    </row>
    <row r="33" spans="1:14" x14ac:dyDescent="0.25">
      <c r="A33" s="410" t="s">
        <v>23</v>
      </c>
      <c r="B33" s="410" t="s">
        <v>66</v>
      </c>
      <c r="C33" s="410"/>
      <c r="D33" s="410"/>
      <c r="E33" s="410" t="s">
        <v>285</v>
      </c>
      <c r="F33" s="410" t="s">
        <v>427</v>
      </c>
      <c r="G33" s="410"/>
      <c r="H33" s="410" t="s">
        <v>429</v>
      </c>
      <c r="I33" s="410">
        <v>0</v>
      </c>
      <c r="J33" s="410">
        <v>0.5</v>
      </c>
      <c r="K33" s="410">
        <v>0</v>
      </c>
      <c r="L33" s="410">
        <v>3.6174600000000001E-2</v>
      </c>
      <c r="M33" s="410">
        <v>3.2885999999999999E-2</v>
      </c>
      <c r="N33" s="410">
        <v>1.6443E-3</v>
      </c>
    </row>
    <row r="34" spans="1:14" x14ac:dyDescent="0.25">
      <c r="A34" s="410" t="s">
        <v>23</v>
      </c>
      <c r="B34" s="410" t="s">
        <v>66</v>
      </c>
      <c r="C34" s="410"/>
      <c r="D34" s="410"/>
      <c r="E34" s="410" t="s">
        <v>286</v>
      </c>
      <c r="F34" s="410" t="s">
        <v>427</v>
      </c>
      <c r="G34" s="410"/>
      <c r="H34" s="410" t="s">
        <v>429</v>
      </c>
      <c r="I34" s="410">
        <v>0</v>
      </c>
      <c r="J34" s="410">
        <v>0.5</v>
      </c>
      <c r="K34" s="410">
        <v>0</v>
      </c>
      <c r="L34" s="410">
        <v>2.70484E-2</v>
      </c>
      <c r="M34" s="410">
        <v>2.0792000000000001E-2</v>
      </c>
      <c r="N34" s="410">
        <v>3.1281999999999998E-3</v>
      </c>
    </row>
    <row r="35" spans="1:14" x14ac:dyDescent="0.25">
      <c r="A35" s="410" t="s">
        <v>23</v>
      </c>
      <c r="B35" s="410" t="s">
        <v>66</v>
      </c>
      <c r="C35" s="410"/>
      <c r="D35" s="410"/>
      <c r="E35" s="410" t="s">
        <v>289</v>
      </c>
      <c r="F35" s="410" t="s">
        <v>427</v>
      </c>
      <c r="G35" s="410"/>
      <c r="H35" s="410" t="s">
        <v>429</v>
      </c>
      <c r="I35" s="410">
        <v>0</v>
      </c>
      <c r="J35" s="410">
        <v>0.5</v>
      </c>
      <c r="K35" s="410">
        <v>0</v>
      </c>
      <c r="L35" s="410">
        <v>2.95249E-2</v>
      </c>
      <c r="M35" s="410">
        <v>3.2805500000000001E-2</v>
      </c>
      <c r="N35" s="410">
        <v>1.6402999999999999E-3</v>
      </c>
    </row>
    <row r="36" spans="1:14" x14ac:dyDescent="0.25">
      <c r="A36" s="410" t="s">
        <v>23</v>
      </c>
      <c r="B36" s="410" t="s">
        <v>66</v>
      </c>
      <c r="C36" s="410"/>
      <c r="D36" s="410"/>
      <c r="E36" s="410" t="s">
        <v>321</v>
      </c>
      <c r="F36" s="410" t="s">
        <v>427</v>
      </c>
      <c r="G36" s="410"/>
      <c r="H36" s="410" t="s">
        <v>429</v>
      </c>
      <c r="I36" s="410">
        <v>0</v>
      </c>
      <c r="J36" s="410">
        <v>0.4</v>
      </c>
      <c r="K36" s="410">
        <v>0</v>
      </c>
      <c r="L36" s="410">
        <v>0.20052400000000001</v>
      </c>
      <c r="M36" s="410">
        <v>0.17038</v>
      </c>
      <c r="N36" s="410">
        <v>1.5072E-2</v>
      </c>
    </row>
    <row r="37" spans="1:14" x14ac:dyDescent="0.25">
      <c r="A37" s="410" t="s">
        <v>23</v>
      </c>
      <c r="B37" s="410" t="s">
        <v>66</v>
      </c>
      <c r="C37" s="410"/>
      <c r="D37" s="410"/>
      <c r="E37" s="410" t="s">
        <v>384</v>
      </c>
      <c r="F37" s="410" t="s">
        <v>427</v>
      </c>
      <c r="G37" s="410"/>
      <c r="H37" s="410" t="s">
        <v>429</v>
      </c>
      <c r="I37" s="410">
        <v>0</v>
      </c>
      <c r="J37" s="410">
        <v>0.4</v>
      </c>
      <c r="K37" s="410">
        <v>0</v>
      </c>
      <c r="L37" s="410">
        <v>7.014678</v>
      </c>
      <c r="M37" s="410">
        <v>6.3769809999999998</v>
      </c>
      <c r="N37" s="410">
        <v>0.31884899999999999</v>
      </c>
    </row>
    <row r="38" spans="1:14" x14ac:dyDescent="0.25">
      <c r="A38" s="410" t="s">
        <v>23</v>
      </c>
      <c r="B38" s="410" t="s">
        <v>66</v>
      </c>
      <c r="C38" s="410"/>
      <c r="D38" s="410"/>
      <c r="E38" s="410" t="s">
        <v>323</v>
      </c>
      <c r="F38" s="410" t="s">
        <v>427</v>
      </c>
      <c r="G38" s="410"/>
      <c r="H38" s="410" t="s">
        <v>429</v>
      </c>
      <c r="I38" s="410">
        <v>0</v>
      </c>
      <c r="J38" s="410">
        <v>0.6</v>
      </c>
      <c r="K38" s="410">
        <v>0</v>
      </c>
      <c r="L38" s="410">
        <v>3.3407529999999999</v>
      </c>
      <c r="M38" s="410">
        <v>3.4320064000000001</v>
      </c>
      <c r="N38" s="410">
        <v>4.5628500000000002E-2</v>
      </c>
    </row>
    <row r="39" spans="1:14" x14ac:dyDescent="0.25">
      <c r="A39" s="410" t="s">
        <v>23</v>
      </c>
      <c r="B39" s="410" t="s">
        <v>66</v>
      </c>
      <c r="C39" s="410"/>
      <c r="D39" s="410"/>
      <c r="E39" s="410" t="s">
        <v>385</v>
      </c>
      <c r="F39" s="410" t="s">
        <v>427</v>
      </c>
      <c r="G39" s="410"/>
      <c r="H39" s="410" t="s">
        <v>429</v>
      </c>
      <c r="I39" s="410">
        <v>0</v>
      </c>
      <c r="J39" s="410">
        <v>0.4</v>
      </c>
      <c r="K39" s="410">
        <v>0</v>
      </c>
      <c r="L39" s="410">
        <v>2.86524</v>
      </c>
      <c r="M39" s="410">
        <v>3.1835960000000001</v>
      </c>
      <c r="N39" s="410">
        <v>0.15917980000000001</v>
      </c>
    </row>
    <row r="40" spans="1:14" x14ac:dyDescent="0.25">
      <c r="A40" s="410" t="s">
        <v>23</v>
      </c>
      <c r="B40" s="410" t="s">
        <v>66</v>
      </c>
      <c r="C40" s="410"/>
      <c r="D40" s="410"/>
      <c r="E40" s="410" t="s">
        <v>320</v>
      </c>
      <c r="F40" s="410" t="s">
        <v>427</v>
      </c>
      <c r="G40" s="410"/>
      <c r="H40" s="410" t="s">
        <v>429</v>
      </c>
      <c r="I40" s="410">
        <v>0</v>
      </c>
      <c r="J40" s="410">
        <v>0.3</v>
      </c>
      <c r="K40" s="410">
        <v>0</v>
      </c>
      <c r="L40" s="410">
        <v>1.6476420000000001</v>
      </c>
      <c r="M40" s="410">
        <v>1.7482</v>
      </c>
      <c r="N40" s="410">
        <v>5.0278999999999997E-2</v>
      </c>
    </row>
    <row r="41" spans="1:14" x14ac:dyDescent="0.25">
      <c r="A41" s="410" t="s">
        <v>23</v>
      </c>
      <c r="B41" s="410" t="s">
        <v>66</v>
      </c>
      <c r="C41" s="410"/>
      <c r="D41" s="410"/>
      <c r="E41" s="410" t="s">
        <v>322</v>
      </c>
      <c r="F41" s="410" t="s">
        <v>427</v>
      </c>
      <c r="G41" s="410"/>
      <c r="H41" s="410" t="s">
        <v>429</v>
      </c>
      <c r="I41" s="410">
        <v>0</v>
      </c>
      <c r="J41" s="410">
        <v>0.2</v>
      </c>
      <c r="K41" s="410">
        <v>0</v>
      </c>
      <c r="L41" s="410">
        <v>4.9435399999999996</v>
      </c>
      <c r="M41" s="410">
        <v>5.1576000000000004</v>
      </c>
      <c r="N41" s="410">
        <v>0.10703</v>
      </c>
    </row>
    <row r="42" spans="1:14" x14ac:dyDescent="0.25">
      <c r="A42" s="410" t="s">
        <v>23</v>
      </c>
      <c r="B42" s="410" t="s">
        <v>66</v>
      </c>
      <c r="C42" s="410"/>
      <c r="D42" s="410"/>
      <c r="E42" s="410" t="s">
        <v>324</v>
      </c>
      <c r="F42" s="410" t="s">
        <v>427</v>
      </c>
      <c r="G42" s="410"/>
      <c r="H42" s="410" t="s">
        <v>429</v>
      </c>
      <c r="I42" s="410">
        <v>0</v>
      </c>
      <c r="J42" s="410">
        <v>0.2</v>
      </c>
      <c r="K42" s="410">
        <v>0</v>
      </c>
      <c r="L42" s="410">
        <v>2.9255239999999998</v>
      </c>
      <c r="M42" s="410">
        <v>2.9862782999999999</v>
      </c>
      <c r="N42" s="410">
        <v>3.0377999999999999E-2</v>
      </c>
    </row>
    <row r="43" spans="1:14" x14ac:dyDescent="0.25">
      <c r="A43" s="410" t="s">
        <v>23</v>
      </c>
      <c r="B43" s="410" t="s">
        <v>66</v>
      </c>
      <c r="C43" s="410"/>
      <c r="D43" s="410"/>
      <c r="E43" s="410" t="s">
        <v>325</v>
      </c>
      <c r="F43" s="410" t="s">
        <v>427</v>
      </c>
      <c r="G43" s="410"/>
      <c r="H43" s="410" t="s">
        <v>429</v>
      </c>
      <c r="I43" s="410">
        <v>0</v>
      </c>
      <c r="J43" s="410">
        <v>0.3</v>
      </c>
      <c r="K43" s="410">
        <v>0</v>
      </c>
      <c r="L43" s="410">
        <v>2.9129659999999999</v>
      </c>
      <c r="M43" s="410">
        <v>3.2366345000000001</v>
      </c>
      <c r="N43" s="410">
        <v>0.16183169999999999</v>
      </c>
    </row>
    <row r="44" spans="1:14" x14ac:dyDescent="0.25">
      <c r="A44" s="410" t="s">
        <v>23</v>
      </c>
      <c r="B44" s="410" t="s">
        <v>66</v>
      </c>
      <c r="C44" s="410"/>
      <c r="D44" s="410"/>
      <c r="E44" s="410" t="s">
        <v>326</v>
      </c>
      <c r="F44" s="410" t="s">
        <v>427</v>
      </c>
      <c r="G44" s="410"/>
      <c r="H44" s="410" t="s">
        <v>429</v>
      </c>
      <c r="I44" s="410">
        <v>0</v>
      </c>
      <c r="J44" s="410">
        <v>0.3</v>
      </c>
      <c r="K44" s="410">
        <v>0</v>
      </c>
      <c r="L44" s="410">
        <v>2.2947920000000002</v>
      </c>
      <c r="M44" s="410">
        <v>2.5497714</v>
      </c>
      <c r="N44" s="410">
        <v>0.12748860000000001</v>
      </c>
    </row>
    <row r="45" spans="1:14" x14ac:dyDescent="0.25">
      <c r="A45" s="410" t="s">
        <v>23</v>
      </c>
      <c r="B45" s="410" t="s">
        <v>66</v>
      </c>
      <c r="C45" s="410"/>
      <c r="D45" s="410"/>
      <c r="E45" s="410" t="s">
        <v>361</v>
      </c>
      <c r="F45" s="410" t="s">
        <v>427</v>
      </c>
      <c r="G45" s="410"/>
      <c r="H45" s="410" t="s">
        <v>429</v>
      </c>
      <c r="I45" s="410">
        <v>0</v>
      </c>
      <c r="J45" s="410">
        <v>0.5</v>
      </c>
      <c r="K45" s="410">
        <v>0</v>
      </c>
      <c r="L45" s="410">
        <v>2.70492</v>
      </c>
      <c r="M45" s="410">
        <v>2.6043780000000001</v>
      </c>
      <c r="N45" s="410">
        <v>5.0270000000000002E-2</v>
      </c>
    </row>
    <row r="46" spans="1:14" x14ac:dyDescent="0.25">
      <c r="A46" s="410" t="s">
        <v>34</v>
      </c>
      <c r="B46" s="410" t="s">
        <v>65</v>
      </c>
      <c r="C46" s="410"/>
      <c r="D46" s="410"/>
      <c r="E46" s="410" t="s">
        <v>431</v>
      </c>
      <c r="F46" s="410" t="s">
        <v>427</v>
      </c>
      <c r="G46" s="410"/>
      <c r="H46" s="410" t="s">
        <v>428</v>
      </c>
      <c r="I46" s="410">
        <v>0</v>
      </c>
      <c r="J46" s="410">
        <v>0</v>
      </c>
      <c r="K46" s="410">
        <v>0</v>
      </c>
      <c r="L46" s="410">
        <v>27.516940000000002</v>
      </c>
      <c r="M46" s="410">
        <v>25.421099999999999</v>
      </c>
      <c r="N46" s="410">
        <v>1.04792</v>
      </c>
    </row>
    <row r="47" spans="1:14" x14ac:dyDescent="0.25">
      <c r="A47" s="410" t="s">
        <v>34</v>
      </c>
      <c r="B47" s="410" t="s">
        <v>65</v>
      </c>
      <c r="C47" s="410"/>
      <c r="D47" s="410"/>
      <c r="E47" s="410" t="s">
        <v>432</v>
      </c>
      <c r="F47" s="410" t="s">
        <v>427</v>
      </c>
      <c r="G47" s="410"/>
      <c r="H47" s="410" t="s">
        <v>428</v>
      </c>
      <c r="I47" s="410">
        <v>0</v>
      </c>
      <c r="J47" s="410">
        <v>0</v>
      </c>
      <c r="K47" s="410">
        <v>0</v>
      </c>
      <c r="L47" s="410">
        <v>88492.127006299997</v>
      </c>
      <c r="M47" s="410"/>
      <c r="N47" s="4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>
    <tabColor rgb="FF7030A0"/>
  </sheetPr>
  <dimension ref="A1:N53"/>
  <sheetViews>
    <sheetView zoomScale="90" zoomScaleNormal="90" workbookViewId="0">
      <selection activeCell="I16" sqref="I16:J17"/>
    </sheetView>
  </sheetViews>
  <sheetFormatPr defaultRowHeight="15" x14ac:dyDescent="0.25"/>
  <cols>
    <col min="1" max="1" width="8.7109375" customWidth="1"/>
    <col min="2" max="2" width="16.28515625" bestFit="1" customWidth="1"/>
    <col min="3" max="4" width="20.7109375" bestFit="1" customWidth="1"/>
    <col min="5" max="5" width="10.85546875" customWidth="1"/>
    <col min="6" max="6" width="30.42578125" customWidth="1"/>
    <col min="7" max="7" width="18.85546875" customWidth="1"/>
    <col min="8" max="8" width="18.42578125" bestFit="1" customWidth="1"/>
    <col min="9" max="10" width="20.7109375" bestFit="1" customWidth="1"/>
    <col min="11" max="13" width="13.42578125" bestFit="1" customWidth="1"/>
    <col min="14" max="14" width="9.140625" style="38"/>
    <col min="15" max="15" width="30.140625" customWidth="1"/>
    <col min="16" max="16" width="28.42578125" bestFit="1" customWidth="1"/>
    <col min="17" max="18" width="16.5703125" bestFit="1" customWidth="1"/>
    <col min="19" max="19" width="16.5703125" customWidth="1"/>
    <col min="20" max="21" width="23.42578125" bestFit="1" customWidth="1"/>
    <col min="22" max="22" width="20.85546875" customWidth="1"/>
  </cols>
  <sheetData>
    <row r="1" spans="1:14" ht="15.75" x14ac:dyDescent="0.25">
      <c r="A1" s="43" t="s">
        <v>18</v>
      </c>
      <c r="B1" s="68" t="s">
        <v>108</v>
      </c>
      <c r="C1" s="69" t="s">
        <v>11</v>
      </c>
      <c r="D1" s="70"/>
      <c r="E1" s="70"/>
      <c r="F1" s="68" t="s">
        <v>108</v>
      </c>
      <c r="G1" s="69" t="s">
        <v>12</v>
      </c>
    </row>
    <row r="2" spans="1:14" x14ac:dyDescent="0.25">
      <c r="J2" s="71" t="s">
        <v>72</v>
      </c>
    </row>
    <row r="3" spans="1:14" x14ac:dyDescent="0.25">
      <c r="B3" s="40" t="s">
        <v>1</v>
      </c>
      <c r="C3" s="40" t="s">
        <v>40</v>
      </c>
      <c r="D3" s="40" t="s">
        <v>39</v>
      </c>
      <c r="F3" s="40" t="s">
        <v>1</v>
      </c>
      <c r="G3" s="40" t="s">
        <v>32</v>
      </c>
      <c r="H3" s="40" t="s">
        <v>33</v>
      </c>
      <c r="I3" s="40" t="s">
        <v>40</v>
      </c>
      <c r="J3" s="40" t="s">
        <v>39</v>
      </c>
    </row>
    <row r="4" spans="1:14" x14ac:dyDescent="0.25">
      <c r="B4" s="40" t="s">
        <v>34</v>
      </c>
      <c r="C4" s="49">
        <v>-8.6766672949089799E-3</v>
      </c>
      <c r="D4" s="49">
        <v>-3.6834797005668926E-2</v>
      </c>
      <c r="F4" s="40" t="s">
        <v>34</v>
      </c>
      <c r="G4" s="40" t="s">
        <v>90</v>
      </c>
      <c r="H4" s="40" t="s">
        <v>89</v>
      </c>
      <c r="I4" s="49">
        <v>-8.6753864214764477E-3</v>
      </c>
      <c r="J4" s="49">
        <v>-1.9173731974984236E-3</v>
      </c>
      <c r="N4"/>
    </row>
    <row r="5" spans="1:14" x14ac:dyDescent="0.25">
      <c r="B5" s="40" t="s">
        <v>25</v>
      </c>
      <c r="C5" s="49">
        <v>3.3023837866443147E-3</v>
      </c>
      <c r="D5" s="49">
        <v>3.8576260884691637E-3</v>
      </c>
      <c r="F5" s="40" t="s">
        <v>34</v>
      </c>
      <c r="G5" s="40" t="s">
        <v>88</v>
      </c>
      <c r="H5" s="40" t="s">
        <v>88</v>
      </c>
      <c r="I5" s="49">
        <v>0</v>
      </c>
      <c r="J5" s="49">
        <v>0</v>
      </c>
    </row>
    <row r="6" spans="1:14" x14ac:dyDescent="0.25">
      <c r="B6" s="40" t="s">
        <v>13</v>
      </c>
      <c r="C6" s="49">
        <v>-2.0591395757625686E-2</v>
      </c>
      <c r="D6" s="49">
        <v>1.4351043161322481E-2</v>
      </c>
      <c r="F6" s="40" t="s">
        <v>34</v>
      </c>
      <c r="G6" s="40" t="s">
        <v>91</v>
      </c>
      <c r="H6" s="40" t="s">
        <v>92</v>
      </c>
      <c r="I6" s="49">
        <v>0</v>
      </c>
      <c r="J6" s="49">
        <v>0</v>
      </c>
      <c r="N6"/>
    </row>
    <row r="7" spans="1:14" x14ac:dyDescent="0.25">
      <c r="B7" s="40" t="s">
        <v>91</v>
      </c>
      <c r="C7" s="49">
        <v>3.9461886005071785E-3</v>
      </c>
      <c r="D7" s="49">
        <v>1.4594002453335723E-2</v>
      </c>
      <c r="F7" s="40" t="s">
        <v>34</v>
      </c>
      <c r="G7" s="40" t="s">
        <v>91</v>
      </c>
      <c r="H7" s="40" t="s">
        <v>93</v>
      </c>
      <c r="I7" s="49">
        <v>0</v>
      </c>
      <c r="J7" s="49">
        <v>0</v>
      </c>
      <c r="N7"/>
    </row>
    <row r="8" spans="1:14" x14ac:dyDescent="0.25">
      <c r="B8" s="40" t="s">
        <v>36</v>
      </c>
      <c r="C8" s="49">
        <v>6.1882071165450673E-3</v>
      </c>
      <c r="D8" s="49">
        <v>7.3684538920510646E-3</v>
      </c>
      <c r="F8" s="40" t="s">
        <v>34</v>
      </c>
      <c r="G8" s="40" t="s">
        <v>91</v>
      </c>
      <c r="H8" s="40" t="s">
        <v>94</v>
      </c>
      <c r="I8" s="49">
        <v>0</v>
      </c>
      <c r="J8" s="49">
        <v>0</v>
      </c>
      <c r="N8"/>
    </row>
    <row r="9" spans="1:14" x14ac:dyDescent="0.25">
      <c r="B9" s="40" t="s">
        <v>116</v>
      </c>
      <c r="C9" s="49">
        <v>-1.155598808087655E-2</v>
      </c>
      <c r="D9" s="49">
        <v>-9.1823901329123412E-3</v>
      </c>
      <c r="F9" s="40" t="s">
        <v>34</v>
      </c>
      <c r="G9" s="40" t="s">
        <v>91</v>
      </c>
      <c r="H9" s="40" t="s">
        <v>95</v>
      </c>
      <c r="I9" s="49">
        <v>3.6537213555615324E-3</v>
      </c>
      <c r="J9" s="49">
        <v>-7.355651123543425E-3</v>
      </c>
      <c r="N9"/>
    </row>
    <row r="10" spans="1:14" x14ac:dyDescent="0.25">
      <c r="B10" s="90" t="s">
        <v>9</v>
      </c>
      <c r="C10" s="91">
        <v>-2.7387271629714653E-2</v>
      </c>
      <c r="D10" s="91">
        <v>-5.8460615434028336E-3</v>
      </c>
      <c r="F10" s="40" t="s">
        <v>34</v>
      </c>
      <c r="G10" s="40" t="s">
        <v>68</v>
      </c>
      <c r="H10" s="40" t="s">
        <v>97</v>
      </c>
      <c r="I10" s="49">
        <v>0</v>
      </c>
      <c r="J10" s="49">
        <v>0</v>
      </c>
      <c r="N10"/>
    </row>
    <row r="11" spans="1:14" x14ac:dyDescent="0.25">
      <c r="F11" s="40" t="s">
        <v>34</v>
      </c>
      <c r="G11" s="40" t="s">
        <v>114</v>
      </c>
      <c r="H11" s="40" t="s">
        <v>115</v>
      </c>
      <c r="I11" s="49">
        <v>-3.6561254190225862E-3</v>
      </c>
      <c r="J11" s="49">
        <v>-2.7637704495285607E-2</v>
      </c>
      <c r="N11"/>
    </row>
    <row r="12" spans="1:14" x14ac:dyDescent="0.25">
      <c r="F12" s="40" t="s">
        <v>34</v>
      </c>
      <c r="G12" s="40" t="s">
        <v>114</v>
      </c>
      <c r="H12" s="40" t="s">
        <v>165</v>
      </c>
      <c r="I12" s="49">
        <v>1.1231900285201591E-6</v>
      </c>
      <c r="J12" s="49">
        <v>7.5931810658528276E-5</v>
      </c>
      <c r="N12"/>
    </row>
    <row r="13" spans="1:14" x14ac:dyDescent="0.25">
      <c r="F13" s="40" t="s">
        <v>34</v>
      </c>
      <c r="G13" s="40" t="s">
        <v>130</v>
      </c>
      <c r="H13" s="40" t="s">
        <v>151</v>
      </c>
      <c r="I13" s="49">
        <v>0</v>
      </c>
      <c r="J13" s="49">
        <v>0</v>
      </c>
      <c r="N13"/>
    </row>
    <row r="14" spans="1:14" x14ac:dyDescent="0.25">
      <c r="F14" s="40" t="s">
        <v>91</v>
      </c>
      <c r="G14" s="40" t="s">
        <v>91</v>
      </c>
      <c r="H14" s="40" t="s">
        <v>35</v>
      </c>
      <c r="I14" s="49">
        <v>3.9461886005071785E-3</v>
      </c>
      <c r="J14" s="49">
        <v>1.4594002453335723E-2</v>
      </c>
      <c r="N14"/>
    </row>
    <row r="15" spans="1:14" x14ac:dyDescent="0.25">
      <c r="F15" s="40" t="s">
        <v>36</v>
      </c>
      <c r="G15" s="40" t="s">
        <v>96</v>
      </c>
      <c r="H15" s="40" t="s">
        <v>6</v>
      </c>
      <c r="I15" s="49">
        <v>5.3353134273821014E-3</v>
      </c>
      <c r="J15" s="49">
        <v>2.9458882283884312E-3</v>
      </c>
      <c r="N15"/>
    </row>
    <row r="16" spans="1:14" x14ac:dyDescent="0.25">
      <c r="F16" s="40" t="s">
        <v>36</v>
      </c>
      <c r="G16" s="40" t="s">
        <v>38</v>
      </c>
      <c r="H16" s="40" t="s">
        <v>98</v>
      </c>
      <c r="I16" s="49">
        <v>2.7756436844888252E-4</v>
      </c>
      <c r="J16" s="49">
        <v>0</v>
      </c>
      <c r="N16"/>
    </row>
    <row r="17" spans="6:10" x14ac:dyDescent="0.25">
      <c r="F17" s="40" t="s">
        <v>36</v>
      </c>
      <c r="G17" s="40" t="s">
        <v>38</v>
      </c>
      <c r="H17" s="40" t="s">
        <v>99</v>
      </c>
      <c r="I17" s="49">
        <v>1.5030986590304011E-4</v>
      </c>
      <c r="J17" s="49">
        <v>0</v>
      </c>
    </row>
    <row r="18" spans="6:10" x14ac:dyDescent="0.25">
      <c r="F18" s="40" t="s">
        <v>36</v>
      </c>
      <c r="G18" s="40" t="s">
        <v>5</v>
      </c>
      <c r="H18" s="40" t="s">
        <v>37</v>
      </c>
      <c r="I18" s="49">
        <v>4.25019454811043E-4</v>
      </c>
      <c r="J18" s="49">
        <v>4.4225656636626325E-3</v>
      </c>
    </row>
    <row r="19" spans="6:10" x14ac:dyDescent="0.25">
      <c r="F19" s="40" t="s">
        <v>13</v>
      </c>
      <c r="G19" s="40" t="s">
        <v>68</v>
      </c>
      <c r="H19" s="40" t="s">
        <v>13</v>
      </c>
      <c r="I19" s="49">
        <v>-2.0591395757625686E-2</v>
      </c>
      <c r="J19" s="49">
        <v>1.4351043161322481E-2</v>
      </c>
    </row>
    <row r="20" spans="6:10" x14ac:dyDescent="0.25">
      <c r="F20" s="40" t="s">
        <v>25</v>
      </c>
      <c r="G20" s="40" t="s">
        <v>25</v>
      </c>
      <c r="H20" s="40" t="s">
        <v>100</v>
      </c>
      <c r="I20" s="49">
        <v>0</v>
      </c>
      <c r="J20" s="182">
        <v>0</v>
      </c>
    </row>
    <row r="21" spans="6:10" x14ac:dyDescent="0.25">
      <c r="F21" s="40" t="s">
        <v>25</v>
      </c>
      <c r="G21" s="40" t="s">
        <v>25</v>
      </c>
      <c r="H21" s="40" t="s">
        <v>101</v>
      </c>
      <c r="I21" s="49">
        <v>2.8871770992113946E-3</v>
      </c>
      <c r="J21" s="49">
        <v>3.5232975777709195E-3</v>
      </c>
    </row>
    <row r="22" spans="6:10" x14ac:dyDescent="0.25">
      <c r="F22" s="40" t="s">
        <v>25</v>
      </c>
      <c r="G22" s="40" t="s">
        <v>25</v>
      </c>
      <c r="H22" s="40" t="s">
        <v>102</v>
      </c>
      <c r="I22" s="49">
        <v>4.1520668743292015E-4</v>
      </c>
      <c r="J22" s="49">
        <v>3.3432851069824422E-4</v>
      </c>
    </row>
    <row r="23" spans="6:10" x14ac:dyDescent="0.25">
      <c r="F23" s="40" t="s">
        <v>116</v>
      </c>
      <c r="G23" s="40" t="s">
        <v>116</v>
      </c>
      <c r="H23" s="40" t="s">
        <v>116</v>
      </c>
      <c r="I23" s="183">
        <v>-1.155598808087655E-2</v>
      </c>
      <c r="J23" s="49">
        <v>-9.1823901329123412E-3</v>
      </c>
    </row>
    <row r="24" spans="6:10" x14ac:dyDescent="0.25">
      <c r="F24" s="50" t="s">
        <v>9</v>
      </c>
      <c r="G24" s="50"/>
      <c r="H24" s="50"/>
      <c r="I24" s="51">
        <v>-2.738727162971466E-2</v>
      </c>
      <c r="J24" s="51">
        <v>-5.8460615434028362E-3</v>
      </c>
    </row>
    <row r="40" spans="5:5" x14ac:dyDescent="0.25">
      <c r="E40" s="16"/>
    </row>
    <row r="53" ht="15.75" thickBot="1" x14ac:dyDescent="0.3"/>
  </sheetData>
  <hyperlinks>
    <hyperlink ref="A1" location="'Project Summary'!A1" display="Back" xr:uid="{4D5DB0BB-8080-4C18-B510-7B6D2AEC7C54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36559-1209-446C-84D9-C1D8A85FD1F4}">
  <sheetPr>
    <tabColor rgb="FF7030A0"/>
  </sheetPr>
  <dimension ref="B2:O28"/>
  <sheetViews>
    <sheetView showGridLines="0" topLeftCell="B1" workbookViewId="0">
      <selection activeCell="G7" sqref="G7"/>
    </sheetView>
  </sheetViews>
  <sheetFormatPr defaultRowHeight="15" x14ac:dyDescent="0.25"/>
  <cols>
    <col min="2" max="2" width="28" customWidth="1"/>
    <col min="3" max="3" width="23" customWidth="1"/>
    <col min="4" max="4" width="23.7109375" customWidth="1"/>
    <col min="10" max="10" width="14.28515625" customWidth="1"/>
    <col min="12" max="12" width="12.140625" customWidth="1"/>
  </cols>
  <sheetData>
    <row r="2" spans="2:15" ht="19.5" thickBot="1" x14ac:dyDescent="0.35">
      <c r="C2" s="626" t="s">
        <v>175</v>
      </c>
      <c r="D2" s="626"/>
    </row>
    <row r="3" spans="2:15" ht="15.75" thickBot="1" x14ac:dyDescent="0.3">
      <c r="C3" s="157" t="s">
        <v>134</v>
      </c>
      <c r="D3" s="157" t="s">
        <v>135</v>
      </c>
    </row>
    <row r="4" spans="2:15" ht="7.5" customHeight="1" thickBot="1" x14ac:dyDescent="0.3"/>
    <row r="5" spans="2:15" x14ac:dyDescent="0.25">
      <c r="B5" s="167" t="s">
        <v>174</v>
      </c>
      <c r="C5" s="168">
        <v>-2.7387271629714653E-2</v>
      </c>
      <c r="D5" s="169">
        <v>-5.8460615434028189E-3</v>
      </c>
      <c r="G5" s="625" t="s">
        <v>176</v>
      </c>
      <c r="H5" s="625"/>
      <c r="I5" s="137"/>
      <c r="J5" s="141" t="s">
        <v>181</v>
      </c>
    </row>
    <row r="6" spans="2:15" x14ac:dyDescent="0.25">
      <c r="B6" s="170"/>
      <c r="C6" s="135"/>
      <c r="D6" s="171"/>
      <c r="G6" s="142">
        <v>2019</v>
      </c>
      <c r="H6" s="142">
        <v>2018</v>
      </c>
    </row>
    <row r="7" spans="2:15" x14ac:dyDescent="0.25">
      <c r="B7" s="172" t="s">
        <v>190</v>
      </c>
      <c r="C7" s="134">
        <v>-8.6753864214764477E-3</v>
      </c>
      <c r="D7" s="173">
        <v>-1.9173731974984236E-3</v>
      </c>
      <c r="G7" s="136">
        <v>-6.4049550981456371E-2</v>
      </c>
      <c r="H7" s="136">
        <v>-2.3744939116973507E-2</v>
      </c>
      <c r="J7" s="105" t="s">
        <v>180</v>
      </c>
    </row>
    <row r="8" spans="2:15" x14ac:dyDescent="0.25">
      <c r="B8" s="172" t="s">
        <v>133</v>
      </c>
      <c r="C8" s="134">
        <v>3.9461886005071785E-3</v>
      </c>
      <c r="D8" s="173">
        <v>1.4594002453335723E-2</v>
      </c>
      <c r="G8" s="136">
        <v>1.1415525114155223E-2</v>
      </c>
      <c r="H8" s="136">
        <v>4.4349070100142995E-2</v>
      </c>
    </row>
    <row r="9" spans="2:15" x14ac:dyDescent="0.25">
      <c r="B9" s="172" t="s">
        <v>170</v>
      </c>
      <c r="C9" s="134">
        <v>3.6537213555615324E-3</v>
      </c>
      <c r="D9" s="173">
        <v>-7.355651123543425E-3</v>
      </c>
      <c r="G9" s="136">
        <v>1.9999471509489775E-2</v>
      </c>
      <c r="H9" s="136">
        <v>-3.89232682156615E-2</v>
      </c>
    </row>
    <row r="10" spans="2:15" x14ac:dyDescent="0.25">
      <c r="B10" s="172" t="s">
        <v>173</v>
      </c>
      <c r="C10" s="134">
        <v>-2.0591395757625686E-2</v>
      </c>
      <c r="D10" s="174">
        <v>1.4351043161322481E-2</v>
      </c>
      <c r="G10" s="136">
        <v>3.35815612697834E-2</v>
      </c>
      <c r="H10" s="136">
        <v>-2.0653769464790916E-2</v>
      </c>
    </row>
    <row r="11" spans="2:15" x14ac:dyDescent="0.25">
      <c r="B11" s="172" t="s">
        <v>114</v>
      </c>
      <c r="C11" s="134">
        <v>-3.6561254190225862E-3</v>
      </c>
      <c r="D11" s="173">
        <v>-2.7637704495285607E-2</v>
      </c>
      <c r="G11" s="139" t="s">
        <v>177</v>
      </c>
      <c r="H11" s="138"/>
      <c r="I11" s="135"/>
      <c r="J11" s="139"/>
      <c r="K11" s="105"/>
      <c r="L11" s="89" t="s">
        <v>158</v>
      </c>
      <c r="M11" s="125">
        <v>40.333333333333336</v>
      </c>
      <c r="N11" s="125">
        <v>52.958333333333336</v>
      </c>
      <c r="O11" s="125">
        <v>54.458333333333336</v>
      </c>
    </row>
    <row r="12" spans="2:15" x14ac:dyDescent="0.25">
      <c r="B12" s="172" t="s">
        <v>116</v>
      </c>
      <c r="C12" s="134">
        <v>-1.155598808087655E-2</v>
      </c>
      <c r="D12" s="173">
        <v>-9.1823901329123412E-3</v>
      </c>
      <c r="G12" s="105" t="s">
        <v>199</v>
      </c>
      <c r="H12" s="105"/>
      <c r="I12" s="105"/>
      <c r="J12" s="105"/>
      <c r="K12" s="105"/>
      <c r="L12" s="179" t="s">
        <v>112</v>
      </c>
      <c r="M12" s="180">
        <v>71.625</v>
      </c>
      <c r="N12" s="180">
        <v>80.75</v>
      </c>
      <c r="O12" s="180">
        <v>87.291666666666671</v>
      </c>
    </row>
    <row r="13" spans="2:15" x14ac:dyDescent="0.25">
      <c r="B13" s="172"/>
      <c r="C13" s="134"/>
      <c r="D13" s="173"/>
      <c r="G13" s="135"/>
      <c r="H13" s="139"/>
      <c r="I13" s="139"/>
      <c r="J13" s="139"/>
      <c r="K13" s="105"/>
      <c r="L13" s="105"/>
      <c r="M13" s="105"/>
      <c r="N13" s="105"/>
      <c r="O13" s="105"/>
    </row>
    <row r="14" spans="2:15" x14ac:dyDescent="0.25">
      <c r="B14" s="172" t="s">
        <v>153</v>
      </c>
      <c r="C14" s="134">
        <v>2.8871770992113946E-3</v>
      </c>
      <c r="D14" s="173">
        <v>3.5232975777709195E-3</v>
      </c>
      <c r="G14" s="139" t="s">
        <v>178</v>
      </c>
      <c r="H14" s="139"/>
      <c r="I14" s="135"/>
      <c r="J14" s="135"/>
      <c r="K14" s="105"/>
      <c r="L14" s="105"/>
      <c r="M14" s="105"/>
      <c r="N14" s="105"/>
      <c r="O14" s="105"/>
    </row>
    <row r="15" spans="2:15" x14ac:dyDescent="0.25">
      <c r="B15" s="172" t="s">
        <v>102</v>
      </c>
      <c r="C15" s="185">
        <v>4.1520668743292015E-4</v>
      </c>
      <c r="D15" s="174">
        <v>3.3432851069824422E-4</v>
      </c>
      <c r="G15" s="136">
        <v>4.5882352941176485E-2</v>
      </c>
      <c r="H15" s="136">
        <v>3.4692635423006601E-2</v>
      </c>
      <c r="J15" s="105"/>
      <c r="K15" s="105"/>
      <c r="L15" s="105"/>
      <c r="M15" s="105"/>
      <c r="N15" s="105"/>
      <c r="O15" s="105"/>
    </row>
    <row r="16" spans="2:15" x14ac:dyDescent="0.25">
      <c r="B16" s="172"/>
      <c r="C16" s="134"/>
      <c r="D16" s="173"/>
      <c r="G16" s="135"/>
      <c r="H16" s="135"/>
      <c r="I16" s="135"/>
      <c r="J16" s="105"/>
      <c r="K16" s="105"/>
      <c r="L16" s="105"/>
      <c r="M16" s="105"/>
      <c r="N16" s="105"/>
      <c r="O16" s="105"/>
    </row>
    <row r="17" spans="2:15" x14ac:dyDescent="0.25">
      <c r="B17" s="172" t="s">
        <v>171</v>
      </c>
      <c r="C17" s="134">
        <v>5.3353134273821014E-3</v>
      </c>
      <c r="D17" s="174">
        <v>2.9458882283884312E-3</v>
      </c>
      <c r="G17" s="139" t="s">
        <v>187</v>
      </c>
      <c r="H17" s="139"/>
      <c r="I17" s="135"/>
      <c r="K17" s="105"/>
      <c r="L17" s="105"/>
      <c r="M17" s="105"/>
      <c r="N17" s="105"/>
      <c r="O17" s="105"/>
    </row>
    <row r="18" spans="2:15" x14ac:dyDescent="0.25">
      <c r="B18" s="172" t="s">
        <v>172</v>
      </c>
      <c r="C18" s="185">
        <v>4.25019454811043E-4</v>
      </c>
      <c r="D18" s="174">
        <v>4.4225656636626325E-3</v>
      </c>
      <c r="G18" s="139"/>
      <c r="H18" s="139"/>
      <c r="I18" s="135"/>
      <c r="K18" s="105"/>
      <c r="L18" s="105"/>
      <c r="M18" s="105"/>
      <c r="N18" s="105"/>
      <c r="O18" s="105"/>
    </row>
    <row r="19" spans="2:15" x14ac:dyDescent="0.25">
      <c r="B19" s="172" t="s">
        <v>98</v>
      </c>
      <c r="C19" s="185">
        <v>2.7756436844888252E-4</v>
      </c>
      <c r="D19" s="174">
        <v>0</v>
      </c>
      <c r="G19" s="139"/>
      <c r="H19" s="139"/>
      <c r="I19" s="135"/>
      <c r="K19" s="105"/>
      <c r="L19" s="105"/>
      <c r="M19" s="105"/>
      <c r="N19" s="105"/>
      <c r="O19" s="105"/>
    </row>
    <row r="20" spans="2:15" ht="15.75" thickBot="1" x14ac:dyDescent="0.3">
      <c r="B20" s="175" t="s">
        <v>99</v>
      </c>
      <c r="C20" s="186">
        <v>1.5030986590304011E-4</v>
      </c>
      <c r="D20" s="176">
        <v>0</v>
      </c>
      <c r="G20" s="139" t="s">
        <v>179</v>
      </c>
      <c r="H20" s="139"/>
      <c r="I20" s="135"/>
      <c r="K20" s="105"/>
      <c r="L20" s="105"/>
      <c r="M20" s="105"/>
      <c r="N20" s="105"/>
      <c r="O20" s="105"/>
    </row>
    <row r="21" spans="2:15" x14ac:dyDescent="0.25">
      <c r="B21" s="105"/>
      <c r="C21" s="166"/>
      <c r="D21" s="105"/>
    </row>
    <row r="28" spans="2:15" x14ac:dyDescent="0.25">
      <c r="G28" s="105"/>
      <c r="H28" s="105"/>
      <c r="I28" s="105"/>
      <c r="J28" s="105"/>
    </row>
  </sheetData>
  <mergeCells count="2">
    <mergeCell ref="G5:H5"/>
    <mergeCell ref="C2:D2"/>
  </mergeCells>
  <conditionalFormatting sqref="C7:D20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{52C91301-CA31-4A59-9AC1-EE2A5A8EA403}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C91301-CA31-4A59-9AC1-EE2A5A8EA4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C7:D20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56DA7-AAC7-4525-B5C1-76D16F3CBE13}">
  <sheetPr>
    <tabColor rgb="FFFF7C80"/>
  </sheetPr>
  <dimension ref="C1:L33"/>
  <sheetViews>
    <sheetView showGridLines="0" workbookViewId="0">
      <selection activeCell="H21" sqref="H21"/>
    </sheetView>
  </sheetViews>
  <sheetFormatPr defaultRowHeight="15" x14ac:dyDescent="0.25"/>
  <cols>
    <col min="2" max="2" width="24.140625" customWidth="1"/>
    <col min="3" max="3" width="30.5703125" bestFit="1" customWidth="1"/>
    <col min="4" max="4" width="23.42578125" customWidth="1"/>
    <col min="5" max="5" width="10.7109375" bestFit="1" customWidth="1"/>
    <col min="6" max="6" width="23.140625" bestFit="1" customWidth="1"/>
    <col min="8" max="9" width="11.28515625" bestFit="1" customWidth="1"/>
  </cols>
  <sheetData>
    <row r="1" spans="3:12" ht="15.75" thickBot="1" x14ac:dyDescent="0.3"/>
    <row r="2" spans="3:12" ht="15.75" thickBot="1" x14ac:dyDescent="0.3">
      <c r="C2" s="628" t="s">
        <v>483</v>
      </c>
      <c r="D2" s="629"/>
      <c r="E2" s="629"/>
      <c r="F2" s="630"/>
      <c r="H2" s="448" t="s">
        <v>484</v>
      </c>
      <c r="I2" s="449"/>
      <c r="J2" s="449"/>
      <c r="K2" s="449"/>
      <c r="L2" s="450"/>
    </row>
    <row r="3" spans="3:12" x14ac:dyDescent="0.25">
      <c r="C3" s="451"/>
      <c r="D3" s="452">
        <v>2019</v>
      </c>
      <c r="E3" s="452">
        <v>2020</v>
      </c>
      <c r="F3" s="453" t="s">
        <v>485</v>
      </c>
    </row>
    <row r="4" spans="3:12" ht="15.75" thickBot="1" x14ac:dyDescent="0.3">
      <c r="C4" s="454" t="s">
        <v>486</v>
      </c>
      <c r="D4" s="455">
        <v>4096634.1599999997</v>
      </c>
      <c r="E4" s="455">
        <v>2936191.1</v>
      </c>
      <c r="F4" s="456">
        <v>-0.28326743728563741</v>
      </c>
    </row>
    <row r="5" spans="3:12" ht="15.75" thickBot="1" x14ac:dyDescent="0.3">
      <c r="C5" s="457"/>
      <c r="D5" s="457"/>
      <c r="E5" s="457"/>
      <c r="F5" s="457"/>
    </row>
    <row r="6" spans="3:12" x14ac:dyDescent="0.25">
      <c r="C6" s="631" t="s">
        <v>487</v>
      </c>
      <c r="D6" s="632"/>
      <c r="E6" s="632"/>
      <c r="F6" s="633"/>
    </row>
    <row r="7" spans="3:12" x14ac:dyDescent="0.25">
      <c r="C7" s="458"/>
      <c r="D7" s="459">
        <v>0.74812380122319733</v>
      </c>
      <c r="E7" s="459">
        <v>0.60682342508292464</v>
      </c>
      <c r="F7" s="460">
        <v>-0.18887298587378687</v>
      </c>
      <c r="G7" s="22" t="s">
        <v>524</v>
      </c>
    </row>
    <row r="8" spans="3:12" x14ac:dyDescent="0.25">
      <c r="C8" s="458"/>
      <c r="D8" s="461">
        <v>0.25187619877680267</v>
      </c>
      <c r="E8" s="461">
        <v>0.39317657491707542</v>
      </c>
      <c r="F8" s="462">
        <v>0.56099137920325903</v>
      </c>
    </row>
    <row r="9" spans="3:12" ht="15.75" thickBot="1" x14ac:dyDescent="0.3">
      <c r="C9" s="463"/>
      <c r="D9" s="464"/>
      <c r="E9" s="464"/>
      <c r="F9" s="465"/>
    </row>
    <row r="10" spans="3:12" x14ac:dyDescent="0.25">
      <c r="C10" s="634" t="s">
        <v>502</v>
      </c>
      <c r="D10" s="634"/>
      <c r="E10" s="634"/>
      <c r="F10" s="634"/>
    </row>
    <row r="11" spans="3:12" x14ac:dyDescent="0.25">
      <c r="C11" s="452" t="s">
        <v>488</v>
      </c>
      <c r="D11" s="466">
        <v>6.1808027430967465E-2</v>
      </c>
      <c r="E11" s="466">
        <v>5.1733180651073463E-2</v>
      </c>
      <c r="F11" s="467">
        <v>-0.16300223771332067</v>
      </c>
    </row>
    <row r="12" spans="3:12" x14ac:dyDescent="0.25">
      <c r="C12" s="457"/>
      <c r="D12" s="457"/>
      <c r="E12" s="457"/>
      <c r="F12" s="457"/>
    </row>
    <row r="13" spans="3:12" x14ac:dyDescent="0.25">
      <c r="C13" s="634" t="s">
        <v>489</v>
      </c>
      <c r="D13" s="634"/>
      <c r="E13" s="634"/>
      <c r="F13" s="634"/>
    </row>
    <row r="14" spans="3:12" x14ac:dyDescent="0.25">
      <c r="C14" s="452" t="s">
        <v>490</v>
      </c>
      <c r="D14" s="468">
        <v>34.666666666666664</v>
      </c>
      <c r="E14" s="468">
        <v>29.416666666666668</v>
      </c>
      <c r="F14" s="469">
        <v>-0.1514423076923076</v>
      </c>
    </row>
    <row r="15" spans="3:12" x14ac:dyDescent="0.25">
      <c r="C15" s="452" t="s">
        <v>491</v>
      </c>
      <c r="D15" s="470">
        <v>66</v>
      </c>
      <c r="E15" s="470">
        <v>60.5</v>
      </c>
      <c r="F15" s="469">
        <v>-8.333333333333337E-2</v>
      </c>
    </row>
    <row r="16" spans="3:12" x14ac:dyDescent="0.25">
      <c r="C16" s="452" t="s">
        <v>492</v>
      </c>
      <c r="D16" s="471">
        <v>10033.163841807909</v>
      </c>
      <c r="E16" s="471">
        <v>7265.2598870056499</v>
      </c>
      <c r="F16" s="469">
        <v>-0.27587548638132287</v>
      </c>
    </row>
    <row r="17" spans="3:6" x14ac:dyDescent="0.25">
      <c r="C17" s="472"/>
      <c r="D17" s="473"/>
      <c r="E17" s="473"/>
      <c r="F17" s="474"/>
    </row>
    <row r="18" spans="3:6" x14ac:dyDescent="0.25">
      <c r="C18" s="634" t="s">
        <v>493</v>
      </c>
      <c r="D18" s="634"/>
      <c r="E18" s="634"/>
      <c r="F18" s="634"/>
    </row>
    <row r="19" spans="3:6" x14ac:dyDescent="0.25">
      <c r="C19" s="452" t="s">
        <v>494</v>
      </c>
      <c r="D19" s="475">
        <v>859</v>
      </c>
      <c r="E19" s="475">
        <v>1209</v>
      </c>
      <c r="F19" s="469">
        <v>0.40745052386495928</v>
      </c>
    </row>
    <row r="20" spans="3:6" x14ac:dyDescent="0.25">
      <c r="C20" s="452"/>
      <c r="D20" s="476"/>
      <c r="E20" s="476"/>
      <c r="F20" s="469"/>
    </row>
    <row r="21" spans="3:6" ht="15.75" thickBot="1" x14ac:dyDescent="0.3">
      <c r="C21" s="457"/>
      <c r="D21" s="477"/>
      <c r="E21" s="477"/>
      <c r="F21" s="474"/>
    </row>
    <row r="22" spans="3:6" ht="15.75" thickBot="1" x14ac:dyDescent="0.3">
      <c r="C22" s="478" t="s">
        <v>495</v>
      </c>
      <c r="D22" s="635" t="s">
        <v>496</v>
      </c>
      <c r="E22" s="636"/>
      <c r="F22" s="637"/>
    </row>
    <row r="23" spans="3:6" ht="31.5" x14ac:dyDescent="0.25">
      <c r="C23" s="56"/>
      <c r="D23" s="479" t="s">
        <v>497</v>
      </c>
      <c r="E23" s="479" t="s">
        <v>506</v>
      </c>
      <c r="F23" s="479" t="s">
        <v>498</v>
      </c>
    </row>
    <row r="24" spans="3:6" ht="24.95" customHeight="1" x14ac:dyDescent="0.25">
      <c r="C24" s="485" t="s">
        <v>348</v>
      </c>
      <c r="D24" s="488">
        <v>183688.97999999998</v>
      </c>
      <c r="E24" s="480">
        <v>3.2364430182869972E-3</v>
      </c>
      <c r="F24" s="482">
        <v>-0.17470506628499871</v>
      </c>
    </row>
    <row r="25" spans="3:6" ht="24.95" customHeight="1" x14ac:dyDescent="0.25">
      <c r="C25" s="485" t="s">
        <v>503</v>
      </c>
      <c r="D25" s="488">
        <v>629225.43999999994</v>
      </c>
      <c r="E25" s="480">
        <v>1.1086415103489409E-2</v>
      </c>
      <c r="F25" s="481">
        <v>2.8982090859075438E-2</v>
      </c>
    </row>
    <row r="26" spans="3:6" ht="24.95" customHeight="1" x14ac:dyDescent="0.25">
      <c r="C26" s="485" t="s">
        <v>504</v>
      </c>
      <c r="D26" s="488">
        <v>1950464.4199999992</v>
      </c>
      <c r="E26" s="480">
        <v>3.4365518032307626E-2</v>
      </c>
      <c r="F26" s="482">
        <v>-0.25692897417758465</v>
      </c>
    </row>
    <row r="27" spans="3:6" ht="24.95" customHeight="1" x14ac:dyDescent="0.25">
      <c r="C27" s="485" t="s">
        <v>350</v>
      </c>
      <c r="D27" s="488">
        <v>8110497.8099999987</v>
      </c>
      <c r="E27" s="480">
        <v>0.14290004774378126</v>
      </c>
      <c r="F27" s="482">
        <v>-0.28476489212536438</v>
      </c>
    </row>
    <row r="28" spans="3:6" ht="24.95" customHeight="1" x14ac:dyDescent="0.25">
      <c r="C28" s="485" t="s">
        <v>505</v>
      </c>
      <c r="D28" s="488">
        <v>1630162.0100000005</v>
      </c>
      <c r="E28" s="480">
        <v>2.9000000000000001E-2</v>
      </c>
      <c r="F28" s="482">
        <v>-0.13520706037610741</v>
      </c>
    </row>
    <row r="29" spans="3:6" x14ac:dyDescent="0.25">
      <c r="C29" s="483"/>
      <c r="D29" s="484"/>
      <c r="E29" s="484"/>
      <c r="F29" s="484"/>
    </row>
    <row r="30" spans="3:6" x14ac:dyDescent="0.25">
      <c r="C30" s="627" t="s">
        <v>499</v>
      </c>
      <c r="D30" s="627"/>
      <c r="E30" s="627"/>
      <c r="F30" s="627"/>
    </row>
    <row r="31" spans="3:6" ht="35.1" customHeight="1" x14ac:dyDescent="0.25">
      <c r="C31" s="485" t="s">
        <v>500</v>
      </c>
      <c r="D31" s="486">
        <v>33706482.409999825</v>
      </c>
      <c r="E31" s="486">
        <v>15581223.742500005</v>
      </c>
      <c r="F31" s="487">
        <v>-0.53773806613894937</v>
      </c>
    </row>
    <row r="32" spans="3:6" ht="35.1" customHeight="1" x14ac:dyDescent="0.25">
      <c r="C32" s="485" t="s">
        <v>501</v>
      </c>
      <c r="D32" s="486">
        <v>16508162.19527</v>
      </c>
      <c r="E32" s="486">
        <v>605547.48925700004</v>
      </c>
      <c r="F32" s="487">
        <v>-0.96331829781570089</v>
      </c>
    </row>
    <row r="33" spans="3:6" x14ac:dyDescent="0.25">
      <c r="C33" s="440"/>
      <c r="D33" s="440"/>
      <c r="E33" s="440"/>
      <c r="F33" s="440"/>
    </row>
  </sheetData>
  <mergeCells count="7">
    <mergeCell ref="C30:F30"/>
    <mergeCell ref="C2:F2"/>
    <mergeCell ref="C6:F6"/>
    <mergeCell ref="C10:F10"/>
    <mergeCell ref="C13:F13"/>
    <mergeCell ref="C18:F18"/>
    <mergeCell ref="D22:F2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27BE9-E447-4F6A-A25C-4CBC10A02A2B}">
  <sheetPr>
    <tabColor rgb="FFFFC000"/>
  </sheetPr>
  <dimension ref="C2:P2"/>
  <sheetViews>
    <sheetView showGridLines="0" topLeftCell="A10" workbookViewId="0">
      <selection activeCell="Q25" sqref="Q25"/>
    </sheetView>
  </sheetViews>
  <sheetFormatPr defaultRowHeight="15" x14ac:dyDescent="0.25"/>
  <sheetData>
    <row r="2" spans="3:16" x14ac:dyDescent="0.25">
      <c r="C2" s="638" t="s">
        <v>474</v>
      </c>
      <c r="D2" s="638"/>
      <c r="E2" s="638"/>
      <c r="F2" s="638"/>
      <c r="G2" s="638"/>
      <c r="H2" s="638"/>
      <c r="I2" s="638"/>
      <c r="J2" s="638"/>
      <c r="K2" s="638"/>
      <c r="L2" s="638"/>
      <c r="M2" s="638"/>
      <c r="N2" s="638"/>
      <c r="O2" s="638"/>
      <c r="P2" s="638"/>
    </row>
  </sheetData>
  <mergeCells count="1">
    <mergeCell ref="C2:P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EA3DB-6421-4D87-B263-1013B9248745}">
  <sheetPr>
    <tabColor rgb="FF7030A0"/>
  </sheetPr>
  <dimension ref="A1:B18"/>
  <sheetViews>
    <sheetView showGridLines="0" topLeftCell="A16" zoomScaleNormal="100" workbookViewId="0">
      <selection activeCell="B17" sqref="B17"/>
    </sheetView>
  </sheetViews>
  <sheetFormatPr defaultRowHeight="15" x14ac:dyDescent="0.25"/>
  <cols>
    <col min="1" max="1" width="65" customWidth="1"/>
    <col min="2" max="2" width="188" customWidth="1"/>
  </cols>
  <sheetData>
    <row r="1" spans="1:2" ht="15.75" thickBot="1" x14ac:dyDescent="0.3"/>
    <row r="2" spans="1:2" ht="15.75" thickBot="1" x14ac:dyDescent="0.3">
      <c r="A2" s="577" t="s">
        <v>546</v>
      </c>
      <c r="B2" s="639" t="s">
        <v>80</v>
      </c>
    </row>
    <row r="3" spans="1:2" x14ac:dyDescent="0.25">
      <c r="A3" s="578" t="s">
        <v>552</v>
      </c>
      <c r="B3" s="640"/>
    </row>
    <row r="4" spans="1:2" s="38" customFormat="1" ht="63.75" customHeight="1" x14ac:dyDescent="0.25">
      <c r="A4" s="579" t="s">
        <v>533</v>
      </c>
      <c r="B4" s="566" t="s">
        <v>545</v>
      </c>
    </row>
    <row r="5" spans="1:2" ht="59.25" customHeight="1" x14ac:dyDescent="0.25">
      <c r="A5" s="580" t="s">
        <v>532</v>
      </c>
      <c r="B5" s="567" t="s">
        <v>555</v>
      </c>
    </row>
    <row r="6" spans="1:2" ht="45.75" customHeight="1" x14ac:dyDescent="0.25">
      <c r="A6" s="580" t="s">
        <v>535</v>
      </c>
      <c r="B6" s="567" t="s">
        <v>547</v>
      </c>
    </row>
    <row r="7" spans="1:2" ht="45.75" customHeight="1" x14ac:dyDescent="0.25">
      <c r="A7" s="581" t="s">
        <v>562</v>
      </c>
      <c r="B7" s="567" t="s">
        <v>548</v>
      </c>
    </row>
    <row r="8" spans="1:2" ht="70.5" customHeight="1" thickBot="1" x14ac:dyDescent="0.3">
      <c r="A8" s="582" t="s">
        <v>537</v>
      </c>
      <c r="B8" s="568" t="s">
        <v>569</v>
      </c>
    </row>
    <row r="9" spans="1:2" s="135" customFormat="1" ht="26.25" customHeight="1" thickBot="1" x14ac:dyDescent="0.3">
      <c r="A9" s="583"/>
      <c r="B9" s="565"/>
    </row>
    <row r="10" spans="1:2" ht="19.5" customHeight="1" thickBot="1" x14ac:dyDescent="0.3">
      <c r="A10" s="584" t="s">
        <v>549</v>
      </c>
      <c r="B10" s="585"/>
    </row>
    <row r="11" spans="1:2" ht="15" customHeight="1" x14ac:dyDescent="0.25">
      <c r="A11" s="586"/>
      <c r="B11" s="569"/>
    </row>
    <row r="12" spans="1:2" ht="64.5" customHeight="1" x14ac:dyDescent="0.25">
      <c r="A12" s="575" t="s">
        <v>550</v>
      </c>
      <c r="B12" s="570" t="s">
        <v>551</v>
      </c>
    </row>
    <row r="13" spans="1:2" ht="44.25" customHeight="1" x14ac:dyDescent="0.25">
      <c r="A13" s="587" t="s">
        <v>554</v>
      </c>
      <c r="B13" s="571" t="s">
        <v>625</v>
      </c>
    </row>
    <row r="14" spans="1:2" ht="43.5" customHeight="1" thickBot="1" x14ac:dyDescent="0.3">
      <c r="A14" s="588" t="s">
        <v>5</v>
      </c>
      <c r="B14" s="572" t="s">
        <v>626</v>
      </c>
    </row>
    <row r="15" spans="1:2" s="574" customFormat="1" ht="25.5" customHeight="1" thickBot="1" x14ac:dyDescent="0.3">
      <c r="A15" s="589"/>
      <c r="B15" s="573"/>
    </row>
    <row r="16" spans="1:2" ht="24.75" customHeight="1" x14ac:dyDescent="0.25">
      <c r="A16" s="590" t="s">
        <v>561</v>
      </c>
      <c r="B16" s="591"/>
    </row>
    <row r="17" spans="1:2" ht="47.25" customHeight="1" x14ac:dyDescent="0.25">
      <c r="A17" s="575" t="s">
        <v>557</v>
      </c>
      <c r="B17" s="567" t="s">
        <v>558</v>
      </c>
    </row>
    <row r="18" spans="1:2" ht="44.25" customHeight="1" thickBot="1" x14ac:dyDescent="0.3">
      <c r="A18" s="576" t="s">
        <v>559</v>
      </c>
      <c r="B18" s="572" t="s">
        <v>560</v>
      </c>
    </row>
  </sheetData>
  <mergeCells count="1">
    <mergeCell ref="B2:B3"/>
  </mergeCells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577A-283F-4F1A-B796-77DB0239F34E}">
  <sheetPr>
    <tabColor rgb="FFFFFF00"/>
  </sheetPr>
  <dimension ref="A2:T55"/>
  <sheetViews>
    <sheetView showGridLines="0" workbookViewId="0">
      <selection activeCell="N60" sqref="N60"/>
    </sheetView>
  </sheetViews>
  <sheetFormatPr defaultRowHeight="15" x14ac:dyDescent="0.25"/>
  <sheetData>
    <row r="2" spans="1:20" x14ac:dyDescent="0.25">
      <c r="A2" s="440"/>
      <c r="B2" s="440"/>
      <c r="C2" s="440"/>
      <c r="D2" s="440"/>
      <c r="E2" s="440"/>
      <c r="F2" s="440"/>
      <c r="G2" s="440"/>
      <c r="H2" s="440"/>
      <c r="I2" s="440"/>
      <c r="J2" s="440"/>
      <c r="K2" s="440"/>
      <c r="L2" s="440"/>
      <c r="M2" s="440"/>
      <c r="N2" s="440"/>
      <c r="O2" s="440"/>
      <c r="P2" s="440"/>
      <c r="Q2" s="440"/>
      <c r="R2" s="440"/>
      <c r="S2" s="440"/>
      <c r="T2" s="440"/>
    </row>
    <row r="3" spans="1:20" x14ac:dyDescent="0.25">
      <c r="A3" s="440"/>
      <c r="B3" s="440"/>
      <c r="C3" s="440"/>
      <c r="D3" s="440"/>
      <c r="E3" s="440"/>
      <c r="F3" s="440"/>
      <c r="G3" s="440"/>
      <c r="H3" s="440"/>
      <c r="I3" s="440"/>
      <c r="J3" s="440"/>
      <c r="K3" s="440"/>
      <c r="L3" s="440"/>
      <c r="M3" s="440"/>
      <c r="N3" s="440"/>
      <c r="O3" s="440"/>
      <c r="P3" s="440"/>
      <c r="Q3" s="440"/>
      <c r="R3" s="440"/>
      <c r="S3" s="440"/>
      <c r="T3" s="440"/>
    </row>
    <row r="4" spans="1:20" x14ac:dyDescent="0.25">
      <c r="A4" s="440"/>
      <c r="B4" s="440"/>
      <c r="C4" s="440"/>
      <c r="D4" s="440"/>
      <c r="E4" s="440"/>
      <c r="F4" s="440"/>
      <c r="G4" s="440"/>
      <c r="H4" s="440"/>
      <c r="I4" s="440"/>
      <c r="J4" s="440"/>
      <c r="K4" s="440"/>
      <c r="L4" s="440"/>
      <c r="M4" s="440"/>
      <c r="N4" s="440"/>
      <c r="O4" s="440"/>
      <c r="P4" s="440"/>
      <c r="Q4" s="440"/>
      <c r="R4" s="440"/>
      <c r="S4" s="440"/>
      <c r="T4" s="440"/>
    </row>
    <row r="5" spans="1:20" x14ac:dyDescent="0.25">
      <c r="A5" s="440"/>
      <c r="B5" s="440"/>
      <c r="C5" s="440"/>
      <c r="D5" s="440"/>
      <c r="E5" s="440"/>
      <c r="F5" s="440"/>
      <c r="G5" s="440"/>
      <c r="H5" s="440"/>
      <c r="I5" s="440"/>
      <c r="J5" s="440"/>
      <c r="K5" s="440"/>
      <c r="L5" s="440"/>
      <c r="M5" s="440"/>
      <c r="N5" s="440"/>
      <c r="O5" s="440"/>
      <c r="P5" s="440"/>
      <c r="Q5" s="440"/>
      <c r="R5" s="440"/>
      <c r="S5" s="440"/>
      <c r="T5" s="440"/>
    </row>
    <row r="6" spans="1:20" x14ac:dyDescent="0.25">
      <c r="A6" s="440"/>
      <c r="B6" s="440"/>
      <c r="C6" s="440"/>
      <c r="D6" s="440"/>
      <c r="E6" s="440"/>
      <c r="F6" s="440"/>
      <c r="G6" s="440"/>
      <c r="H6" s="440"/>
      <c r="I6" s="440"/>
      <c r="J6" s="440"/>
      <c r="K6" s="440"/>
      <c r="L6" s="440"/>
      <c r="M6" s="440"/>
      <c r="N6" s="440"/>
      <c r="O6" s="440"/>
      <c r="P6" s="440"/>
      <c r="Q6" s="440"/>
      <c r="R6" s="440"/>
      <c r="S6" s="440"/>
      <c r="T6" s="440"/>
    </row>
    <row r="7" spans="1:20" x14ac:dyDescent="0.25">
      <c r="A7" s="440"/>
      <c r="B7" s="440"/>
      <c r="C7" s="440"/>
      <c r="D7" s="440"/>
      <c r="E7" s="440"/>
      <c r="F7" s="440"/>
      <c r="G7" s="440"/>
      <c r="H7" s="440"/>
      <c r="I7" s="440"/>
      <c r="J7" s="440"/>
      <c r="K7" s="440"/>
      <c r="L7" s="440"/>
      <c r="M7" s="440"/>
      <c r="N7" s="440"/>
      <c r="O7" s="440"/>
      <c r="P7" s="440"/>
      <c r="Q7" s="641"/>
      <c r="R7" s="642"/>
      <c r="S7" s="642"/>
      <c r="T7" s="642"/>
    </row>
    <row r="8" spans="1:20" x14ac:dyDescent="0.25">
      <c r="A8" s="440"/>
      <c r="B8" s="440"/>
      <c r="C8" s="440"/>
      <c r="D8" s="440"/>
      <c r="E8" s="440"/>
      <c r="F8" s="440"/>
      <c r="G8" s="440"/>
      <c r="H8" s="440"/>
      <c r="I8" s="440"/>
      <c r="J8" s="440"/>
      <c r="K8" s="440"/>
      <c r="L8" s="440"/>
      <c r="M8" s="440"/>
      <c r="N8" s="440"/>
      <c r="O8" s="440"/>
      <c r="P8" s="440"/>
      <c r="Q8" s="441"/>
      <c r="R8" s="441"/>
      <c r="S8" s="441"/>
      <c r="T8" s="441"/>
    </row>
    <row r="9" spans="1:20" x14ac:dyDescent="0.25">
      <c r="A9" s="440"/>
      <c r="B9" s="440"/>
      <c r="C9" s="440"/>
      <c r="D9" s="440"/>
      <c r="E9" s="440"/>
      <c r="F9" s="440"/>
      <c r="G9" s="440"/>
      <c r="H9" s="440"/>
      <c r="I9" s="440"/>
      <c r="J9" s="440"/>
      <c r="K9" s="440"/>
      <c r="L9" s="440"/>
      <c r="M9" s="440"/>
      <c r="N9" s="440"/>
      <c r="O9" s="440"/>
      <c r="P9" s="440"/>
      <c r="Q9" s="441"/>
      <c r="R9" s="441"/>
      <c r="S9" s="441"/>
      <c r="T9" s="441"/>
    </row>
    <row r="10" spans="1:20" x14ac:dyDescent="0.25">
      <c r="A10" s="440"/>
      <c r="B10" s="440"/>
      <c r="C10" s="440"/>
      <c r="D10" s="440"/>
      <c r="E10" s="440"/>
      <c r="F10" s="440"/>
      <c r="G10" s="440"/>
      <c r="H10" s="440"/>
      <c r="I10" s="440"/>
      <c r="J10" s="440"/>
      <c r="K10" s="440"/>
      <c r="L10" s="440"/>
      <c r="M10" s="440"/>
      <c r="N10" s="440"/>
      <c r="O10" s="440"/>
      <c r="P10" s="440"/>
      <c r="Q10" s="441"/>
      <c r="R10" s="441"/>
      <c r="S10" s="441"/>
      <c r="T10" s="441"/>
    </row>
    <row r="11" spans="1:20" x14ac:dyDescent="0.25">
      <c r="A11" s="440"/>
      <c r="B11" s="440"/>
      <c r="C11" s="440"/>
      <c r="D11" s="440"/>
      <c r="E11" s="440"/>
      <c r="F11" s="440"/>
      <c r="G11" s="440"/>
      <c r="H11" s="440"/>
      <c r="I11" s="440"/>
      <c r="J11" s="440"/>
      <c r="K11" s="440"/>
      <c r="L11" s="440"/>
      <c r="M11" s="440"/>
      <c r="N11" s="440"/>
      <c r="O11" s="440"/>
      <c r="P11" s="440"/>
      <c r="Q11" s="441"/>
      <c r="R11" s="441"/>
      <c r="S11" s="441"/>
      <c r="T11" s="441"/>
    </row>
    <row r="12" spans="1:20" x14ac:dyDescent="0.25">
      <c r="A12" s="440"/>
      <c r="B12" s="440"/>
      <c r="C12" s="440"/>
      <c r="D12" s="440"/>
      <c r="E12" s="440"/>
      <c r="F12" s="440"/>
      <c r="G12" s="440"/>
      <c r="H12" s="440"/>
      <c r="I12" s="440"/>
      <c r="J12" s="440"/>
      <c r="K12" s="440"/>
      <c r="L12" s="440"/>
      <c r="M12" s="440"/>
      <c r="N12" s="440"/>
      <c r="O12" s="440"/>
      <c r="P12" s="440"/>
      <c r="Q12" s="441"/>
      <c r="R12" s="441"/>
      <c r="S12" s="441"/>
      <c r="T12" s="441"/>
    </row>
    <row r="13" spans="1:20" x14ac:dyDescent="0.25">
      <c r="A13" s="440"/>
      <c r="B13" s="440"/>
      <c r="C13" s="440"/>
      <c r="D13" s="440"/>
      <c r="E13" s="440"/>
      <c r="F13" s="440"/>
      <c r="G13" s="440"/>
      <c r="H13" s="440"/>
      <c r="I13" s="440"/>
      <c r="J13" s="440"/>
      <c r="K13" s="440"/>
      <c r="L13" s="440"/>
      <c r="M13" s="440"/>
      <c r="N13" s="440"/>
      <c r="O13" s="440"/>
      <c r="P13" s="440"/>
      <c r="Q13" s="440"/>
      <c r="R13" s="440"/>
      <c r="S13" s="440"/>
      <c r="T13" s="440"/>
    </row>
    <row r="14" spans="1:20" x14ac:dyDescent="0.25">
      <c r="A14" s="440"/>
      <c r="B14" s="440"/>
      <c r="C14" s="440"/>
      <c r="D14" s="440"/>
      <c r="E14" s="440"/>
      <c r="F14" s="440"/>
      <c r="G14" s="440"/>
      <c r="H14" s="440"/>
      <c r="I14" s="440"/>
      <c r="J14" s="440"/>
      <c r="K14" s="440"/>
      <c r="L14" s="440"/>
      <c r="M14" s="440"/>
      <c r="N14" s="440"/>
      <c r="O14" s="440"/>
      <c r="P14" s="440"/>
      <c r="Q14" s="440"/>
      <c r="R14" s="440"/>
      <c r="S14" s="440"/>
      <c r="T14" s="440"/>
    </row>
    <row r="15" spans="1:20" x14ac:dyDescent="0.25">
      <c r="A15" s="440"/>
      <c r="B15" s="440"/>
      <c r="C15" s="440"/>
      <c r="D15" s="440"/>
      <c r="E15" s="440"/>
      <c r="F15" s="440"/>
      <c r="G15" s="440"/>
      <c r="H15" s="440"/>
      <c r="I15" s="440"/>
      <c r="J15" s="440"/>
      <c r="K15" s="440"/>
      <c r="L15" s="440"/>
      <c r="M15" s="440"/>
      <c r="N15" s="440"/>
      <c r="O15" s="440"/>
      <c r="P15" s="440"/>
      <c r="Q15" s="440"/>
      <c r="R15" s="440"/>
      <c r="S15" s="440"/>
      <c r="T15" s="440"/>
    </row>
    <row r="19" spans="1:17" x14ac:dyDescent="0.25">
      <c r="A19" s="105"/>
      <c r="B19" s="105"/>
      <c r="C19" s="439"/>
      <c r="D19" s="439"/>
      <c r="E19" s="439"/>
      <c r="F19" s="439"/>
      <c r="G19" s="439"/>
      <c r="H19" s="439"/>
      <c r="I19" s="439"/>
      <c r="J19" s="439"/>
      <c r="K19" s="439"/>
      <c r="L19" s="439"/>
      <c r="M19" s="439"/>
      <c r="N19" s="439"/>
      <c r="O19" s="439"/>
      <c r="P19" s="439"/>
      <c r="Q19" s="439"/>
    </row>
    <row r="20" spans="1:17" x14ac:dyDescent="0.25">
      <c r="A20" s="105"/>
      <c r="B20" s="105"/>
      <c r="C20" s="439"/>
      <c r="D20" s="439"/>
      <c r="E20" s="439"/>
      <c r="F20" s="439" t="s">
        <v>475</v>
      </c>
      <c r="G20" s="439"/>
      <c r="H20" s="439"/>
      <c r="I20" s="439"/>
      <c r="J20" s="439"/>
      <c r="K20" s="439"/>
      <c r="L20" s="439"/>
      <c r="M20" s="439"/>
      <c r="N20" s="439"/>
      <c r="O20" s="439"/>
      <c r="P20" s="439"/>
      <c r="Q20" s="439"/>
    </row>
    <row r="21" spans="1:17" x14ac:dyDescent="0.25">
      <c r="A21" s="105"/>
      <c r="B21" s="105"/>
      <c r="C21" s="439"/>
      <c r="D21" s="439"/>
      <c r="E21" s="439"/>
      <c r="F21" s="439" t="s">
        <v>595</v>
      </c>
      <c r="G21" s="439"/>
      <c r="H21" s="439"/>
      <c r="I21" s="439"/>
      <c r="J21" s="439"/>
      <c r="K21" s="439"/>
      <c r="L21" s="439"/>
      <c r="M21" s="439"/>
      <c r="N21" s="439"/>
      <c r="O21" s="439"/>
      <c r="P21" s="439"/>
      <c r="Q21" s="439"/>
    </row>
    <row r="22" spans="1:17" x14ac:dyDescent="0.25">
      <c r="A22" s="105"/>
      <c r="B22" s="105"/>
      <c r="C22" s="439"/>
      <c r="D22" s="439"/>
      <c r="E22" s="439"/>
      <c r="F22" s="439"/>
      <c r="G22" s="439"/>
      <c r="H22" s="439"/>
      <c r="I22" s="439"/>
      <c r="J22" s="439"/>
      <c r="K22" s="439"/>
      <c r="L22" s="439"/>
      <c r="M22" s="439"/>
      <c r="N22" s="439"/>
      <c r="O22" s="439"/>
      <c r="P22" s="439"/>
      <c r="Q22" s="439"/>
    </row>
    <row r="23" spans="1:17" x14ac:dyDescent="0.25">
      <c r="A23" s="105"/>
      <c r="B23" s="105"/>
      <c r="C23" s="439"/>
      <c r="D23" s="439"/>
      <c r="E23" s="439"/>
      <c r="F23" s="439"/>
      <c r="G23" s="439"/>
      <c r="H23" s="439"/>
      <c r="I23" s="439"/>
      <c r="J23" s="439"/>
      <c r="K23" s="439"/>
      <c r="L23" s="439"/>
      <c r="M23" s="439"/>
      <c r="N23" s="439"/>
      <c r="O23" s="439"/>
      <c r="P23" s="439"/>
      <c r="Q23" s="439"/>
    </row>
    <row r="24" spans="1:17" x14ac:dyDescent="0.25">
      <c r="A24" s="105"/>
      <c r="B24" s="105"/>
      <c r="C24" s="439"/>
      <c r="D24" s="439"/>
      <c r="E24" s="439"/>
      <c r="F24" s="439" t="s">
        <v>476</v>
      </c>
      <c r="G24" s="439"/>
      <c r="H24" s="439"/>
      <c r="I24" s="439"/>
      <c r="J24" s="439"/>
      <c r="K24" s="439"/>
      <c r="L24" s="439"/>
      <c r="M24" s="439"/>
      <c r="N24" s="439"/>
      <c r="O24" s="439"/>
      <c r="P24" s="439"/>
      <c r="Q24" s="439"/>
    </row>
    <row r="25" spans="1:17" x14ac:dyDescent="0.25">
      <c r="A25" s="105"/>
      <c r="B25" s="105"/>
      <c r="C25" s="439"/>
      <c r="D25" s="439"/>
      <c r="E25" s="439"/>
      <c r="F25" s="439"/>
      <c r="G25" s="439"/>
      <c r="H25" s="439"/>
      <c r="I25" s="439"/>
      <c r="J25" s="439"/>
      <c r="K25" s="439"/>
      <c r="L25" s="439"/>
      <c r="M25" s="439"/>
      <c r="N25" s="439"/>
      <c r="O25" s="439"/>
      <c r="P25" s="439"/>
      <c r="Q25" s="439"/>
    </row>
    <row r="26" spans="1:17" x14ac:dyDescent="0.25">
      <c r="A26" s="105"/>
      <c r="B26" s="105"/>
      <c r="C26" s="439"/>
      <c r="D26" s="439"/>
      <c r="E26" s="439"/>
      <c r="F26" s="439"/>
      <c r="G26" s="439"/>
      <c r="H26" s="439"/>
      <c r="I26" s="439"/>
      <c r="J26" s="439"/>
      <c r="K26" s="439"/>
      <c r="L26" s="439"/>
      <c r="M26" s="439"/>
      <c r="N26" s="439"/>
      <c r="O26" s="439"/>
      <c r="P26" s="439"/>
      <c r="Q26" s="439"/>
    </row>
    <row r="27" spans="1:17" x14ac:dyDescent="0.25">
      <c r="A27" s="105"/>
      <c r="B27" s="105"/>
      <c r="C27" s="439"/>
      <c r="D27" s="439"/>
      <c r="E27" s="439"/>
      <c r="F27" s="439"/>
      <c r="G27" s="439"/>
      <c r="H27" s="439"/>
      <c r="I27" s="439"/>
      <c r="J27" s="439"/>
      <c r="K27" s="439"/>
      <c r="L27" s="439"/>
      <c r="M27" s="439"/>
      <c r="N27" s="439"/>
      <c r="O27" s="439"/>
      <c r="P27" s="439"/>
      <c r="Q27" s="439"/>
    </row>
    <row r="28" spans="1:17" x14ac:dyDescent="0.25">
      <c r="A28" s="105"/>
      <c r="B28" s="105"/>
      <c r="C28" s="439"/>
      <c r="D28" s="439"/>
      <c r="E28" s="439"/>
      <c r="F28" s="439"/>
      <c r="G28" s="439"/>
      <c r="H28" s="439"/>
      <c r="I28" s="439"/>
      <c r="J28" s="439"/>
      <c r="K28" s="439"/>
      <c r="L28" s="439"/>
      <c r="M28" s="439"/>
      <c r="N28" s="439"/>
      <c r="O28" s="439"/>
      <c r="P28" s="439"/>
      <c r="Q28" s="439"/>
    </row>
    <row r="29" spans="1:17" x14ac:dyDescent="0.25">
      <c r="A29" s="105"/>
      <c r="B29" s="105"/>
      <c r="C29" s="439"/>
      <c r="D29" s="439"/>
      <c r="E29" s="439"/>
      <c r="F29" s="439" t="s">
        <v>627</v>
      </c>
      <c r="G29" s="439"/>
      <c r="H29" s="439"/>
      <c r="I29" s="439"/>
      <c r="J29" s="439"/>
      <c r="K29" s="439"/>
      <c r="L29" s="439"/>
      <c r="M29" s="439"/>
      <c r="N29" s="439"/>
      <c r="O29" s="439"/>
      <c r="P29" s="439"/>
      <c r="Q29" s="439"/>
    </row>
    <row r="30" spans="1:17" x14ac:dyDescent="0.25">
      <c r="A30" s="105"/>
      <c r="B30" s="105"/>
      <c r="C30" s="439"/>
      <c r="D30" s="439"/>
      <c r="E30" s="439"/>
      <c r="F30" s="439"/>
      <c r="G30" s="439"/>
      <c r="H30" s="439"/>
      <c r="I30" s="439"/>
      <c r="J30" s="439"/>
      <c r="K30" s="439"/>
      <c r="L30" s="439"/>
      <c r="M30" s="439"/>
      <c r="N30" s="439"/>
      <c r="O30" s="439"/>
      <c r="P30" s="439"/>
      <c r="Q30" s="439"/>
    </row>
    <row r="31" spans="1:17" x14ac:dyDescent="0.25">
      <c r="A31" s="105"/>
      <c r="B31" s="105"/>
      <c r="C31" s="439"/>
      <c r="D31" s="439"/>
      <c r="E31" s="439"/>
      <c r="F31" s="439"/>
      <c r="G31" s="439"/>
      <c r="H31" s="439"/>
      <c r="I31" s="439"/>
      <c r="J31" s="439"/>
      <c r="K31" s="439"/>
      <c r="L31" s="439"/>
      <c r="M31" s="439"/>
      <c r="N31" s="439"/>
      <c r="O31" s="439"/>
      <c r="P31" s="439"/>
      <c r="Q31" s="439"/>
    </row>
    <row r="32" spans="1:17" x14ac:dyDescent="0.25">
      <c r="A32" s="105"/>
      <c r="B32" s="105"/>
      <c r="C32" s="439"/>
      <c r="D32" s="439"/>
      <c r="E32" s="439"/>
      <c r="F32" s="439" t="s">
        <v>596</v>
      </c>
      <c r="G32" s="439"/>
      <c r="H32" s="439"/>
      <c r="I32" s="439"/>
      <c r="J32" s="439"/>
      <c r="K32" s="439"/>
      <c r="L32" s="439"/>
      <c r="M32" s="439"/>
      <c r="N32" s="439"/>
      <c r="O32" s="439"/>
      <c r="P32" s="439"/>
      <c r="Q32" s="439"/>
    </row>
    <row r="33" spans="1:18" x14ac:dyDescent="0.25">
      <c r="A33" s="105"/>
      <c r="B33" s="105"/>
      <c r="C33" s="439"/>
      <c r="D33" s="439"/>
      <c r="E33" s="439"/>
      <c r="F33" s="439"/>
      <c r="G33" s="439"/>
      <c r="H33" s="439"/>
      <c r="I33" s="439"/>
      <c r="J33" s="439"/>
      <c r="K33" s="439"/>
      <c r="L33" s="439"/>
      <c r="M33" s="439"/>
      <c r="N33" s="439"/>
      <c r="O33" s="439"/>
      <c r="P33" s="439"/>
      <c r="Q33" s="439"/>
    </row>
    <row r="34" spans="1:18" x14ac:dyDescent="0.25">
      <c r="A34" s="105"/>
      <c r="B34" s="105"/>
      <c r="C34" s="439"/>
      <c r="D34" s="439"/>
      <c r="E34" s="439"/>
      <c r="F34" s="439"/>
      <c r="G34" s="439"/>
      <c r="H34" s="439"/>
      <c r="I34" s="439"/>
      <c r="J34" s="439"/>
      <c r="K34" s="439"/>
      <c r="L34" s="439"/>
      <c r="M34" s="439"/>
      <c r="N34" s="439"/>
      <c r="O34" s="439"/>
      <c r="P34" s="439"/>
      <c r="Q34" s="439"/>
    </row>
    <row r="35" spans="1:18" x14ac:dyDescent="0.25">
      <c r="A35" s="105"/>
      <c r="B35" s="105"/>
      <c r="C35" s="439"/>
      <c r="D35" s="439"/>
      <c r="E35" s="439"/>
      <c r="F35" s="439"/>
      <c r="G35" s="439"/>
      <c r="H35" s="439"/>
      <c r="I35" s="439"/>
      <c r="J35" s="439"/>
      <c r="K35" s="439"/>
      <c r="L35" s="439"/>
      <c r="M35" s="439"/>
      <c r="N35" s="439"/>
      <c r="O35" s="439"/>
      <c r="P35" s="439"/>
      <c r="Q35" s="439"/>
    </row>
    <row r="45" spans="1:18" ht="15.75" thickBot="1" x14ac:dyDescent="0.3"/>
    <row r="46" spans="1:18" ht="15.75" thickBot="1" x14ac:dyDescent="0.3">
      <c r="G46" s="643" t="s">
        <v>480</v>
      </c>
      <c r="H46" s="644"/>
      <c r="I46" s="644"/>
      <c r="J46" s="644"/>
      <c r="K46" s="644"/>
      <c r="L46" s="644"/>
      <c r="M46" s="644"/>
      <c r="N46" s="644"/>
      <c r="O46" s="644"/>
      <c r="P46" s="645"/>
      <c r="Q46" s="447"/>
      <c r="R46" s="447"/>
    </row>
    <row r="54" spans="7:16" ht="15.75" thickBot="1" x14ac:dyDescent="0.3"/>
    <row r="55" spans="7:16" ht="15.75" thickBot="1" x14ac:dyDescent="0.3">
      <c r="G55" s="643" t="s">
        <v>563</v>
      </c>
      <c r="H55" s="644"/>
      <c r="I55" s="644"/>
      <c r="J55" s="644"/>
      <c r="K55" s="644"/>
      <c r="L55" s="644"/>
      <c r="M55" s="644"/>
      <c r="N55" s="644"/>
      <c r="O55" s="644"/>
      <c r="P55" s="645"/>
    </row>
  </sheetData>
  <mergeCells count="3">
    <mergeCell ref="Q7:T7"/>
    <mergeCell ref="G46:P46"/>
    <mergeCell ref="G55:P5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C341E-E97B-4D78-B95D-66F83DFFEEA6}">
  <sheetPr>
    <tabColor rgb="FF7030A0"/>
  </sheetPr>
  <dimension ref="A1:AM766"/>
  <sheetViews>
    <sheetView showGridLines="0" topLeftCell="F4" zoomScale="85" zoomScaleNormal="85" workbookViewId="0">
      <selection activeCell="Y15" sqref="Y15"/>
    </sheetView>
  </sheetViews>
  <sheetFormatPr defaultRowHeight="15" outlineLevelCol="1" x14ac:dyDescent="0.25"/>
  <cols>
    <col min="1" max="1" width="14" hidden="1" customWidth="1" outlineLevel="1"/>
    <col min="2" max="3" width="12.7109375" hidden="1" customWidth="1" outlineLevel="1"/>
    <col min="4" max="4" width="12.140625" hidden="1" customWidth="1" outlineLevel="1"/>
    <col min="5" max="5" width="9.140625" hidden="1" customWidth="1" outlineLevel="1"/>
    <col min="6" max="6" width="9.140625" style="242" collapsed="1"/>
    <col min="7" max="7" width="11" style="242" customWidth="1"/>
    <col min="8" max="8" width="10.85546875" style="242" customWidth="1"/>
    <col min="9" max="14" width="9.140625" style="242"/>
    <col min="15" max="15" width="12.140625" style="242" customWidth="1"/>
    <col min="16" max="16" width="21.28515625" style="242" customWidth="1"/>
    <col min="17" max="17" width="10.85546875" style="242" customWidth="1"/>
    <col min="18" max="19" width="9.140625" style="242"/>
    <col min="20" max="20" width="11.85546875" customWidth="1" outlineLevel="1"/>
    <col min="21" max="22" width="14.140625" customWidth="1" outlineLevel="1"/>
    <col min="23" max="23" width="12.7109375" customWidth="1" outlineLevel="1"/>
    <col min="24" max="24" width="14.42578125" customWidth="1" outlineLevel="1"/>
    <col min="25" max="25" width="9.85546875" customWidth="1" outlineLevel="1"/>
    <col min="26" max="26" width="13.28515625" customWidth="1" outlineLevel="1"/>
    <col min="27" max="27" width="13.5703125" customWidth="1" outlineLevel="1"/>
    <col min="28" max="28" width="17.28515625" customWidth="1" outlineLevel="1"/>
    <col min="29" max="29" width="13.5703125" customWidth="1" outlineLevel="1"/>
    <col min="30" max="30" width="17.28515625" bestFit="1" customWidth="1" outlineLevel="1"/>
    <col min="31" max="32" width="11.85546875" hidden="1" customWidth="1"/>
    <col min="33" max="33" width="15" hidden="1" customWidth="1" outlineLevel="1"/>
    <col min="34" max="34" width="12.140625" hidden="1" customWidth="1" outlineLevel="1"/>
    <col min="35" max="36" width="12.28515625" hidden="1" customWidth="1" outlineLevel="1"/>
    <col min="37" max="37" width="9.140625" hidden="1" customWidth="1" outlineLevel="1"/>
    <col min="38" max="38" width="10.85546875" bestFit="1" customWidth="1" collapsed="1"/>
    <col min="39" max="39" width="13.28515625" bestFit="1" customWidth="1"/>
    <col min="40" max="40" width="13.5703125" bestFit="1" customWidth="1"/>
    <col min="41" max="41" width="12" bestFit="1" customWidth="1"/>
  </cols>
  <sheetData>
    <row r="1" spans="1:39" s="10" customFormat="1" ht="18.75" hidden="1" x14ac:dyDescent="0.3">
      <c r="A1" s="237"/>
      <c r="B1" s="237"/>
      <c r="C1" s="237"/>
      <c r="D1" s="237"/>
      <c r="E1" s="237"/>
      <c r="G1" s="238" t="s">
        <v>270</v>
      </c>
      <c r="Q1" s="239"/>
      <c r="R1" s="239"/>
    </row>
    <row r="2" spans="1:39" s="10" customFormat="1" ht="24.75" hidden="1" customHeight="1" x14ac:dyDescent="0.25">
      <c r="A2" s="237"/>
      <c r="B2" s="237"/>
      <c r="C2" s="237"/>
      <c r="D2" s="237"/>
      <c r="E2" s="237"/>
      <c r="P2" s="240" t="s">
        <v>3</v>
      </c>
      <c r="Q2" s="239"/>
      <c r="R2" s="239"/>
    </row>
    <row r="3" spans="1:39" s="10" customFormat="1" ht="29.25" hidden="1" customHeight="1" x14ac:dyDescent="0.25">
      <c r="A3" s="237"/>
      <c r="B3" s="237"/>
      <c r="C3" s="237"/>
      <c r="D3" s="237"/>
      <c r="E3" s="237"/>
      <c r="P3" s="240" t="s">
        <v>271</v>
      </c>
      <c r="Q3" s="239"/>
      <c r="R3" s="239"/>
    </row>
    <row r="4" spans="1:39" x14ac:dyDescent="0.25">
      <c r="E4" s="241" t="s">
        <v>272</v>
      </c>
      <c r="X4" s="241"/>
    </row>
    <row r="5" spans="1:39" ht="18.75" x14ac:dyDescent="0.25">
      <c r="E5" s="243" t="s">
        <v>273</v>
      </c>
      <c r="G5" s="646" t="s">
        <v>283</v>
      </c>
      <c r="H5" s="646"/>
      <c r="I5" s="646"/>
      <c r="J5" s="646"/>
      <c r="K5" s="646"/>
      <c r="L5" s="646"/>
      <c r="M5" s="646"/>
      <c r="N5" s="646"/>
      <c r="O5" s="646"/>
      <c r="W5" s="241"/>
      <c r="X5" s="241"/>
      <c r="AK5" s="242"/>
      <c r="AM5" s="43" t="s">
        <v>18</v>
      </c>
    </row>
    <row r="6" spans="1:39" x14ac:dyDescent="0.25">
      <c r="A6" t="s">
        <v>214</v>
      </c>
      <c r="B6" t="s">
        <v>274</v>
      </c>
      <c r="C6" t="s">
        <v>275</v>
      </c>
      <c r="D6" t="s">
        <v>276</v>
      </c>
      <c r="E6" s="244">
        <f>AVERAGE(E24:E158)</f>
        <v>4.508713638579883E-2</v>
      </c>
      <c r="W6" s="245"/>
      <c r="X6" s="245"/>
      <c r="Y6" s="4" t="s">
        <v>166</v>
      </c>
      <c r="Z6" t="s">
        <v>30</v>
      </c>
      <c r="AA6" t="s">
        <v>277</v>
      </c>
      <c r="AB6" t="s">
        <v>278</v>
      </c>
      <c r="AG6" t="s">
        <v>0</v>
      </c>
      <c r="AH6" t="s">
        <v>274</v>
      </c>
      <c r="AI6" t="s">
        <v>275</v>
      </c>
    </row>
    <row r="7" spans="1:39" x14ac:dyDescent="0.25">
      <c r="A7" s="3" t="s">
        <v>279</v>
      </c>
      <c r="B7" s="2">
        <v>243942270.00000519</v>
      </c>
      <c r="C7" s="2">
        <v>240982825.00207019</v>
      </c>
      <c r="D7" s="2">
        <v>2959444.9979349077</v>
      </c>
      <c r="E7" s="246">
        <f>ABS(B7-C7)/C7</f>
        <v>1.2280729956209841E-2</v>
      </c>
      <c r="T7" s="247" t="s">
        <v>166</v>
      </c>
      <c r="U7" s="247" t="s">
        <v>27</v>
      </c>
      <c r="V7" s="247" t="s">
        <v>29</v>
      </c>
      <c r="W7" s="248" t="s">
        <v>318</v>
      </c>
      <c r="X7" s="246"/>
      <c r="Y7" s="1">
        <v>43101</v>
      </c>
      <c r="Z7" s="2">
        <v>270847.65999999997</v>
      </c>
      <c r="AA7" s="2">
        <v>246916.44904830001</v>
      </c>
      <c r="AB7" s="2">
        <v>23931.210951699963</v>
      </c>
      <c r="AE7" s="2"/>
      <c r="AF7" s="2"/>
      <c r="AG7" s="1">
        <v>41278</v>
      </c>
      <c r="AH7" s="2">
        <v>2774895.0000001001</v>
      </c>
      <c r="AI7" s="2">
        <v>2004663.32659185</v>
      </c>
    </row>
    <row r="8" spans="1:39" x14ac:dyDescent="0.25">
      <c r="A8" s="249" t="s">
        <v>221</v>
      </c>
      <c r="B8" s="2">
        <v>68619280.000001401</v>
      </c>
      <c r="C8" s="2">
        <v>64681916.632140182</v>
      </c>
      <c r="D8" s="2">
        <v>3937363.3678612113</v>
      </c>
      <c r="E8" s="246">
        <f t="shared" ref="E8:E71" si="0">ABS(B8-C8)/C8</f>
        <v>6.0872707131636832E-2</v>
      </c>
      <c r="H8" s="250" t="s">
        <v>272</v>
      </c>
      <c r="T8" s="251">
        <v>43101</v>
      </c>
      <c r="U8" s="247">
        <v>270847.65999999997</v>
      </c>
      <c r="V8" s="247">
        <v>246916.44904830001</v>
      </c>
      <c r="W8" s="252">
        <f>ABS(U8-V8)/U8</f>
        <v>8.8356720348626849E-2</v>
      </c>
      <c r="X8" s="246"/>
      <c r="Y8" s="1">
        <v>43132</v>
      </c>
      <c r="Z8" s="2">
        <v>234286.22</v>
      </c>
      <c r="AA8" s="2">
        <v>211611.79307889999</v>
      </c>
      <c r="AB8" s="2">
        <v>22674.426921100006</v>
      </c>
      <c r="AG8" s="1">
        <v>41285</v>
      </c>
      <c r="AH8" s="2">
        <v>4245396.0000000997</v>
      </c>
      <c r="AI8" s="2">
        <v>3939012.6737664798</v>
      </c>
    </row>
    <row r="9" spans="1:39" x14ac:dyDescent="0.25">
      <c r="A9" s="253" t="s">
        <v>225</v>
      </c>
      <c r="B9" s="2">
        <v>21948716.000000499</v>
      </c>
      <c r="C9" s="2">
        <v>20477915.997958489</v>
      </c>
      <c r="D9" s="2">
        <v>1470800.0020420104</v>
      </c>
      <c r="E9" s="246">
        <f t="shared" si="0"/>
        <v>7.1823714980989245E-2</v>
      </c>
      <c r="G9" s="254" t="s">
        <v>273</v>
      </c>
      <c r="H9" s="255">
        <f>AVERAGE(W8:W43)</f>
        <v>6.4392472266953465E-2</v>
      </c>
      <c r="M9" s="256" t="s">
        <v>479</v>
      </c>
      <c r="N9" s="257">
        <f>RSQ(Z7:Z54,AA7:AA54)</f>
        <v>0.95227638402905845</v>
      </c>
      <c r="T9" s="251">
        <v>43132</v>
      </c>
      <c r="U9" s="247">
        <v>234286.22</v>
      </c>
      <c r="V9" s="247">
        <v>211611.79307889999</v>
      </c>
      <c r="W9" s="252">
        <f t="shared" ref="W9:W43" si="1">ABS(U9-V9)/U9</f>
        <v>9.6780881611816541E-2</v>
      </c>
      <c r="X9" s="246"/>
      <c r="Y9" s="1">
        <v>43160</v>
      </c>
      <c r="Z9" s="2">
        <v>294479.71000000002</v>
      </c>
      <c r="AA9" s="2">
        <v>277770.64116320002</v>
      </c>
      <c r="AB9" s="2">
        <v>16709.068836799997</v>
      </c>
      <c r="AG9" s="1">
        <v>41292</v>
      </c>
      <c r="AH9" s="2">
        <v>5167153.0000000997</v>
      </c>
      <c r="AI9" s="2">
        <v>3904409.7548893699</v>
      </c>
    </row>
    <row r="10" spans="1:39" x14ac:dyDescent="0.25">
      <c r="A10" s="253" t="s">
        <v>226</v>
      </c>
      <c r="B10" s="2">
        <v>20450578.000000399</v>
      </c>
      <c r="C10" s="2">
        <v>18449689.640761472</v>
      </c>
      <c r="D10" s="2">
        <v>2000888.3592389263</v>
      </c>
      <c r="E10" s="246">
        <f t="shared" si="0"/>
        <v>0.10845105788762438</v>
      </c>
      <c r="T10" s="251">
        <v>43160</v>
      </c>
      <c r="U10" s="247">
        <v>294479.71000000002</v>
      </c>
      <c r="V10" s="247">
        <v>277770.64116320002</v>
      </c>
      <c r="W10" s="252">
        <f t="shared" si="1"/>
        <v>5.6740985098090446E-2</v>
      </c>
      <c r="X10" s="246"/>
      <c r="Y10" s="1">
        <v>43191</v>
      </c>
      <c r="Z10" s="2">
        <v>321437.28999999998</v>
      </c>
      <c r="AA10" s="2">
        <v>350871.04951819999</v>
      </c>
      <c r="AB10" s="2">
        <v>-29433.759518200008</v>
      </c>
      <c r="AG10" s="1">
        <v>41299</v>
      </c>
      <c r="AH10" s="2">
        <v>4831803.0000000997</v>
      </c>
      <c r="AI10" s="2">
        <v>4588395.5777910296</v>
      </c>
    </row>
    <row r="11" spans="1:39" x14ac:dyDescent="0.25">
      <c r="A11" s="253" t="s">
        <v>227</v>
      </c>
      <c r="B11" s="2">
        <v>26219986.000000499</v>
      </c>
      <c r="C11" s="2">
        <v>25754310.993420221</v>
      </c>
      <c r="D11" s="2">
        <v>465675.00658027828</v>
      </c>
      <c r="E11" s="246">
        <f t="shared" si="0"/>
        <v>1.8081439130685738E-2</v>
      </c>
      <c r="T11" s="251">
        <v>43191</v>
      </c>
      <c r="U11" s="247">
        <v>321437.28999999998</v>
      </c>
      <c r="V11" s="247">
        <v>350871.04951819999</v>
      </c>
      <c r="W11" s="252">
        <f t="shared" si="1"/>
        <v>9.1569212514826789E-2</v>
      </c>
      <c r="X11" s="246"/>
      <c r="Y11" s="1">
        <v>43221</v>
      </c>
      <c r="Z11" s="2">
        <v>372267.99</v>
      </c>
      <c r="AA11" s="2">
        <v>375511.94711790001</v>
      </c>
      <c r="AB11" s="2">
        <v>-3243.9571179000195</v>
      </c>
      <c r="AG11" s="1">
        <v>41306</v>
      </c>
      <c r="AH11" s="2">
        <v>4929469.0000000997</v>
      </c>
      <c r="AI11" s="2">
        <v>4770721.6631440902</v>
      </c>
    </row>
    <row r="12" spans="1:39" x14ac:dyDescent="0.25">
      <c r="A12" s="249" t="s">
        <v>222</v>
      </c>
      <c r="B12" s="2">
        <v>47126220.000001296</v>
      </c>
      <c r="C12" s="2">
        <v>48136881.962878659</v>
      </c>
      <c r="D12" s="2">
        <v>-1010661.9628773779</v>
      </c>
      <c r="E12" s="246">
        <f t="shared" si="0"/>
        <v>2.0995584293489286E-2</v>
      </c>
      <c r="T12" s="251">
        <v>43221</v>
      </c>
      <c r="U12" s="247">
        <v>372267.99</v>
      </c>
      <c r="V12" s="247">
        <v>375511.94711790001</v>
      </c>
      <c r="W12" s="252">
        <f t="shared" si="1"/>
        <v>8.7140372125468525E-3</v>
      </c>
      <c r="X12" s="246"/>
      <c r="Y12" s="1">
        <v>43252</v>
      </c>
      <c r="Z12" s="2">
        <v>527418.73</v>
      </c>
      <c r="AA12" s="2">
        <v>504618.1420163</v>
      </c>
      <c r="AB12" s="2">
        <v>22800.587983699981</v>
      </c>
      <c r="AG12" s="1">
        <v>41313</v>
      </c>
      <c r="AH12" s="2">
        <v>5368904.0000000997</v>
      </c>
      <c r="AI12" s="2">
        <v>4501408.1545260502</v>
      </c>
    </row>
    <row r="13" spans="1:39" x14ac:dyDescent="0.25">
      <c r="A13" s="253" t="s">
        <v>228</v>
      </c>
      <c r="B13" s="2">
        <v>15276524.0000004</v>
      </c>
      <c r="C13" s="2">
        <v>14721280.543068741</v>
      </c>
      <c r="D13" s="2">
        <v>555243.45693165995</v>
      </c>
      <c r="E13" s="246">
        <f t="shared" si="0"/>
        <v>3.771706240549072E-2</v>
      </c>
      <c r="T13" s="251">
        <v>43252</v>
      </c>
      <c r="U13" s="247">
        <v>527418.73</v>
      </c>
      <c r="V13" s="247">
        <v>504618.1420163</v>
      </c>
      <c r="W13" s="252">
        <f t="shared" si="1"/>
        <v>4.3230523845256656E-2</v>
      </c>
      <c r="X13" s="246"/>
      <c r="Y13" s="1">
        <v>43282</v>
      </c>
      <c r="Z13" s="2">
        <v>634219.5</v>
      </c>
      <c r="AA13" s="2">
        <v>569236.85144730005</v>
      </c>
      <c r="AB13" s="2">
        <v>64982.648552699946</v>
      </c>
      <c r="AG13" s="1">
        <v>41320</v>
      </c>
      <c r="AH13" s="2">
        <v>5001126.0000000997</v>
      </c>
      <c r="AI13" s="2">
        <v>4384488.2789818104</v>
      </c>
    </row>
    <row r="14" spans="1:39" x14ac:dyDescent="0.25">
      <c r="A14" s="253" t="s">
        <v>229</v>
      </c>
      <c r="B14" s="2">
        <v>14087425.0000004</v>
      </c>
      <c r="C14" s="2">
        <v>15039181.114885921</v>
      </c>
      <c r="D14" s="2">
        <v>-951756.11488552019</v>
      </c>
      <c r="E14" s="246">
        <f t="shared" si="0"/>
        <v>6.3285102268198848E-2</v>
      </c>
      <c r="T14" s="251">
        <v>43282</v>
      </c>
      <c r="U14" s="247">
        <v>634219.5</v>
      </c>
      <c r="V14" s="247">
        <v>569236.85144730005</v>
      </c>
      <c r="W14" s="252">
        <f t="shared" si="1"/>
        <v>0.10246081767069594</v>
      </c>
      <c r="X14" s="246"/>
      <c r="Y14" s="1">
        <v>43313</v>
      </c>
      <c r="Z14" s="2">
        <v>616132.37</v>
      </c>
      <c r="AA14" s="2">
        <v>565513.49927060003</v>
      </c>
      <c r="AB14" s="2">
        <v>50618.870729399961</v>
      </c>
      <c r="AG14" s="1">
        <v>41327</v>
      </c>
      <c r="AH14" s="2">
        <v>4886712.0000000997</v>
      </c>
      <c r="AI14" s="2">
        <v>4418369.5944350203</v>
      </c>
    </row>
    <row r="15" spans="1:39" x14ac:dyDescent="0.25">
      <c r="A15" s="253" t="s">
        <v>230</v>
      </c>
      <c r="B15" s="2">
        <v>17762271.000000499</v>
      </c>
      <c r="C15" s="2">
        <v>18376420.304924</v>
      </c>
      <c r="D15" s="2">
        <v>-614149.30492350087</v>
      </c>
      <c r="E15" s="246">
        <f t="shared" si="0"/>
        <v>3.3420508169316215E-2</v>
      </c>
      <c r="T15" s="251">
        <v>43313</v>
      </c>
      <c r="U15" s="247">
        <v>616132.37</v>
      </c>
      <c r="V15" s="247">
        <v>565513.49927060003</v>
      </c>
      <c r="W15" s="252">
        <f t="shared" si="1"/>
        <v>8.2155837274707641E-2</v>
      </c>
      <c r="X15" s="246"/>
      <c r="Y15" s="1">
        <v>43344</v>
      </c>
      <c r="Z15" s="2">
        <v>494209.31</v>
      </c>
      <c r="AA15" s="2">
        <v>464541.72158140002</v>
      </c>
      <c r="AB15" s="2">
        <v>29667.588418599975</v>
      </c>
      <c r="AG15" s="1">
        <v>41334</v>
      </c>
      <c r="AH15" s="2">
        <v>5193836.0000000997</v>
      </c>
      <c r="AI15" s="2">
        <v>4856084.4962933799</v>
      </c>
    </row>
    <row r="16" spans="1:39" x14ac:dyDescent="0.25">
      <c r="A16" s="249" t="s">
        <v>223</v>
      </c>
      <c r="B16" s="2">
        <v>53179978.000001296</v>
      </c>
      <c r="C16" s="2">
        <v>53943938.424207449</v>
      </c>
      <c r="D16" s="2">
        <v>-763960.42420616001</v>
      </c>
      <c r="E16" s="246">
        <f t="shared" si="0"/>
        <v>1.4162118052977084E-2</v>
      </c>
      <c r="T16" s="251">
        <v>43344</v>
      </c>
      <c r="U16" s="247">
        <v>494209.31</v>
      </c>
      <c r="V16" s="247">
        <v>464541.72158140002</v>
      </c>
      <c r="W16" s="252">
        <f t="shared" si="1"/>
        <v>6.0030411848372454E-2</v>
      </c>
      <c r="X16" s="246"/>
      <c r="Y16" s="1">
        <v>43374</v>
      </c>
      <c r="Z16" s="2">
        <v>449946.64</v>
      </c>
      <c r="AA16" s="2">
        <v>440977.55258000002</v>
      </c>
      <c r="AB16" s="2">
        <v>8969.0874199999962</v>
      </c>
      <c r="AG16" s="1">
        <v>41341</v>
      </c>
      <c r="AH16" s="2">
        <v>5685239.0000000997</v>
      </c>
      <c r="AI16" s="2">
        <v>4541798.0515516903</v>
      </c>
    </row>
    <row r="17" spans="1:35" x14ac:dyDescent="0.25">
      <c r="A17" s="253" t="s">
        <v>231</v>
      </c>
      <c r="B17" s="2">
        <v>14194346.0000004</v>
      </c>
      <c r="C17" s="2">
        <v>15467639.56223971</v>
      </c>
      <c r="D17" s="2">
        <v>-1273293.5622393098</v>
      </c>
      <c r="E17" s="246">
        <f t="shared" si="0"/>
        <v>8.2319836657412854E-2</v>
      </c>
      <c r="T17" s="251">
        <v>43374</v>
      </c>
      <c r="U17" s="247">
        <v>449946.64</v>
      </c>
      <c r="V17" s="247">
        <v>440977.55258000002</v>
      </c>
      <c r="W17" s="252">
        <f t="shared" si="1"/>
        <v>1.9933669067958806E-2</v>
      </c>
      <c r="X17" s="246"/>
      <c r="Y17" s="1">
        <v>43405</v>
      </c>
      <c r="Z17" s="2">
        <v>344483.97</v>
      </c>
      <c r="AA17" s="2">
        <v>341738.16716030001</v>
      </c>
      <c r="AB17" s="2">
        <v>2745.802839699958</v>
      </c>
      <c r="AG17" s="1">
        <v>41348</v>
      </c>
      <c r="AH17" s="2">
        <v>5671361.0000000997</v>
      </c>
      <c r="AI17" s="2">
        <v>5232436.47505078</v>
      </c>
    </row>
    <row r="18" spans="1:35" x14ac:dyDescent="0.25">
      <c r="A18" s="253" t="s">
        <v>232</v>
      </c>
      <c r="B18" s="2">
        <v>19806192.000000499</v>
      </c>
      <c r="C18" s="2">
        <v>20158078.612810589</v>
      </c>
      <c r="D18" s="2">
        <v>-351886.61281009018</v>
      </c>
      <c r="E18" s="246">
        <f t="shared" si="0"/>
        <v>1.7456356807065133E-2</v>
      </c>
      <c r="T18" s="251">
        <v>43405</v>
      </c>
      <c r="U18" s="247">
        <v>344483.97</v>
      </c>
      <c r="V18" s="247">
        <v>341738.16716030001</v>
      </c>
      <c r="W18" s="252">
        <f t="shared" si="1"/>
        <v>7.9707710048161542E-3</v>
      </c>
      <c r="X18" s="246"/>
      <c r="Y18" s="1">
        <v>43435</v>
      </c>
      <c r="Z18" s="2">
        <v>303586.83</v>
      </c>
      <c r="AA18" s="2">
        <v>317850.87619380001</v>
      </c>
      <c r="AB18" s="2">
        <v>-14264.046193799993</v>
      </c>
      <c r="AG18" s="1">
        <v>41355</v>
      </c>
      <c r="AH18" s="2">
        <v>4778796.0000000997</v>
      </c>
      <c r="AI18" s="2">
        <v>4397504.0169188604</v>
      </c>
    </row>
    <row r="19" spans="1:35" x14ac:dyDescent="0.25">
      <c r="A19" s="253" t="s">
        <v>233</v>
      </c>
      <c r="B19" s="2">
        <v>19179440.000000399</v>
      </c>
      <c r="C19" s="2">
        <v>18318220.249157149</v>
      </c>
      <c r="D19" s="2">
        <v>861219.75084324926</v>
      </c>
      <c r="E19" s="246">
        <f t="shared" si="0"/>
        <v>4.7014379078823193E-2</v>
      </c>
      <c r="T19" s="251">
        <v>43435</v>
      </c>
      <c r="U19" s="247">
        <v>303586.83</v>
      </c>
      <c r="V19" s="247">
        <v>317850.87619380001</v>
      </c>
      <c r="W19" s="252">
        <f t="shared" si="1"/>
        <v>4.6985062539768252E-2</v>
      </c>
      <c r="X19" s="246"/>
      <c r="Y19" s="1">
        <v>43466</v>
      </c>
      <c r="Z19" s="2">
        <v>246373.9</v>
      </c>
      <c r="AA19" s="2">
        <v>250210.9683798</v>
      </c>
      <c r="AB19" s="2">
        <v>-3837.06837980001</v>
      </c>
      <c r="AG19" s="1">
        <v>41362</v>
      </c>
      <c r="AH19" s="2">
        <v>5698328.0000000997</v>
      </c>
      <c r="AI19" s="2">
        <v>5710333.7953268904</v>
      </c>
    </row>
    <row r="20" spans="1:35" x14ac:dyDescent="0.25">
      <c r="A20" s="249" t="s">
        <v>224</v>
      </c>
      <c r="B20" s="2">
        <v>75016792.000001192</v>
      </c>
      <c r="C20" s="2">
        <v>74220087.982843846</v>
      </c>
      <c r="D20" s="2">
        <v>796704.01715734601</v>
      </c>
      <c r="E20" s="246">
        <f t="shared" si="0"/>
        <v>1.0734344822408539E-2</v>
      </c>
      <c r="T20" s="251">
        <v>43466</v>
      </c>
      <c r="U20" s="247">
        <v>246373.9</v>
      </c>
      <c r="V20" s="247">
        <v>250210.9683798</v>
      </c>
      <c r="W20" s="252">
        <f t="shared" si="1"/>
        <v>1.55741674739086E-2</v>
      </c>
      <c r="X20" s="246"/>
      <c r="Y20" s="1">
        <v>43497</v>
      </c>
      <c r="Z20" s="2">
        <v>222152.95999999999</v>
      </c>
      <c r="AA20" s="2">
        <v>215423.9205871</v>
      </c>
      <c r="AB20" s="2">
        <v>6729.0394128999906</v>
      </c>
      <c r="AG20" s="1">
        <v>41369</v>
      </c>
      <c r="AH20" s="2">
        <v>4386262.0000000997</v>
      </c>
      <c r="AI20" s="2">
        <v>3942084.82177138</v>
      </c>
    </row>
    <row r="21" spans="1:35" x14ac:dyDescent="0.25">
      <c r="A21" s="253" t="s">
        <v>234</v>
      </c>
      <c r="B21" s="2">
        <v>19853305.000000399</v>
      </c>
      <c r="C21" s="2">
        <v>18440115.515065901</v>
      </c>
      <c r="D21" s="2">
        <v>1413189.4849344976</v>
      </c>
      <c r="E21" s="246">
        <f t="shared" si="0"/>
        <v>7.6636693722438823E-2</v>
      </c>
      <c r="T21" s="251">
        <v>43497</v>
      </c>
      <c r="U21" s="247">
        <v>222152.95999999999</v>
      </c>
      <c r="V21" s="247">
        <v>215423.9205871</v>
      </c>
      <c r="W21" s="252">
        <f t="shared" si="1"/>
        <v>3.0290118182084953E-2</v>
      </c>
      <c r="X21" s="246"/>
      <c r="Y21" s="1">
        <v>43525</v>
      </c>
      <c r="Z21" s="2">
        <v>258571.25</v>
      </c>
      <c r="AA21" s="2">
        <v>264203.10689</v>
      </c>
      <c r="AB21" s="2">
        <v>-5631.8568899999955</v>
      </c>
      <c r="AG21" s="1">
        <v>41376</v>
      </c>
      <c r="AH21" s="2">
        <v>4264216.0000000997</v>
      </c>
      <c r="AI21" s="2">
        <v>3259619.7671151999</v>
      </c>
    </row>
    <row r="22" spans="1:35" x14ac:dyDescent="0.25">
      <c r="A22" s="253" t="s">
        <v>235</v>
      </c>
      <c r="B22" s="2">
        <v>29917648.00000051</v>
      </c>
      <c r="C22" s="2">
        <v>29771180.326321423</v>
      </c>
      <c r="D22" s="2">
        <v>146467.67367908731</v>
      </c>
      <c r="E22" s="246">
        <f t="shared" si="0"/>
        <v>4.9197805419085678E-3</v>
      </c>
      <c r="T22" s="251">
        <v>43525</v>
      </c>
      <c r="U22" s="247">
        <v>258571.25</v>
      </c>
      <c r="V22" s="247">
        <v>264203.10689</v>
      </c>
      <c r="W22" s="252">
        <f t="shared" si="1"/>
        <v>2.1780677047428882E-2</v>
      </c>
      <c r="X22" s="246"/>
      <c r="Y22" s="1">
        <v>43556</v>
      </c>
      <c r="Z22" s="2">
        <v>335197.42</v>
      </c>
      <c r="AA22" s="2">
        <v>388998.18781630002</v>
      </c>
      <c r="AB22" s="2">
        <v>-53800.767816300038</v>
      </c>
      <c r="AG22" s="1">
        <v>41383</v>
      </c>
      <c r="AH22" s="2">
        <v>3746528.0000001001</v>
      </c>
      <c r="AI22" s="2">
        <v>2966752.0709166201</v>
      </c>
    </row>
    <row r="23" spans="1:35" x14ac:dyDescent="0.25">
      <c r="A23" s="253" t="s">
        <v>236</v>
      </c>
      <c r="B23" s="2">
        <v>25245839.000000291</v>
      </c>
      <c r="C23" s="2">
        <v>26008792.141456529</v>
      </c>
      <c r="D23" s="2">
        <v>-762953.14145623893</v>
      </c>
      <c r="E23" s="246">
        <f t="shared" si="0"/>
        <v>2.9334431883906487E-2</v>
      </c>
      <c r="T23" s="251">
        <v>43556</v>
      </c>
      <c r="U23" s="247">
        <v>335197.42</v>
      </c>
      <c r="V23" s="247">
        <v>388998.18781630002</v>
      </c>
      <c r="W23" s="252">
        <f t="shared" si="1"/>
        <v>0.16050471932719543</v>
      </c>
      <c r="X23" s="246"/>
      <c r="Y23" s="1">
        <v>43586</v>
      </c>
      <c r="Z23" s="2">
        <v>350173.27</v>
      </c>
      <c r="AA23" s="2">
        <v>396658.81139689998</v>
      </c>
      <c r="AB23" s="2">
        <v>-46485.541396899964</v>
      </c>
      <c r="AG23" s="1">
        <v>41390</v>
      </c>
      <c r="AH23" s="2">
        <v>3495881.0000001001</v>
      </c>
      <c r="AI23" s="2">
        <v>2884450.6430094698</v>
      </c>
    </row>
    <row r="24" spans="1:35" x14ac:dyDescent="0.25">
      <c r="A24" s="3" t="s">
        <v>280</v>
      </c>
      <c r="B24" s="2">
        <v>247286035.00000519</v>
      </c>
      <c r="C24" s="2">
        <v>247034983.08262098</v>
      </c>
      <c r="D24" s="2">
        <v>251051.91738411784</v>
      </c>
      <c r="E24" s="246">
        <f t="shared" si="0"/>
        <v>1.0162605888909377E-3</v>
      </c>
      <c r="T24" s="251">
        <v>43586</v>
      </c>
      <c r="U24" s="247">
        <v>350173.27</v>
      </c>
      <c r="V24" s="247">
        <v>396658.81139689998</v>
      </c>
      <c r="W24" s="252">
        <f t="shared" si="1"/>
        <v>0.13275011367058359</v>
      </c>
      <c r="X24" s="246"/>
      <c r="Y24" s="1">
        <v>43617</v>
      </c>
      <c r="Z24" s="2">
        <v>389460.38</v>
      </c>
      <c r="AA24" s="2">
        <v>420854.84003800002</v>
      </c>
      <c r="AB24" s="2">
        <v>-31394.460038000019</v>
      </c>
      <c r="AG24" s="1">
        <v>41397</v>
      </c>
      <c r="AH24" s="2">
        <v>3769899.0000001001</v>
      </c>
      <c r="AI24" s="2">
        <v>3924537.8013619799</v>
      </c>
    </row>
    <row r="25" spans="1:35" x14ac:dyDescent="0.25">
      <c r="A25" s="249" t="s">
        <v>221</v>
      </c>
      <c r="B25" s="2">
        <v>62579531.000001393</v>
      </c>
      <c r="C25" s="2">
        <v>58250939.844843604</v>
      </c>
      <c r="D25" s="2">
        <v>4328591.1551577672</v>
      </c>
      <c r="E25" s="246">
        <f t="shared" si="0"/>
        <v>7.4309378813240873E-2</v>
      </c>
      <c r="T25" s="251">
        <v>43617</v>
      </c>
      <c r="U25" s="247">
        <v>389460.38</v>
      </c>
      <c r="V25" s="247">
        <v>420854.84003800002</v>
      </c>
      <c r="W25" s="252">
        <f t="shared" si="1"/>
        <v>8.061015099404982E-2</v>
      </c>
      <c r="X25" s="246"/>
      <c r="Y25" s="1">
        <v>43647</v>
      </c>
      <c r="Z25" s="2">
        <v>475750.06</v>
      </c>
      <c r="AA25" s="2">
        <v>491165.87368189998</v>
      </c>
      <c r="AB25" s="2">
        <v>-15415.813681899977</v>
      </c>
      <c r="AG25" s="1">
        <v>41404</v>
      </c>
      <c r="AH25" s="2">
        <v>3973147.0000001001</v>
      </c>
      <c r="AI25" s="2">
        <v>3725688.7663299898</v>
      </c>
    </row>
    <row r="26" spans="1:35" x14ac:dyDescent="0.25">
      <c r="A26" s="253" t="s">
        <v>225</v>
      </c>
      <c r="B26" s="2">
        <v>20379160.000000499</v>
      </c>
      <c r="C26" s="2">
        <v>19579434.215864711</v>
      </c>
      <c r="D26" s="2">
        <v>799725.78413578868</v>
      </c>
      <c r="E26" s="246">
        <f t="shared" si="0"/>
        <v>4.0845193753749613E-2</v>
      </c>
      <c r="T26" s="251">
        <v>43647</v>
      </c>
      <c r="U26" s="247">
        <v>475750.06</v>
      </c>
      <c r="V26" s="247">
        <v>491165.87368189998</v>
      </c>
      <c r="W26" s="252">
        <f t="shared" si="1"/>
        <v>3.2403177588458898E-2</v>
      </c>
      <c r="X26" s="246"/>
      <c r="Y26" s="1">
        <v>43678</v>
      </c>
      <c r="Z26" s="2">
        <v>447975.74</v>
      </c>
      <c r="AA26" s="2">
        <v>448153.70481329999</v>
      </c>
      <c r="AB26" s="2">
        <v>-177.96481330000097</v>
      </c>
      <c r="AG26" s="1">
        <v>41411</v>
      </c>
      <c r="AH26" s="2">
        <v>3306421.0000001001</v>
      </c>
      <c r="AI26" s="2">
        <v>3199647.17464806</v>
      </c>
    </row>
    <row r="27" spans="1:35" x14ac:dyDescent="0.25">
      <c r="A27" s="253" t="s">
        <v>226</v>
      </c>
      <c r="B27" s="2">
        <v>19151718.000000399</v>
      </c>
      <c r="C27" s="2">
        <v>16847719.995454829</v>
      </c>
      <c r="D27" s="2">
        <v>2303998.0045455694</v>
      </c>
      <c r="E27" s="246">
        <f t="shared" si="0"/>
        <v>0.1367542910950052</v>
      </c>
      <c r="T27" s="251">
        <v>43678</v>
      </c>
      <c r="U27" s="247">
        <v>447975.74</v>
      </c>
      <c r="V27" s="247">
        <v>448153.70481329999</v>
      </c>
      <c r="W27" s="252">
        <f t="shared" si="1"/>
        <v>3.9726439940698793E-4</v>
      </c>
      <c r="X27" s="246"/>
      <c r="Y27" s="1">
        <v>43709</v>
      </c>
      <c r="Z27" s="2">
        <v>419388.95</v>
      </c>
      <c r="AA27" s="2">
        <v>407725.16336950002</v>
      </c>
      <c r="AB27" s="2">
        <v>11663.786630499992</v>
      </c>
      <c r="AG27" s="1">
        <v>41418</v>
      </c>
      <c r="AH27" s="2">
        <v>3271598.0000001001</v>
      </c>
      <c r="AI27" s="2">
        <v>3279725.4777681502</v>
      </c>
    </row>
    <row r="28" spans="1:35" x14ac:dyDescent="0.25">
      <c r="A28" s="253" t="s">
        <v>227</v>
      </c>
      <c r="B28" s="2">
        <v>23048653.000000499</v>
      </c>
      <c r="C28" s="2">
        <v>21823785.633524068</v>
      </c>
      <c r="D28" s="2">
        <v>1224867.3664764315</v>
      </c>
      <c r="E28" s="246">
        <f t="shared" si="0"/>
        <v>5.6125338978535506E-2</v>
      </c>
      <c r="T28" s="251">
        <v>43709</v>
      </c>
      <c r="U28" s="247">
        <v>419388.95</v>
      </c>
      <c r="V28" s="247">
        <v>407725.16336950002</v>
      </c>
      <c r="W28" s="252">
        <f t="shared" si="1"/>
        <v>2.7811382799904458E-2</v>
      </c>
      <c r="X28" s="246"/>
      <c r="Y28" s="1">
        <v>43739</v>
      </c>
      <c r="Z28" s="2">
        <v>390158.04</v>
      </c>
      <c r="AA28" s="2">
        <v>365635.68422890001</v>
      </c>
      <c r="AB28" s="2">
        <v>24522.355771099974</v>
      </c>
      <c r="AG28" s="1">
        <v>41425</v>
      </c>
      <c r="AH28" s="2">
        <v>3536259.0000001001</v>
      </c>
      <c r="AI28" s="2">
        <v>3354519.9285843102</v>
      </c>
    </row>
    <row r="29" spans="1:35" x14ac:dyDescent="0.25">
      <c r="A29" s="249" t="s">
        <v>222</v>
      </c>
      <c r="B29" s="2">
        <v>51783179.000001296</v>
      </c>
      <c r="C29" s="2">
        <v>50629197.744876757</v>
      </c>
      <c r="D29" s="2">
        <v>1153981.2551245317</v>
      </c>
      <c r="E29" s="246">
        <f t="shared" si="0"/>
        <v>2.2792801516222171E-2</v>
      </c>
      <c r="T29" s="251">
        <v>43739</v>
      </c>
      <c r="U29" s="247">
        <v>390158.04</v>
      </c>
      <c r="V29" s="247">
        <v>365635.68422890001</v>
      </c>
      <c r="W29" s="252">
        <f t="shared" si="1"/>
        <v>6.2852365598053489E-2</v>
      </c>
      <c r="X29" s="246"/>
      <c r="Y29" s="1">
        <v>43770</v>
      </c>
      <c r="Z29" s="2">
        <v>307087.12</v>
      </c>
      <c r="AA29" s="2">
        <v>285830.13052790001</v>
      </c>
      <c r="AB29" s="2">
        <v>21256.989472099987</v>
      </c>
      <c r="AG29" s="1">
        <v>41432</v>
      </c>
      <c r="AH29" s="2">
        <v>3579686.0000001001</v>
      </c>
      <c r="AI29" s="2">
        <v>3224216.8011930501</v>
      </c>
    </row>
    <row r="30" spans="1:35" ht="19.5" customHeight="1" x14ac:dyDescent="0.25">
      <c r="A30" s="253" t="s">
        <v>228</v>
      </c>
      <c r="B30" s="2">
        <v>17618438.000000399</v>
      </c>
      <c r="C30" s="2">
        <v>16143900.493104881</v>
      </c>
      <c r="D30" s="2">
        <v>1474537.5068955179</v>
      </c>
      <c r="E30" s="246">
        <f t="shared" si="0"/>
        <v>9.1337128070462167E-2</v>
      </c>
      <c r="T30" s="251">
        <v>43770</v>
      </c>
      <c r="U30" s="247">
        <v>307087.12</v>
      </c>
      <c r="V30" s="247">
        <v>285830.13052790001</v>
      </c>
      <c r="W30" s="252">
        <f t="shared" si="1"/>
        <v>6.922136451733954E-2</v>
      </c>
      <c r="X30" s="246"/>
      <c r="Y30" s="1">
        <v>43800</v>
      </c>
      <c r="Z30" s="2">
        <v>254345.07</v>
      </c>
      <c r="AA30" s="2">
        <v>223971.47777130001</v>
      </c>
      <c r="AB30" s="2">
        <v>30373.592228699999</v>
      </c>
      <c r="AG30" s="1">
        <v>41439</v>
      </c>
      <c r="AH30" s="2">
        <v>3508496.0000001001</v>
      </c>
      <c r="AI30" s="2">
        <v>3649147.0725573902</v>
      </c>
    </row>
    <row r="31" spans="1:35" x14ac:dyDescent="0.25">
      <c r="A31" s="253" t="s">
        <v>229</v>
      </c>
      <c r="B31" s="2">
        <v>19691882.000000499</v>
      </c>
      <c r="C31" s="2">
        <v>19391525.527223472</v>
      </c>
      <c r="D31" s="2">
        <v>300356.47277702764</v>
      </c>
      <c r="E31" s="246">
        <f t="shared" si="0"/>
        <v>1.5489058473267701E-2</v>
      </c>
      <c r="T31" s="251">
        <v>43800</v>
      </c>
      <c r="U31" s="247">
        <v>254345.07</v>
      </c>
      <c r="V31" s="247">
        <v>223971.47777130001</v>
      </c>
      <c r="W31" s="252">
        <f t="shared" si="1"/>
        <v>0.11941883610600354</v>
      </c>
      <c r="X31" s="246"/>
      <c r="Y31" s="1">
        <v>43831</v>
      </c>
      <c r="Z31" s="2">
        <v>208419.88</v>
      </c>
      <c r="AA31" s="2">
        <v>214908.4106186</v>
      </c>
      <c r="AB31" s="2">
        <v>-6488.5306185999943</v>
      </c>
      <c r="AG31" s="1">
        <v>41446</v>
      </c>
      <c r="AH31" s="2">
        <v>3079341.0000001001</v>
      </c>
      <c r="AI31" s="2">
        <v>3402937.56796386</v>
      </c>
    </row>
    <row r="32" spans="1:35" x14ac:dyDescent="0.25">
      <c r="A32" s="253" t="s">
        <v>230</v>
      </c>
      <c r="B32" s="2">
        <v>14472859.0000004</v>
      </c>
      <c r="C32" s="2">
        <v>15093771.724548411</v>
      </c>
      <c r="D32" s="2">
        <v>-620912.72454801016</v>
      </c>
      <c r="E32" s="246">
        <f t="shared" si="0"/>
        <v>4.1137015709477164E-2</v>
      </c>
      <c r="T32" s="251">
        <v>43831</v>
      </c>
      <c r="U32" s="247">
        <v>208419.88</v>
      </c>
      <c r="V32" s="247">
        <v>214908.4106186</v>
      </c>
      <c r="W32" s="252">
        <f t="shared" si="1"/>
        <v>3.113201398350289E-2</v>
      </c>
      <c r="X32" s="246"/>
      <c r="Y32" s="1">
        <v>43862</v>
      </c>
      <c r="Z32" s="2">
        <v>201728.46</v>
      </c>
      <c r="AA32" s="2">
        <v>207430.8847306</v>
      </c>
      <c r="AB32" s="2">
        <v>-5702.4247306000034</v>
      </c>
      <c r="AG32" s="1">
        <v>41453</v>
      </c>
      <c r="AH32" s="2">
        <v>3814706.0000001001</v>
      </c>
      <c r="AI32" s="2">
        <v>4101479.8541590502</v>
      </c>
    </row>
    <row r="33" spans="1:35" x14ac:dyDescent="0.25">
      <c r="A33" s="249" t="s">
        <v>223</v>
      </c>
      <c r="B33" s="2">
        <v>56140690.000001296</v>
      </c>
      <c r="C33" s="2">
        <v>57644813.863817438</v>
      </c>
      <c r="D33" s="2">
        <v>-1504123.8638161495</v>
      </c>
      <c r="E33" s="246">
        <f t="shared" si="0"/>
        <v>2.6092960719233969E-2</v>
      </c>
      <c r="T33" s="251">
        <v>43862</v>
      </c>
      <c r="U33" s="247">
        <v>201728.46</v>
      </c>
      <c r="V33" s="247">
        <v>207430.8847306</v>
      </c>
      <c r="W33" s="252">
        <f t="shared" si="1"/>
        <v>2.8267824632181318E-2</v>
      </c>
      <c r="X33" s="258"/>
      <c r="Y33" s="1">
        <v>43891</v>
      </c>
      <c r="Z33" s="2">
        <v>204971.87</v>
      </c>
      <c r="AA33" s="2">
        <v>193424.65336580001</v>
      </c>
      <c r="AB33" s="2">
        <v>11547.216634199984</v>
      </c>
      <c r="AG33" s="1">
        <v>41460</v>
      </c>
      <c r="AH33" s="2">
        <v>3780042.0000001001</v>
      </c>
      <c r="AI33" s="2">
        <v>4127496.9327545301</v>
      </c>
    </row>
    <row r="34" spans="1:35" ht="15.75" thickBot="1" x14ac:dyDescent="0.3">
      <c r="A34" s="253" t="s">
        <v>231</v>
      </c>
      <c r="B34" s="2">
        <v>15110222.0000004</v>
      </c>
      <c r="C34" s="2">
        <v>15540394.48226033</v>
      </c>
      <c r="D34" s="2">
        <v>-430172.48225992918</v>
      </c>
      <c r="E34" s="246">
        <f t="shared" si="0"/>
        <v>2.7680924235931055E-2</v>
      </c>
      <c r="Q34" s="326">
        <f>943942-682231</f>
        <v>261711</v>
      </c>
      <c r="T34" s="251">
        <v>43891</v>
      </c>
      <c r="U34" s="247">
        <v>204971.87</v>
      </c>
      <c r="V34" s="247">
        <v>193424.65336580001</v>
      </c>
      <c r="W34" s="252">
        <f t="shared" si="1"/>
        <v>5.6335616366284723E-2</v>
      </c>
      <c r="X34" s="246"/>
      <c r="Y34" s="1">
        <v>43922</v>
      </c>
      <c r="Z34" s="2">
        <v>217138.37</v>
      </c>
      <c r="AA34" s="2">
        <v>196006.7497016</v>
      </c>
      <c r="AB34" s="2">
        <v>21131.620298399997</v>
      </c>
      <c r="AG34" s="1">
        <v>41467</v>
      </c>
      <c r="AH34" s="2">
        <v>3564906.0000001001</v>
      </c>
      <c r="AI34" s="2">
        <v>3426518.2574836202</v>
      </c>
    </row>
    <row r="35" spans="1:35" ht="15.75" thickBot="1" x14ac:dyDescent="0.3">
      <c r="A35" s="253" t="s">
        <v>232</v>
      </c>
      <c r="B35" s="2">
        <v>20830282.000000499</v>
      </c>
      <c r="C35" s="2">
        <v>21819525.42875867</v>
      </c>
      <c r="D35" s="2">
        <v>-989243.42875817046</v>
      </c>
      <c r="E35" s="246">
        <f t="shared" si="0"/>
        <v>4.5337531835331457E-2</v>
      </c>
      <c r="Q35" s="376" t="s">
        <v>463</v>
      </c>
      <c r="R35" s="377"/>
      <c r="T35" s="251">
        <v>43922</v>
      </c>
      <c r="U35" s="247">
        <v>217138.37</v>
      </c>
      <c r="V35" s="247">
        <v>196006.7497016</v>
      </c>
      <c r="W35" s="252">
        <f t="shared" si="1"/>
        <v>9.7318683466215569E-2</v>
      </c>
      <c r="X35" s="246"/>
      <c r="Y35" s="1">
        <v>43952</v>
      </c>
      <c r="Z35" s="2">
        <v>260120.6</v>
      </c>
      <c r="AA35" s="2">
        <v>267545.05050710001</v>
      </c>
      <c r="AB35" s="2">
        <v>-7424.4505071000021</v>
      </c>
      <c r="AG35" s="1">
        <v>41474</v>
      </c>
      <c r="AH35" s="2">
        <v>3333354.0000001001</v>
      </c>
      <c r="AI35" s="2">
        <v>3306553.5223695398</v>
      </c>
    </row>
    <row r="36" spans="1:35" x14ac:dyDescent="0.25">
      <c r="A36" s="253" t="s">
        <v>233</v>
      </c>
      <c r="B36" s="2">
        <v>20200186.000000399</v>
      </c>
      <c r="C36" s="2">
        <v>20284893.952798441</v>
      </c>
      <c r="D36" s="2">
        <v>-84707.952798042446</v>
      </c>
      <c r="E36" s="246">
        <f t="shared" si="0"/>
        <v>4.1759130215396761E-3</v>
      </c>
      <c r="P36" s="381">
        <f>SUM(U10:U12)</f>
        <v>988184.99</v>
      </c>
      <c r="Q36" s="381">
        <f>SUM(U10:U13)</f>
        <v>1515603.72</v>
      </c>
      <c r="R36" s="382"/>
      <c r="T36" s="251">
        <v>43952</v>
      </c>
      <c r="U36" s="247">
        <v>260120.6</v>
      </c>
      <c r="V36" s="247">
        <v>267545.05050710001</v>
      </c>
      <c r="W36" s="252">
        <f t="shared" si="1"/>
        <v>2.8542339619007498E-2</v>
      </c>
      <c r="X36" s="246"/>
      <c r="Y36" s="1">
        <v>43983</v>
      </c>
      <c r="Z36" s="2">
        <v>345853.35</v>
      </c>
      <c r="AA36" s="2">
        <v>374146.17688119999</v>
      </c>
      <c r="AB36" s="2">
        <v>-28292.826881200017</v>
      </c>
      <c r="AG36" s="1">
        <v>41481</v>
      </c>
      <c r="AH36" s="2">
        <v>3586661.0000001001</v>
      </c>
      <c r="AI36" s="2">
        <v>4150649.53275254</v>
      </c>
    </row>
    <row r="37" spans="1:35" x14ac:dyDescent="0.25">
      <c r="A37" s="249" t="s">
        <v>224</v>
      </c>
      <c r="B37" s="2">
        <v>76782635.000001192</v>
      </c>
      <c r="C37" s="2">
        <v>80510031.629083171</v>
      </c>
      <c r="D37" s="2">
        <v>-3727396.6290819794</v>
      </c>
      <c r="E37" s="246">
        <f t="shared" si="0"/>
        <v>4.6297294308048777E-2</v>
      </c>
      <c r="P37" s="378">
        <f>SUM(U22:U24)</f>
        <v>943941.94</v>
      </c>
      <c r="Q37" s="378">
        <f>SUM(U22:U25)</f>
        <v>1333402.3199999998</v>
      </c>
      <c r="R37" s="380">
        <f>P37/P36-1</f>
        <v>-4.4772032005869766E-2</v>
      </c>
      <c r="T37" s="251">
        <v>43983</v>
      </c>
      <c r="U37" s="247">
        <v>345853.35</v>
      </c>
      <c r="V37" s="247">
        <v>374146.17688119999</v>
      </c>
      <c r="W37" s="252">
        <f t="shared" si="1"/>
        <v>8.1805848869759445E-2</v>
      </c>
      <c r="X37" s="246"/>
      <c r="Y37" s="1">
        <v>44013</v>
      </c>
      <c r="Z37" s="2">
        <v>350036.1</v>
      </c>
      <c r="AA37" s="2">
        <v>358581.36577700003</v>
      </c>
      <c r="AB37" s="2">
        <v>-8545.2657770000515</v>
      </c>
      <c r="AG37" s="1">
        <v>41488</v>
      </c>
      <c r="AH37" s="2">
        <v>3709425.0000001001</v>
      </c>
      <c r="AI37" s="2">
        <v>3900599.1268917201</v>
      </c>
    </row>
    <row r="38" spans="1:35" x14ac:dyDescent="0.25">
      <c r="A38" s="253" t="s">
        <v>234</v>
      </c>
      <c r="B38" s="2">
        <v>20520764.000000399</v>
      </c>
      <c r="C38" s="2">
        <v>21100628.389174141</v>
      </c>
      <c r="D38" s="2">
        <v>-579864.38917374238</v>
      </c>
      <c r="E38" s="246">
        <f t="shared" si="0"/>
        <v>2.7480906183402896E-2</v>
      </c>
      <c r="P38" s="378">
        <f>SUM(U34:U36)</f>
        <v>682230.84</v>
      </c>
      <c r="Q38" s="378">
        <f>SUM(U34:U37)</f>
        <v>1028084.19</v>
      </c>
      <c r="R38" s="380">
        <f>P38/P37-1</f>
        <v>-0.27725338700386593</v>
      </c>
      <c r="T38" s="251">
        <v>44013</v>
      </c>
      <c r="U38" s="247">
        <v>350036.1</v>
      </c>
      <c r="V38" s="247">
        <v>358581.36577700003</v>
      </c>
      <c r="W38" s="252">
        <f t="shared" si="1"/>
        <v>2.4412527099347901E-2</v>
      </c>
      <c r="X38" s="246"/>
      <c r="Y38" s="1">
        <v>44044</v>
      </c>
      <c r="Z38" s="2">
        <v>292613.40000000002</v>
      </c>
      <c r="AA38" s="2">
        <v>305360.18848880002</v>
      </c>
      <c r="AB38" s="2">
        <v>-12746.788488799997</v>
      </c>
      <c r="AG38" s="1">
        <v>41495</v>
      </c>
      <c r="AH38" s="2">
        <v>3774278.0000001001</v>
      </c>
      <c r="AI38" s="2">
        <v>3701336.9025197099</v>
      </c>
    </row>
    <row r="39" spans="1:35" x14ac:dyDescent="0.25">
      <c r="A39" s="253" t="s">
        <v>235</v>
      </c>
      <c r="B39" s="2">
        <v>28451699.000000499</v>
      </c>
      <c r="C39" s="2">
        <v>29718609.924683437</v>
      </c>
      <c r="D39" s="2">
        <v>-1266910.9246829376</v>
      </c>
      <c r="E39" s="246">
        <f t="shared" si="0"/>
        <v>4.2630221531010343E-2</v>
      </c>
      <c r="P39" s="378">
        <f>P37-P38</f>
        <v>261711.09999999998</v>
      </c>
      <c r="Q39" s="378">
        <f>Q37-Q38</f>
        <v>305318.12999999989</v>
      </c>
      <c r="R39" s="379"/>
      <c r="T39" s="251">
        <v>44044</v>
      </c>
      <c r="U39" s="247">
        <v>292613.40000000002</v>
      </c>
      <c r="V39" s="247">
        <v>305360.18848880002</v>
      </c>
      <c r="W39" s="252">
        <f t="shared" si="1"/>
        <v>4.3561875460248901E-2</v>
      </c>
      <c r="X39" s="246"/>
      <c r="Y39" s="1">
        <v>44075</v>
      </c>
      <c r="Z39" s="2">
        <v>224236.5</v>
      </c>
      <c r="AA39" s="2">
        <v>235538.8886949</v>
      </c>
      <c r="AB39" s="2">
        <v>-11302.388694900001</v>
      </c>
      <c r="AG39" s="1">
        <v>41502</v>
      </c>
      <c r="AH39" s="2">
        <v>3792142.0000001001</v>
      </c>
      <c r="AI39" s="2">
        <v>3796017.2377129402</v>
      </c>
    </row>
    <row r="40" spans="1:35" x14ac:dyDescent="0.25">
      <c r="A40" s="253" t="s">
        <v>236</v>
      </c>
      <c r="B40" s="2">
        <v>27810172.000000298</v>
      </c>
      <c r="C40" s="2">
        <v>29690793.315225594</v>
      </c>
      <c r="D40" s="2">
        <v>-1880621.3152252957</v>
      </c>
      <c r="E40" s="246">
        <f t="shared" si="0"/>
        <v>6.3340217799465234E-2</v>
      </c>
      <c r="T40" s="251">
        <v>44075</v>
      </c>
      <c r="U40" s="247">
        <v>224236.5</v>
      </c>
      <c r="V40" s="247">
        <v>235538.8886949</v>
      </c>
      <c r="W40" s="252">
        <f t="shared" si="1"/>
        <v>5.040387579586731E-2</v>
      </c>
      <c r="X40" s="246"/>
      <c r="Y40" s="1">
        <v>44105</v>
      </c>
      <c r="Z40" s="2">
        <v>228163.22</v>
      </c>
      <c r="AA40" s="2">
        <v>246403.2513448</v>
      </c>
      <c r="AB40" s="2">
        <v>-18240.031344799994</v>
      </c>
      <c r="AG40" s="1">
        <v>41509</v>
      </c>
      <c r="AH40" s="2">
        <v>3906816.0000001001</v>
      </c>
      <c r="AI40" s="2">
        <v>3846545.2674556901</v>
      </c>
    </row>
    <row r="41" spans="1:35" x14ac:dyDescent="0.25">
      <c r="A41" s="3" t="s">
        <v>281</v>
      </c>
      <c r="B41" s="2">
        <v>271223292.00000519</v>
      </c>
      <c r="C41" s="2">
        <v>269016483.2165814</v>
      </c>
      <c r="D41" s="2">
        <v>2206808.7834236026</v>
      </c>
      <c r="E41" s="246">
        <f t="shared" si="0"/>
        <v>8.203247462896579E-3</v>
      </c>
      <c r="P41" s="242" t="s">
        <v>567</v>
      </c>
      <c r="T41" s="251">
        <v>44105</v>
      </c>
      <c r="U41" s="247">
        <v>228163.22</v>
      </c>
      <c r="V41" s="247">
        <v>246403.2513448</v>
      </c>
      <c r="W41" s="252">
        <f t="shared" si="1"/>
        <v>7.9942908172491584E-2</v>
      </c>
      <c r="X41" s="258"/>
      <c r="Y41" s="1">
        <v>44136</v>
      </c>
      <c r="Z41" s="2">
        <v>205709.77</v>
      </c>
      <c r="AA41" s="2">
        <v>236400.2633548</v>
      </c>
      <c r="AB41" s="2">
        <v>-30690.493354800012</v>
      </c>
      <c r="AG41" s="1">
        <v>41516</v>
      </c>
      <c r="AH41" s="2">
        <v>4065252.0000001001</v>
      </c>
      <c r="AI41" s="2">
        <v>3954753.2611289402</v>
      </c>
    </row>
    <row r="42" spans="1:35" x14ac:dyDescent="0.25">
      <c r="A42" s="249" t="s">
        <v>221</v>
      </c>
      <c r="B42" s="2">
        <v>69266651.000001296</v>
      </c>
      <c r="C42" s="2">
        <v>63874805.576138191</v>
      </c>
      <c r="D42" s="2">
        <v>5391845.4238630906</v>
      </c>
      <c r="E42" s="246">
        <f>ABS(B42-C42)/C42</f>
        <v>8.4412709756682927E-2</v>
      </c>
      <c r="T42" s="251">
        <v>44136</v>
      </c>
      <c r="U42" s="247">
        <v>205709.77</v>
      </c>
      <c r="V42" s="247">
        <v>236400.2633548</v>
      </c>
      <c r="W42" s="252">
        <f t="shared" si="1"/>
        <v>0.14919317324986564</v>
      </c>
      <c r="X42" s="246"/>
      <c r="Y42" s="1">
        <v>44166</v>
      </c>
      <c r="Z42" s="2">
        <v>197199.58</v>
      </c>
      <c r="AA42" s="2">
        <v>234405.0368577</v>
      </c>
      <c r="AB42" s="2">
        <v>-37205.456857700017</v>
      </c>
      <c r="AG42" s="1">
        <v>41523</v>
      </c>
      <c r="AH42" s="2">
        <v>4267704.0000000997</v>
      </c>
      <c r="AI42" s="2">
        <v>3977370.5636036098</v>
      </c>
    </row>
    <row r="43" spans="1:35" x14ac:dyDescent="0.25">
      <c r="A43" s="253" t="s">
        <v>225</v>
      </c>
      <c r="B43" s="2">
        <v>26043508.000000499</v>
      </c>
      <c r="C43" s="2">
        <v>23754685.097689081</v>
      </c>
      <c r="D43" s="2">
        <v>2288822.9023114182</v>
      </c>
      <c r="E43" s="246">
        <f t="shared" si="0"/>
        <v>9.6352483432166444E-2</v>
      </c>
      <c r="T43" s="251">
        <v>44166</v>
      </c>
      <c r="U43" s="247">
        <v>197199.58</v>
      </c>
      <c r="V43" s="247">
        <v>234405.0368577</v>
      </c>
      <c r="W43" s="252">
        <f t="shared" si="1"/>
        <v>0.18866904715365024</v>
      </c>
      <c r="X43" s="246"/>
      <c r="AG43" s="1">
        <v>41530</v>
      </c>
      <c r="AH43" s="2">
        <v>4411297.0000000997</v>
      </c>
      <c r="AI43" s="2">
        <v>4019836.6385531002</v>
      </c>
    </row>
    <row r="44" spans="1:35" x14ac:dyDescent="0.25">
      <c r="A44" s="253" t="s">
        <v>226</v>
      </c>
      <c r="B44" s="2">
        <v>20673020.000000399</v>
      </c>
      <c r="C44" s="2">
        <v>18644717.707246721</v>
      </c>
      <c r="D44" s="2">
        <v>2028302.2927536778</v>
      </c>
      <c r="E44" s="246">
        <f t="shared" si="0"/>
        <v>0.10878696715077263</v>
      </c>
      <c r="W44" s="246"/>
      <c r="X44" s="246"/>
      <c r="AG44" s="1">
        <v>41537</v>
      </c>
      <c r="AH44" s="2">
        <v>4652621.0000000997</v>
      </c>
      <c r="AI44" s="2">
        <v>4347824.8267876003</v>
      </c>
    </row>
    <row r="45" spans="1:35" x14ac:dyDescent="0.25">
      <c r="A45" s="253" t="s">
        <v>227</v>
      </c>
      <c r="B45" s="2">
        <v>22550123.000000399</v>
      </c>
      <c r="C45" s="2">
        <v>21475402.771202393</v>
      </c>
      <c r="D45" s="2">
        <v>1074720.2287980057</v>
      </c>
      <c r="E45" s="246">
        <f t="shared" si="0"/>
        <v>5.0044240857692324E-2</v>
      </c>
      <c r="W45" s="246"/>
      <c r="X45" s="246"/>
      <c r="AG45" s="1">
        <v>41544</v>
      </c>
      <c r="AH45" s="2">
        <v>4716281.0000000997</v>
      </c>
      <c r="AI45" s="2">
        <v>4617992.4919520402</v>
      </c>
    </row>
    <row r="46" spans="1:35" x14ac:dyDescent="0.25">
      <c r="A46" s="249" t="s">
        <v>222</v>
      </c>
      <c r="B46" s="2">
        <v>53741452.000001296</v>
      </c>
      <c r="C46" s="2">
        <v>55140957.877578542</v>
      </c>
      <c r="D46" s="2">
        <v>-1399505.8775772527</v>
      </c>
      <c r="E46" s="246">
        <f t="shared" si="0"/>
        <v>2.5380514438729282E-2</v>
      </c>
      <c r="W46" s="246"/>
      <c r="X46" s="246"/>
      <c r="AG46" s="1">
        <v>41551</v>
      </c>
      <c r="AH46" s="2">
        <v>5399241.0000000997</v>
      </c>
      <c r="AI46" s="2">
        <v>4881942.2067894703</v>
      </c>
    </row>
    <row r="47" spans="1:35" x14ac:dyDescent="0.25">
      <c r="A47" s="253" t="s">
        <v>228</v>
      </c>
      <c r="B47" s="2">
        <v>17054915.000000399</v>
      </c>
      <c r="C47" s="2">
        <v>19106751.161253348</v>
      </c>
      <c r="D47" s="2">
        <v>-2051836.1612529494</v>
      </c>
      <c r="E47" s="246">
        <f t="shared" si="0"/>
        <v>0.10738801923656574</v>
      </c>
      <c r="W47" s="246"/>
      <c r="X47" s="246"/>
      <c r="AG47" s="1">
        <v>41558</v>
      </c>
      <c r="AH47" s="2">
        <v>5226375.0000000997</v>
      </c>
      <c r="AI47" s="2">
        <v>4921241.2272483697</v>
      </c>
    </row>
    <row r="48" spans="1:35" x14ac:dyDescent="0.25">
      <c r="A48" s="253" t="s">
        <v>229</v>
      </c>
      <c r="B48" s="2">
        <v>21996459.000000499</v>
      </c>
      <c r="C48" s="2">
        <v>21011244.569213353</v>
      </c>
      <c r="D48" s="2">
        <v>985214.43078714609</v>
      </c>
      <c r="E48" s="246">
        <f t="shared" si="0"/>
        <v>4.6889865449985184E-2</v>
      </c>
      <c r="W48" s="246"/>
      <c r="X48" s="246"/>
      <c r="AG48" s="1">
        <v>41565</v>
      </c>
      <c r="AH48" s="2">
        <v>5496816.0000000997</v>
      </c>
      <c r="AI48" s="2">
        <v>4270318.04911034</v>
      </c>
    </row>
    <row r="49" spans="1:35" x14ac:dyDescent="0.25">
      <c r="A49" s="253" t="s">
        <v>230</v>
      </c>
      <c r="B49" s="2">
        <v>14690078.000000399</v>
      </c>
      <c r="C49" s="2">
        <v>15022962.147111841</v>
      </c>
      <c r="D49" s="2">
        <v>-332884.14711144194</v>
      </c>
      <c r="E49" s="246">
        <f t="shared" si="0"/>
        <v>2.2158356245039118E-2</v>
      </c>
      <c r="W49" s="246"/>
      <c r="X49" s="246"/>
      <c r="AG49" s="1">
        <v>41572</v>
      </c>
      <c r="AH49" s="2">
        <v>4590666.0000000997</v>
      </c>
      <c r="AI49" s="2">
        <v>4327129.7538400898</v>
      </c>
    </row>
    <row r="50" spans="1:35" x14ac:dyDescent="0.25">
      <c r="A50" s="249" t="s">
        <v>223</v>
      </c>
      <c r="B50" s="2">
        <v>59010065.000001296</v>
      </c>
      <c r="C50" s="2">
        <v>58912612.105576046</v>
      </c>
      <c r="D50" s="2">
        <v>97452.894425228238</v>
      </c>
      <c r="E50" s="246">
        <f t="shared" si="0"/>
        <v>1.654194084122553E-3</v>
      </c>
      <c r="W50" s="246"/>
      <c r="X50" s="246"/>
      <c r="AG50" s="1">
        <v>41579</v>
      </c>
      <c r="AH50" s="2">
        <v>4539448.0000000997</v>
      </c>
      <c r="AI50" s="2">
        <v>4561115.1202950301</v>
      </c>
    </row>
    <row r="51" spans="1:35" x14ac:dyDescent="0.25">
      <c r="A51" s="253" t="s">
        <v>231</v>
      </c>
      <c r="B51" s="2">
        <v>15341436.000000399</v>
      </c>
      <c r="C51" s="2">
        <v>15583301.990551569</v>
      </c>
      <c r="D51" s="2">
        <v>-241865.99055116996</v>
      </c>
      <c r="E51" s="246">
        <f t="shared" si="0"/>
        <v>1.5520843444978323E-2</v>
      </c>
      <c r="W51" s="246"/>
      <c r="X51" s="246"/>
      <c r="AG51" s="1">
        <v>41586</v>
      </c>
      <c r="AH51" s="2">
        <v>5176695.0000000997</v>
      </c>
      <c r="AI51" s="2">
        <v>4947155.8337072898</v>
      </c>
    </row>
    <row r="52" spans="1:35" x14ac:dyDescent="0.25">
      <c r="A52" s="253" t="s">
        <v>232</v>
      </c>
      <c r="B52" s="2">
        <v>23446506.000000499</v>
      </c>
      <c r="C52" s="2">
        <v>23083385.700034689</v>
      </c>
      <c r="D52" s="2">
        <v>363120.29996581003</v>
      </c>
      <c r="E52" s="246">
        <f t="shared" si="0"/>
        <v>1.5730807633009585E-2</v>
      </c>
      <c r="W52" s="246"/>
      <c r="X52" s="246"/>
      <c r="AG52" s="1">
        <v>41593</v>
      </c>
      <c r="AH52" s="2">
        <v>5310734.0000000997</v>
      </c>
      <c r="AI52" s="2">
        <v>4297690.5772075802</v>
      </c>
    </row>
    <row r="53" spans="1:35" x14ac:dyDescent="0.25">
      <c r="A53" s="253" t="s">
        <v>233</v>
      </c>
      <c r="B53" s="2">
        <v>20222123.000000399</v>
      </c>
      <c r="C53" s="2">
        <v>20245924.414989792</v>
      </c>
      <c r="D53" s="2">
        <v>-23801.414989393204</v>
      </c>
      <c r="E53" s="246">
        <f t="shared" si="0"/>
        <v>1.1756151263595048E-3</v>
      </c>
      <c r="W53" s="246"/>
      <c r="X53" s="246"/>
      <c r="AG53" s="1">
        <v>41600</v>
      </c>
      <c r="AH53" s="2">
        <v>6542964.0000000997</v>
      </c>
      <c r="AI53" s="2">
        <v>5464815.1176008601</v>
      </c>
    </row>
    <row r="54" spans="1:35" x14ac:dyDescent="0.25">
      <c r="A54" s="249" t="s">
        <v>224</v>
      </c>
      <c r="B54" s="2">
        <v>89205124.000001296</v>
      </c>
      <c r="C54" s="2">
        <v>91088107.657288656</v>
      </c>
      <c r="D54" s="2">
        <v>-1882983.6572873443</v>
      </c>
      <c r="E54" s="246">
        <f t="shared" si="0"/>
        <v>2.0672113031175561E-2</v>
      </c>
      <c r="W54" s="246"/>
      <c r="X54" s="246"/>
      <c r="AG54" s="1">
        <v>41607</v>
      </c>
      <c r="AH54" s="2">
        <v>6680754.0000001099</v>
      </c>
      <c r="AI54" s="2">
        <v>5949871.6191905104</v>
      </c>
    </row>
    <row r="55" spans="1:35" x14ac:dyDescent="0.25">
      <c r="A55" s="253" t="s">
        <v>234</v>
      </c>
      <c r="B55" s="2">
        <v>30514831.000000499</v>
      </c>
      <c r="C55" s="2">
        <v>29263454.970669575</v>
      </c>
      <c r="D55" s="2">
        <v>1251376.0293309242</v>
      </c>
      <c r="E55" s="246">
        <f t="shared" si="0"/>
        <v>4.2762415804462051E-2</v>
      </c>
      <c r="W55" s="246"/>
      <c r="X55" s="246"/>
      <c r="AG55" s="1">
        <v>41614</v>
      </c>
      <c r="AH55" s="2">
        <v>6206501.0000000997</v>
      </c>
      <c r="AI55" s="2">
        <v>6284271.0527969897</v>
      </c>
    </row>
    <row r="56" spans="1:35" x14ac:dyDescent="0.25">
      <c r="A56" s="253" t="s">
        <v>235</v>
      </c>
      <c r="B56" s="2">
        <v>26346166.000000399</v>
      </c>
      <c r="C56" s="2">
        <v>28025307.467828851</v>
      </c>
      <c r="D56" s="2">
        <v>-1679141.4678284526</v>
      </c>
      <c r="E56" s="246">
        <f t="shared" si="0"/>
        <v>5.9915184508002026E-2</v>
      </c>
      <c r="W56" s="246"/>
      <c r="X56" s="246"/>
      <c r="AG56" s="1">
        <v>41621</v>
      </c>
      <c r="AH56" s="2">
        <v>6385221.0000000997</v>
      </c>
      <c r="AI56" s="2">
        <v>6305680.6692006001</v>
      </c>
    </row>
    <row r="57" spans="1:35" x14ac:dyDescent="0.25">
      <c r="A57" s="253" t="s">
        <v>236</v>
      </c>
      <c r="B57" s="2">
        <v>32344127.000000399</v>
      </c>
      <c r="C57" s="2">
        <v>33799345.218790233</v>
      </c>
      <c r="D57" s="2">
        <v>-1455218.2187898345</v>
      </c>
      <c r="E57" s="246">
        <f t="shared" si="0"/>
        <v>4.3054627519258218E-2</v>
      </c>
      <c r="W57" s="246"/>
      <c r="X57" s="246"/>
      <c r="AG57" s="1">
        <v>41628</v>
      </c>
      <c r="AH57" s="2">
        <v>6907927.0000000903</v>
      </c>
      <c r="AI57" s="2">
        <v>7856471.53997513</v>
      </c>
    </row>
    <row r="58" spans="1:35" x14ac:dyDescent="0.25">
      <c r="A58" s="3" t="s">
        <v>282</v>
      </c>
      <c r="B58" s="2">
        <v>273156484.00000519</v>
      </c>
      <c r="C58" s="2">
        <v>274996511.51470411</v>
      </c>
      <c r="D58" s="2">
        <v>-1840027.5146991611</v>
      </c>
      <c r="E58" s="246">
        <f t="shared" si="0"/>
        <v>6.6910940235710443E-3</v>
      </c>
      <c r="W58" s="246"/>
      <c r="X58" s="246"/>
      <c r="AG58" s="1">
        <v>41639</v>
      </c>
      <c r="AH58" s="2">
        <v>11952691.000000101</v>
      </c>
      <c r="AI58" s="2">
        <v>13332399.107244501</v>
      </c>
    </row>
    <row r="59" spans="1:35" x14ac:dyDescent="0.25">
      <c r="A59" s="249" t="s">
        <v>221</v>
      </c>
      <c r="B59" s="2">
        <v>73211318.000001296</v>
      </c>
      <c r="C59" s="2">
        <v>67956273.083169043</v>
      </c>
      <c r="D59" s="2">
        <v>5255044.9168322384</v>
      </c>
      <c r="E59" s="246">
        <f t="shared" si="0"/>
        <v>7.7329798683939133E-2</v>
      </c>
      <c r="W59" s="246"/>
      <c r="X59" s="246"/>
      <c r="AG59" s="1">
        <v>41642</v>
      </c>
      <c r="AH59" s="2">
        <v>1266994.0000000999</v>
      </c>
      <c r="AI59" s="2">
        <v>2585954.6142951199</v>
      </c>
    </row>
    <row r="60" spans="1:35" x14ac:dyDescent="0.25">
      <c r="A60" s="253" t="s">
        <v>225</v>
      </c>
      <c r="B60" s="2">
        <v>27717047.000000499</v>
      </c>
      <c r="C60" s="2">
        <v>26601572.82976456</v>
      </c>
      <c r="D60" s="2">
        <v>1115474.1702359393</v>
      </c>
      <c r="E60" s="246">
        <f t="shared" si="0"/>
        <v>4.1932639749324624E-2</v>
      </c>
      <c r="W60" s="246"/>
      <c r="X60" s="246"/>
      <c r="AG60" s="1">
        <v>41649</v>
      </c>
      <c r="AH60" s="2">
        <v>4608203.0000000997</v>
      </c>
      <c r="AI60" s="2">
        <v>4618917.2525939103</v>
      </c>
    </row>
    <row r="61" spans="1:35" x14ac:dyDescent="0.25">
      <c r="A61" s="253" t="s">
        <v>226</v>
      </c>
      <c r="B61" s="2">
        <v>22711005.000000399</v>
      </c>
      <c r="C61" s="2">
        <v>20195084.495817721</v>
      </c>
      <c r="D61" s="2">
        <v>2515920.5041826777</v>
      </c>
      <c r="E61" s="246">
        <f t="shared" si="0"/>
        <v>0.12458083573276009</v>
      </c>
      <c r="W61" s="246"/>
      <c r="X61" s="246"/>
      <c r="AG61" s="1">
        <v>41656</v>
      </c>
      <c r="AH61" s="2">
        <v>4513436.0000000997</v>
      </c>
      <c r="AI61" s="2">
        <v>4060179.2382356701</v>
      </c>
    </row>
    <row r="62" spans="1:35" x14ac:dyDescent="0.25">
      <c r="A62" s="253" t="s">
        <v>227</v>
      </c>
      <c r="B62" s="2">
        <v>22783266.000000399</v>
      </c>
      <c r="C62" s="2">
        <v>21159615.75758677</v>
      </c>
      <c r="D62" s="2">
        <v>1623650.2424136288</v>
      </c>
      <c r="E62" s="246">
        <f t="shared" si="0"/>
        <v>7.6733446439426478E-2</v>
      </c>
      <c r="W62" s="246"/>
      <c r="X62" s="246"/>
      <c r="AG62" s="1">
        <v>41663</v>
      </c>
      <c r="AH62" s="2">
        <v>4809367.0000000997</v>
      </c>
      <c r="AI62" s="2">
        <v>4465400.3513464201</v>
      </c>
    </row>
    <row r="63" spans="1:35" x14ac:dyDescent="0.25">
      <c r="A63" s="249" t="s">
        <v>222</v>
      </c>
      <c r="B63" s="2">
        <v>55420168.000001296</v>
      </c>
      <c r="C63" s="2">
        <v>55932351.15459837</v>
      </c>
      <c r="D63" s="2">
        <v>-512183.15459708869</v>
      </c>
      <c r="E63" s="246">
        <f t="shared" si="0"/>
        <v>9.157189784162429E-3</v>
      </c>
      <c r="W63" s="246"/>
      <c r="X63" s="246"/>
      <c r="AG63" s="1">
        <v>41670</v>
      </c>
      <c r="AH63" s="2">
        <v>5181160.0000000997</v>
      </c>
      <c r="AI63" s="2">
        <v>5009757.1863302803</v>
      </c>
    </row>
    <row r="64" spans="1:35" x14ac:dyDescent="0.25">
      <c r="A64" s="253" t="s">
        <v>228</v>
      </c>
      <c r="B64" s="2">
        <v>23916677.000000499</v>
      </c>
      <c r="C64" s="2">
        <v>23949195.175747629</v>
      </c>
      <c r="D64" s="2">
        <v>-32518.175747130066</v>
      </c>
      <c r="E64" s="246">
        <f t="shared" si="0"/>
        <v>1.3577982687309632E-3</v>
      </c>
      <c r="W64" s="246"/>
      <c r="X64" s="246"/>
      <c r="AG64" s="1">
        <v>41677</v>
      </c>
      <c r="AH64" s="2">
        <v>4286305.0000000997</v>
      </c>
      <c r="AI64" s="2">
        <v>4192911.4981889101</v>
      </c>
    </row>
    <row r="65" spans="1:35" x14ac:dyDescent="0.25">
      <c r="A65" s="253" t="s">
        <v>229</v>
      </c>
      <c r="B65" s="2">
        <v>16324813.000000399</v>
      </c>
      <c r="C65" s="2">
        <v>16140662.907813538</v>
      </c>
      <c r="D65" s="2">
        <v>184150.09218686074</v>
      </c>
      <c r="E65" s="246">
        <f t="shared" si="0"/>
        <v>1.1409078625743151E-2</v>
      </c>
      <c r="W65" s="246"/>
      <c r="X65" s="246"/>
      <c r="AG65" s="1">
        <v>41684</v>
      </c>
      <c r="AH65" s="2">
        <v>5087097.0000000997</v>
      </c>
      <c r="AI65" s="2">
        <v>4245364.8405540297</v>
      </c>
    </row>
    <row r="66" spans="1:35" x14ac:dyDescent="0.25">
      <c r="A66" s="253" t="s">
        <v>230</v>
      </c>
      <c r="B66" s="2">
        <v>15178678.000000399</v>
      </c>
      <c r="C66" s="2">
        <v>15842493.071037199</v>
      </c>
      <c r="D66" s="2">
        <v>-663815.07103680074</v>
      </c>
      <c r="E66" s="246">
        <f t="shared" si="0"/>
        <v>4.1900922289205153E-2</v>
      </c>
      <c r="W66" s="246"/>
      <c r="X66" s="246"/>
      <c r="AG66" s="1">
        <v>41691</v>
      </c>
      <c r="AH66" s="2">
        <v>5014120.0000000997</v>
      </c>
      <c r="AI66" s="2">
        <v>4439644.8777002404</v>
      </c>
    </row>
    <row r="67" spans="1:35" x14ac:dyDescent="0.25">
      <c r="A67" s="249" t="s">
        <v>223</v>
      </c>
      <c r="B67" s="2">
        <v>58613053.000001296</v>
      </c>
      <c r="C67" s="2">
        <v>59807260.206386551</v>
      </c>
      <c r="D67" s="2">
        <v>-1194207.2063852623</v>
      </c>
      <c r="E67" s="246">
        <f t="shared" si="0"/>
        <v>1.9967595945111206E-2</v>
      </c>
      <c r="W67" s="246"/>
      <c r="X67" s="246"/>
      <c r="AG67" s="1">
        <v>41698</v>
      </c>
      <c r="AH67" s="2">
        <v>4764196.0000000997</v>
      </c>
      <c r="AI67" s="2">
        <v>4569721.7802773304</v>
      </c>
    </row>
    <row r="68" spans="1:35" x14ac:dyDescent="0.25">
      <c r="A68" s="253" t="s">
        <v>231</v>
      </c>
      <c r="B68" s="2">
        <v>18528260.000000499</v>
      </c>
      <c r="C68" s="2">
        <v>20637568.332862671</v>
      </c>
      <c r="D68" s="2">
        <v>-2109308.3328621723</v>
      </c>
      <c r="E68" s="246">
        <f t="shared" si="0"/>
        <v>0.10220721253789238</v>
      </c>
      <c r="W68" s="246"/>
      <c r="X68" s="246"/>
      <c r="AG68" s="1">
        <v>41705</v>
      </c>
      <c r="AH68" s="2">
        <v>4731488.0000000997</v>
      </c>
      <c r="AI68" s="2">
        <v>5155582.8306411495</v>
      </c>
    </row>
    <row r="69" spans="1:35" x14ac:dyDescent="0.25">
      <c r="A69" s="253" t="s">
        <v>232</v>
      </c>
      <c r="B69" s="2">
        <v>20267634.000000399</v>
      </c>
      <c r="C69" s="2">
        <v>19647200.715183243</v>
      </c>
      <c r="D69" s="2">
        <v>620433.28481715545</v>
      </c>
      <c r="E69" s="246">
        <f t="shared" si="0"/>
        <v>3.1578711583970749E-2</v>
      </c>
      <c r="W69" s="246"/>
      <c r="X69" s="246"/>
      <c r="AG69" s="1">
        <v>41712</v>
      </c>
      <c r="AH69" s="2">
        <v>4254023.0000000997</v>
      </c>
      <c r="AI69" s="2">
        <v>4851581.4319259301</v>
      </c>
    </row>
    <row r="70" spans="1:35" x14ac:dyDescent="0.25">
      <c r="A70" s="253" t="s">
        <v>233</v>
      </c>
      <c r="B70" s="2">
        <v>19817159.000000399</v>
      </c>
      <c r="C70" s="2">
        <v>19522491.158340629</v>
      </c>
      <c r="D70" s="2">
        <v>294667.84165976942</v>
      </c>
      <c r="E70" s="246">
        <f t="shared" si="0"/>
        <v>1.509376233134458E-2</v>
      </c>
      <c r="W70" s="246"/>
      <c r="X70" s="246"/>
      <c r="AG70" s="1">
        <v>41719</v>
      </c>
      <c r="AH70" s="2">
        <v>3900699.0000001001</v>
      </c>
      <c r="AI70" s="2">
        <v>4151016.72946038</v>
      </c>
    </row>
    <row r="71" spans="1:35" x14ac:dyDescent="0.25">
      <c r="A71" s="249" t="s">
        <v>224</v>
      </c>
      <c r="B71" s="2">
        <v>85911945.000001311</v>
      </c>
      <c r="C71" s="2">
        <v>91300627.070550188</v>
      </c>
      <c r="D71" s="2">
        <v>-5388682.070548892</v>
      </c>
      <c r="E71" s="246">
        <f t="shared" si="0"/>
        <v>5.902130405287264E-2</v>
      </c>
      <c r="W71" s="246"/>
      <c r="X71" s="246"/>
      <c r="AG71" s="1">
        <v>41726</v>
      </c>
      <c r="AH71" s="2">
        <v>5167786.0000000997</v>
      </c>
      <c r="AI71" s="2">
        <v>4321579.1204838697</v>
      </c>
    </row>
    <row r="72" spans="1:35" x14ac:dyDescent="0.25">
      <c r="A72" s="253" t="s">
        <v>234</v>
      </c>
      <c r="B72" s="2">
        <v>27765938.000000499</v>
      </c>
      <c r="C72" s="2">
        <v>27713696.495819751</v>
      </c>
      <c r="D72" s="2">
        <v>52241.504180748016</v>
      </c>
      <c r="E72" s="246">
        <f>ABS(B72-C72)/C72</f>
        <v>1.8850428050486865E-3</v>
      </c>
      <c r="W72" s="246"/>
      <c r="X72" s="246"/>
      <c r="AG72" s="1">
        <v>41733</v>
      </c>
      <c r="AH72" s="2">
        <v>4994657.0000000997</v>
      </c>
      <c r="AI72" s="2">
        <v>3824682.5847580298</v>
      </c>
    </row>
    <row r="73" spans="1:35" x14ac:dyDescent="0.25">
      <c r="A73" s="253" t="s">
        <v>235</v>
      </c>
      <c r="B73" s="2">
        <v>26327579.000000399</v>
      </c>
      <c r="C73" s="2">
        <v>27669253.606221929</v>
      </c>
      <c r="D73" s="2">
        <v>-1341674.6062215306</v>
      </c>
      <c r="E73" s="246">
        <f>ABS(B73-C73)/C73</f>
        <v>4.8489728899656005E-2</v>
      </c>
      <c r="W73" s="246"/>
      <c r="X73" s="246"/>
      <c r="AG73" s="1">
        <v>41740</v>
      </c>
      <c r="AH73" s="2">
        <v>5033180.0000000997</v>
      </c>
      <c r="AI73" s="2">
        <v>3958555.2048117202</v>
      </c>
    </row>
    <row r="74" spans="1:35" x14ac:dyDescent="0.25">
      <c r="A74" s="253" t="s">
        <v>236</v>
      </c>
      <c r="B74" s="2">
        <v>31818428.000000421</v>
      </c>
      <c r="C74" s="2">
        <v>35917676.968508512</v>
      </c>
      <c r="D74" s="2">
        <v>-4099248.9685080908</v>
      </c>
      <c r="E74" s="246">
        <f>ABS(B74-C74)/C74</f>
        <v>0.11412901151993163</v>
      </c>
      <c r="W74" s="246"/>
      <c r="X74" s="246"/>
      <c r="AG74" s="1">
        <v>41747</v>
      </c>
      <c r="AH74" s="2">
        <v>4932467.0000000997</v>
      </c>
      <c r="AI74" s="2">
        <v>3907466.2999394299</v>
      </c>
    </row>
    <row r="75" spans="1:35" x14ac:dyDescent="0.25">
      <c r="A75" s="3" t="s">
        <v>15</v>
      </c>
      <c r="B75" s="2">
        <v>260111512.00000516</v>
      </c>
      <c r="C75" s="2">
        <v>263688790.1840468</v>
      </c>
      <c r="D75" s="2">
        <v>-3577278.1840418577</v>
      </c>
      <c r="E75" s="246">
        <f t="shared" ref="E75:E91" si="2">ABS(B75-C75)/C75</f>
        <v>1.3566288432454094E-2</v>
      </c>
      <c r="W75" s="246"/>
      <c r="X75" s="246"/>
      <c r="AG75" s="1">
        <v>41754</v>
      </c>
      <c r="AH75" s="2">
        <v>4114405.0000001001</v>
      </c>
      <c r="AI75" s="2">
        <v>4126166.3709715102</v>
      </c>
    </row>
    <row r="76" spans="1:35" x14ac:dyDescent="0.25">
      <c r="A76" s="249" t="s">
        <v>221</v>
      </c>
      <c r="B76" s="2">
        <v>65156062.000001296</v>
      </c>
      <c r="C76" s="2">
        <v>62520145.995971091</v>
      </c>
      <c r="D76" s="2">
        <v>2635916.0040301979</v>
      </c>
      <c r="E76" s="246">
        <f t="shared" si="2"/>
        <v>4.2161066037818731E-2</v>
      </c>
      <c r="W76" s="246"/>
      <c r="X76" s="246"/>
      <c r="AG76" s="1">
        <v>41761</v>
      </c>
      <c r="AH76" s="2">
        <v>3538386.0000001001</v>
      </c>
      <c r="AI76" s="2">
        <v>4204418.7909305897</v>
      </c>
    </row>
    <row r="77" spans="1:35" x14ac:dyDescent="0.25">
      <c r="A77" s="253" t="s">
        <v>225</v>
      </c>
      <c r="B77" s="2">
        <v>23483565.000000499</v>
      </c>
      <c r="C77" s="2">
        <v>22565416.165346153</v>
      </c>
      <c r="D77" s="2">
        <v>918148.83465434611</v>
      </c>
      <c r="E77" s="246">
        <f t="shared" si="2"/>
        <v>4.0688318262188883E-2</v>
      </c>
      <c r="W77" s="246"/>
      <c r="X77" s="246"/>
      <c r="AG77" s="1">
        <v>41768</v>
      </c>
      <c r="AH77" s="2">
        <v>4240363.0000000997</v>
      </c>
      <c r="AI77" s="2">
        <v>4648503.3364581699</v>
      </c>
    </row>
    <row r="78" spans="1:35" x14ac:dyDescent="0.25">
      <c r="A78" s="253" t="s">
        <v>226</v>
      </c>
      <c r="B78" s="2">
        <v>19294643.000000399</v>
      </c>
      <c r="C78" s="2">
        <v>18668392.524507008</v>
      </c>
      <c r="D78" s="2">
        <v>626250.47549339011</v>
      </c>
      <c r="E78" s="246">
        <f t="shared" si="2"/>
        <v>3.3546031061393061E-2</v>
      </c>
      <c r="W78" s="246"/>
      <c r="X78" s="246"/>
      <c r="AG78" s="1">
        <v>41775</v>
      </c>
      <c r="AH78" s="2">
        <v>4107471.0000001001</v>
      </c>
      <c r="AI78" s="2">
        <v>4031579.2519481098</v>
      </c>
    </row>
    <row r="79" spans="1:35" x14ac:dyDescent="0.25">
      <c r="A79" s="253" t="s">
        <v>227</v>
      </c>
      <c r="B79" s="2">
        <v>22377854.000000399</v>
      </c>
      <c r="C79" s="2">
        <v>21286337.30611793</v>
      </c>
      <c r="D79" s="2">
        <v>1091516.6938824691</v>
      </c>
      <c r="E79" s="246">
        <f t="shared" si="2"/>
        <v>5.1277806894883468E-2</v>
      </c>
      <c r="W79" s="246"/>
      <c r="X79" s="246"/>
      <c r="AG79" s="1">
        <v>41782</v>
      </c>
      <c r="AH79" s="2">
        <v>3626847.0000001001</v>
      </c>
      <c r="AI79" s="2">
        <v>4039171.6577497199</v>
      </c>
    </row>
    <row r="80" spans="1:35" x14ac:dyDescent="0.25">
      <c r="A80" s="249" t="s">
        <v>222</v>
      </c>
      <c r="B80" s="2">
        <v>55435724.000001296</v>
      </c>
      <c r="C80" s="2">
        <v>56878841.179185554</v>
      </c>
      <c r="D80" s="2">
        <v>-1443117.1791842729</v>
      </c>
      <c r="E80" s="246">
        <f t="shared" si="2"/>
        <v>2.5371775325696289E-2</v>
      </c>
      <c r="W80" s="246"/>
      <c r="X80" s="246"/>
      <c r="AG80" s="1">
        <v>41789</v>
      </c>
      <c r="AH80" s="2">
        <v>3872032.0000001001</v>
      </c>
      <c r="AI80" s="2">
        <v>4210203.7663605604</v>
      </c>
    </row>
    <row r="81" spans="1:35" x14ac:dyDescent="0.25">
      <c r="A81" s="253" t="s">
        <v>228</v>
      </c>
      <c r="B81" s="2">
        <v>25459733.000000499</v>
      </c>
      <c r="C81" s="2">
        <v>24491326.934770118</v>
      </c>
      <c r="D81" s="2">
        <v>968406.06523038074</v>
      </c>
      <c r="E81" s="246">
        <f t="shared" si="2"/>
        <v>3.9540775712545953E-2</v>
      </c>
      <c r="W81" s="246"/>
      <c r="X81" s="246"/>
      <c r="AG81" s="1">
        <v>41796</v>
      </c>
      <c r="AH81" s="2">
        <v>3845169.0000001001</v>
      </c>
      <c r="AI81" s="2">
        <v>4317538.8041445399</v>
      </c>
    </row>
    <row r="82" spans="1:35" x14ac:dyDescent="0.25">
      <c r="A82" s="253" t="s">
        <v>229</v>
      </c>
      <c r="B82" s="2">
        <v>14909235.000000399</v>
      </c>
      <c r="C82" s="2">
        <v>16261837.11528847</v>
      </c>
      <c r="D82" s="2">
        <v>-1352602.1152880713</v>
      </c>
      <c r="E82" s="246">
        <f t="shared" si="2"/>
        <v>8.3176464362469255E-2</v>
      </c>
      <c r="W82" s="246"/>
      <c r="X82" s="246"/>
      <c r="AG82" s="1">
        <v>41803</v>
      </c>
      <c r="AH82" s="2">
        <v>3477357.0000001001</v>
      </c>
      <c r="AI82" s="2">
        <v>4062710.0542604201</v>
      </c>
    </row>
    <row r="83" spans="1:35" x14ac:dyDescent="0.25">
      <c r="A83" s="253" t="s">
        <v>230</v>
      </c>
      <c r="B83" s="2">
        <v>15066756.0000004</v>
      </c>
      <c r="C83" s="2">
        <v>16125677.12912697</v>
      </c>
      <c r="D83" s="2">
        <v>-1058921.1291265693</v>
      </c>
      <c r="E83" s="246">
        <f t="shared" si="2"/>
        <v>6.5666769875597678E-2</v>
      </c>
      <c r="W83" s="246"/>
      <c r="X83" s="246"/>
      <c r="AG83" s="1">
        <v>41810</v>
      </c>
      <c r="AH83" s="2">
        <v>3054218.0000001001</v>
      </c>
      <c r="AI83" s="2">
        <v>3502495.6915935702</v>
      </c>
    </row>
    <row r="84" spans="1:35" x14ac:dyDescent="0.25">
      <c r="A84" s="249" t="s">
        <v>223</v>
      </c>
      <c r="B84" s="2">
        <v>62547101.000001386</v>
      </c>
      <c r="C84" s="2">
        <v>61676991.971590161</v>
      </c>
      <c r="D84" s="2">
        <v>870109.02841121703</v>
      </c>
      <c r="E84" s="246">
        <f t="shared" si="2"/>
        <v>1.4107514011254256E-2</v>
      </c>
      <c r="W84" s="246"/>
      <c r="X84" s="246"/>
      <c r="AG84" s="1">
        <v>41817</v>
      </c>
      <c r="AH84" s="2">
        <v>3885048.0000001001</v>
      </c>
      <c r="AI84" s="2">
        <v>4315532.07148124</v>
      </c>
    </row>
    <row r="85" spans="1:35" x14ac:dyDescent="0.25">
      <c r="A85" s="253" t="s">
        <v>231</v>
      </c>
      <c r="B85" s="2">
        <v>20050396.000000499</v>
      </c>
      <c r="C85" s="2">
        <v>20904038.703597609</v>
      </c>
      <c r="D85" s="2">
        <v>-853642.70359710976</v>
      </c>
      <c r="E85" s="246">
        <f t="shared" si="2"/>
        <v>4.0836257323337087E-2</v>
      </c>
      <c r="W85" s="246"/>
      <c r="X85" s="246"/>
      <c r="AG85" s="1">
        <v>41824</v>
      </c>
      <c r="AH85" s="2">
        <v>4056236.0000001001</v>
      </c>
      <c r="AI85" s="2">
        <v>4543688.2038644003</v>
      </c>
    </row>
    <row r="86" spans="1:35" x14ac:dyDescent="0.25">
      <c r="A86" s="253" t="s">
        <v>232</v>
      </c>
      <c r="B86" s="2">
        <v>17299901.000000399</v>
      </c>
      <c r="C86" s="2">
        <v>16971048.610333592</v>
      </c>
      <c r="D86" s="2">
        <v>328852.38966680691</v>
      </c>
      <c r="E86" s="246">
        <f t="shared" si="2"/>
        <v>1.9377258130447533E-2</v>
      </c>
      <c r="W86" s="246"/>
      <c r="X86" s="246"/>
      <c r="AG86" s="1">
        <v>41831</v>
      </c>
      <c r="AH86" s="2">
        <v>3665251.0000001001</v>
      </c>
      <c r="AI86" s="2">
        <v>4076181.2873469298</v>
      </c>
    </row>
    <row r="87" spans="1:35" x14ac:dyDescent="0.25">
      <c r="A87" s="253" t="s">
        <v>233</v>
      </c>
      <c r="B87" s="2">
        <v>25196804.000000492</v>
      </c>
      <c r="C87" s="2">
        <v>23801904.657658964</v>
      </c>
      <c r="D87" s="2">
        <v>1394899.3423415273</v>
      </c>
      <c r="E87" s="246">
        <f t="shared" si="2"/>
        <v>5.8604526083280373E-2</v>
      </c>
      <c r="W87" s="246"/>
      <c r="X87" s="246"/>
      <c r="AG87" s="1">
        <v>41838</v>
      </c>
      <c r="AH87" s="2">
        <v>3313160.0000001001</v>
      </c>
      <c r="AI87" s="2">
        <v>3898110.1468157801</v>
      </c>
    </row>
    <row r="88" spans="1:35" x14ac:dyDescent="0.25">
      <c r="A88" s="249" t="s">
        <v>224</v>
      </c>
      <c r="B88" s="2">
        <v>76972625.000001192</v>
      </c>
      <c r="C88" s="2">
        <v>82612811.037299991</v>
      </c>
      <c r="D88" s="2">
        <v>-5640186.0372988135</v>
      </c>
      <c r="E88" s="246">
        <f t="shared" si="2"/>
        <v>6.8272535052126881E-2</v>
      </c>
      <c r="W88" s="246"/>
      <c r="X88" s="246"/>
      <c r="AG88" s="1">
        <v>41845</v>
      </c>
      <c r="AH88" s="2">
        <v>4103478.0000001001</v>
      </c>
      <c r="AI88" s="2">
        <v>4574194.6282503</v>
      </c>
    </row>
    <row r="89" spans="1:35" x14ac:dyDescent="0.25">
      <c r="A89" s="253" t="s">
        <v>234</v>
      </c>
      <c r="B89" s="2">
        <v>20391628.000000399</v>
      </c>
      <c r="C89" s="2">
        <v>21006048.49403533</v>
      </c>
      <c r="D89" s="2">
        <v>-614420.49403493106</v>
      </c>
      <c r="E89" s="246">
        <f t="shared" si="2"/>
        <v>2.9249694163535605E-2</v>
      </c>
      <c r="W89" s="246"/>
      <c r="X89" s="246"/>
      <c r="AG89" s="1">
        <v>41852</v>
      </c>
      <c r="AH89" s="2">
        <v>4028333.0000001001</v>
      </c>
      <c r="AI89" s="2">
        <v>4470193.9355002204</v>
      </c>
    </row>
    <row r="90" spans="1:35" x14ac:dyDescent="0.25">
      <c r="A90" s="253" t="s">
        <v>235</v>
      </c>
      <c r="B90" s="2">
        <v>25814361.000000399</v>
      </c>
      <c r="C90" s="2">
        <v>26072626.178268299</v>
      </c>
      <c r="D90" s="2">
        <v>-258265.1782678999</v>
      </c>
      <c r="E90" s="246">
        <f t="shared" si="2"/>
        <v>9.9056066121626669E-3</v>
      </c>
      <c r="W90" s="246"/>
      <c r="X90" s="246"/>
      <c r="AG90" s="1">
        <v>41859</v>
      </c>
      <c r="AH90" s="2">
        <v>3807457.0000001001</v>
      </c>
      <c r="AI90" s="2">
        <v>4560859.1535680303</v>
      </c>
    </row>
    <row r="91" spans="1:35" x14ac:dyDescent="0.25">
      <c r="A91" s="253" t="s">
        <v>236</v>
      </c>
      <c r="B91" s="2">
        <v>30766636.000000391</v>
      </c>
      <c r="C91" s="2">
        <v>35534136.364996366</v>
      </c>
      <c r="D91" s="2">
        <v>-4767500.364995975</v>
      </c>
      <c r="E91" s="246">
        <f t="shared" si="2"/>
        <v>0.13416677180572481</v>
      </c>
      <c r="W91" s="246"/>
      <c r="X91" s="246"/>
      <c r="AG91" s="1">
        <v>41866</v>
      </c>
      <c r="AH91" s="2">
        <v>4086639.0000001001</v>
      </c>
      <c r="AI91" s="2">
        <v>4899046.99164885</v>
      </c>
    </row>
    <row r="92" spans="1:35" x14ac:dyDescent="0.25">
      <c r="E92" s="246"/>
      <c r="W92" s="246"/>
      <c r="X92" s="246"/>
      <c r="AG92" s="1">
        <v>41873</v>
      </c>
      <c r="AH92" s="2">
        <v>4257372.0000000997</v>
      </c>
      <c r="AI92" s="2">
        <v>5321766.49801913</v>
      </c>
    </row>
    <row r="93" spans="1:35" x14ac:dyDescent="0.25">
      <c r="E93" s="246"/>
      <c r="W93" s="246"/>
      <c r="X93" s="246"/>
      <c r="AG93" s="1">
        <v>41880</v>
      </c>
      <c r="AH93" s="2">
        <v>4203600.0000000997</v>
      </c>
      <c r="AI93" s="2">
        <v>4768850.4729165398</v>
      </c>
    </row>
    <row r="94" spans="1:35" x14ac:dyDescent="0.25">
      <c r="E94" s="246"/>
      <c r="W94" s="246"/>
      <c r="X94" s="246"/>
      <c r="AG94" s="1">
        <v>41887</v>
      </c>
      <c r="AH94" s="2">
        <v>4475214.0000000997</v>
      </c>
      <c r="AI94" s="2">
        <v>5178993.2684294302</v>
      </c>
    </row>
    <row r="95" spans="1:35" x14ac:dyDescent="0.25">
      <c r="E95" s="246"/>
      <c r="W95" s="246"/>
      <c r="X95" s="246"/>
      <c r="AG95" s="1">
        <v>41894</v>
      </c>
      <c r="AH95" s="2">
        <v>4474413.0000000997</v>
      </c>
      <c r="AI95" s="2">
        <v>5107486.0986326998</v>
      </c>
    </row>
    <row r="96" spans="1:35" x14ac:dyDescent="0.25">
      <c r="E96" s="246"/>
      <c r="W96" s="246"/>
      <c r="X96" s="246"/>
      <c r="AG96" s="1">
        <v>41901</v>
      </c>
      <c r="AH96" s="2">
        <v>4930557.0000000997</v>
      </c>
      <c r="AI96" s="2">
        <v>5334416.5736612799</v>
      </c>
    </row>
    <row r="97" spans="5:35" x14ac:dyDescent="0.25">
      <c r="E97" s="246"/>
      <c r="W97" s="246"/>
      <c r="X97" s="246"/>
      <c r="AG97" s="1">
        <v>41908</v>
      </c>
      <c r="AH97" s="2">
        <v>5519531.0000000997</v>
      </c>
      <c r="AI97" s="2">
        <v>5912446.6747099003</v>
      </c>
    </row>
    <row r="98" spans="5:35" x14ac:dyDescent="0.25">
      <c r="E98" s="246"/>
      <c r="W98" s="246"/>
      <c r="X98" s="246"/>
      <c r="AG98" s="1">
        <v>41915</v>
      </c>
      <c r="AH98" s="2">
        <v>5275685.0000000997</v>
      </c>
      <c r="AI98" s="2">
        <v>5758971.5446177004</v>
      </c>
    </row>
    <row r="99" spans="5:35" x14ac:dyDescent="0.25">
      <c r="E99" s="246"/>
      <c r="W99" s="246"/>
      <c r="X99" s="246"/>
      <c r="AG99" s="1">
        <v>41922</v>
      </c>
      <c r="AH99" s="2">
        <v>5132681.0000000997</v>
      </c>
      <c r="AI99" s="2">
        <v>5912823.9102839604</v>
      </c>
    </row>
    <row r="100" spans="5:35" x14ac:dyDescent="0.25">
      <c r="E100" s="246"/>
      <c r="W100" s="246"/>
      <c r="X100" s="246"/>
      <c r="AG100" s="1">
        <v>41929</v>
      </c>
      <c r="AH100" s="2">
        <v>4723745.0000000997</v>
      </c>
      <c r="AI100" s="2">
        <v>5288015.8666845895</v>
      </c>
    </row>
    <row r="101" spans="5:35" x14ac:dyDescent="0.25">
      <c r="E101" s="246"/>
      <c r="W101" s="246"/>
      <c r="X101" s="246"/>
      <c r="AG101" s="1">
        <v>41936</v>
      </c>
      <c r="AH101" s="2">
        <v>5346375.0000000997</v>
      </c>
      <c r="AI101" s="2">
        <v>5244309.3776657302</v>
      </c>
    </row>
    <row r="102" spans="5:35" x14ac:dyDescent="0.25">
      <c r="E102" s="246"/>
      <c r="W102" s="246"/>
      <c r="X102" s="246"/>
      <c r="AG102" s="1">
        <v>41943</v>
      </c>
      <c r="AH102" s="2">
        <v>5317963.0000000997</v>
      </c>
      <c r="AI102" s="2">
        <v>4846207.5468124896</v>
      </c>
    </row>
    <row r="103" spans="5:35" x14ac:dyDescent="0.25">
      <c r="E103" s="246"/>
      <c r="W103" s="246"/>
      <c r="X103" s="246"/>
      <c r="AG103" s="1">
        <v>41950</v>
      </c>
      <c r="AH103" s="2">
        <v>5283963.0000000997</v>
      </c>
      <c r="AI103" s="2">
        <v>5649954.48216506</v>
      </c>
    </row>
    <row r="104" spans="5:35" x14ac:dyDescent="0.25">
      <c r="E104" s="246"/>
      <c r="W104" s="246"/>
      <c r="X104" s="246"/>
      <c r="AG104" s="1">
        <v>41957</v>
      </c>
      <c r="AH104" s="2">
        <v>4862006.0000000997</v>
      </c>
      <c r="AI104" s="2">
        <v>4715470.6458446803</v>
      </c>
    </row>
    <row r="105" spans="5:35" x14ac:dyDescent="0.25">
      <c r="E105" s="246"/>
      <c r="W105" s="246"/>
      <c r="X105" s="246"/>
      <c r="AG105" s="1">
        <v>41964</v>
      </c>
      <c r="AH105" s="2">
        <v>5432186.0000000997</v>
      </c>
      <c r="AI105" s="2">
        <v>5251105.47136454</v>
      </c>
    </row>
    <row r="106" spans="5:35" x14ac:dyDescent="0.25">
      <c r="E106" s="246"/>
      <c r="W106" s="246"/>
      <c r="X106" s="246"/>
      <c r="AG106" s="1">
        <v>41971</v>
      </c>
      <c r="AH106" s="2">
        <v>6003282.0000000997</v>
      </c>
      <c r="AI106" s="2">
        <v>6078276.8028094498</v>
      </c>
    </row>
    <row r="107" spans="5:35" x14ac:dyDescent="0.25">
      <c r="E107" s="246"/>
      <c r="W107" s="246"/>
      <c r="X107" s="246"/>
      <c r="AG107" s="1">
        <v>41978</v>
      </c>
      <c r="AH107" s="2">
        <v>6870262.0000000997</v>
      </c>
      <c r="AI107" s="2">
        <v>6923488.33096682</v>
      </c>
    </row>
    <row r="108" spans="5:35" x14ac:dyDescent="0.25">
      <c r="E108" s="246"/>
      <c r="W108" s="246"/>
      <c r="X108" s="246"/>
      <c r="AG108" s="1">
        <v>41985</v>
      </c>
      <c r="AH108" s="2">
        <v>7260399.0000000997</v>
      </c>
      <c r="AI108" s="2">
        <v>7726429.6467743795</v>
      </c>
    </row>
    <row r="109" spans="5:35" x14ac:dyDescent="0.25">
      <c r="E109" s="246"/>
      <c r="W109" s="246"/>
      <c r="X109" s="246"/>
      <c r="AG109" s="1">
        <v>41992</v>
      </c>
      <c r="AH109" s="2">
        <v>7918297.0000000997</v>
      </c>
      <c r="AI109" s="2">
        <v>8359041.4535902301</v>
      </c>
    </row>
    <row r="110" spans="5:35" x14ac:dyDescent="0.25">
      <c r="E110" s="246"/>
      <c r="W110" s="246"/>
      <c r="X110" s="246"/>
      <c r="AG110" s="1">
        <v>42004</v>
      </c>
      <c r="AH110" s="2">
        <v>12631476.000000101</v>
      </c>
      <c r="AI110" s="2">
        <v>15527580.0433711</v>
      </c>
    </row>
    <row r="111" spans="5:35" x14ac:dyDescent="0.25">
      <c r="E111" s="246"/>
      <c r="W111" s="246"/>
      <c r="X111" s="246"/>
      <c r="AG111" s="1">
        <v>42013</v>
      </c>
      <c r="AH111" s="2">
        <v>5117095.0000000997</v>
      </c>
      <c r="AI111" s="2">
        <v>4792069.5103928596</v>
      </c>
    </row>
    <row r="112" spans="5:35" x14ac:dyDescent="0.25">
      <c r="E112" s="246"/>
      <c r="W112" s="246"/>
      <c r="X112" s="246"/>
      <c r="AG112" s="1">
        <v>42020</v>
      </c>
      <c r="AH112" s="2">
        <v>4607482.0000000997</v>
      </c>
      <c r="AI112" s="2">
        <v>4288132.9332180796</v>
      </c>
    </row>
    <row r="113" spans="5:35" x14ac:dyDescent="0.25">
      <c r="E113" s="246"/>
      <c r="W113" s="246"/>
      <c r="X113" s="246"/>
      <c r="AG113" s="1">
        <v>42027</v>
      </c>
      <c r="AH113" s="2">
        <v>4768809.0000000997</v>
      </c>
      <c r="AI113" s="2">
        <v>4305642.39262712</v>
      </c>
    </row>
    <row r="114" spans="5:35" x14ac:dyDescent="0.25">
      <c r="E114" s="246"/>
      <c r="W114" s="246"/>
      <c r="X114" s="246"/>
      <c r="AG114" s="1">
        <v>42034</v>
      </c>
      <c r="AH114" s="2">
        <v>6204622.0000000997</v>
      </c>
      <c r="AI114" s="2">
        <v>4856523.6387051903</v>
      </c>
    </row>
    <row r="115" spans="5:35" x14ac:dyDescent="0.25">
      <c r="E115" s="246"/>
      <c r="W115" s="246"/>
      <c r="X115" s="246"/>
      <c r="AG115" s="1">
        <v>42041</v>
      </c>
      <c r="AH115" s="2">
        <v>5345500.0000000997</v>
      </c>
      <c r="AI115" s="2">
        <v>4938458.2571587497</v>
      </c>
    </row>
    <row r="116" spans="5:35" x14ac:dyDescent="0.25">
      <c r="E116" s="246"/>
      <c r="W116" s="246"/>
      <c r="X116" s="246"/>
      <c r="AG116" s="1">
        <v>42048</v>
      </c>
      <c r="AH116" s="2">
        <v>4816720.0000000997</v>
      </c>
      <c r="AI116" s="2">
        <v>4649560.2470283201</v>
      </c>
    </row>
    <row r="117" spans="5:35" x14ac:dyDescent="0.25">
      <c r="E117" s="246"/>
      <c r="W117" s="246"/>
      <c r="X117" s="246"/>
      <c r="AG117" s="1">
        <v>42055</v>
      </c>
      <c r="AH117" s="2">
        <v>5153224.0000000997</v>
      </c>
      <c r="AI117" s="2">
        <v>4395423.1675552204</v>
      </c>
    </row>
    <row r="118" spans="5:35" x14ac:dyDescent="0.25">
      <c r="E118" s="246"/>
      <c r="W118" s="246"/>
      <c r="X118" s="246"/>
      <c r="AG118" s="1">
        <v>42062</v>
      </c>
      <c r="AH118" s="2">
        <v>5637472.0000000997</v>
      </c>
      <c r="AI118" s="2">
        <v>4735423.50813556</v>
      </c>
    </row>
    <row r="119" spans="5:35" x14ac:dyDescent="0.25">
      <c r="E119" s="246"/>
      <c r="W119" s="246"/>
      <c r="X119" s="246"/>
      <c r="AG119" s="1">
        <v>42069</v>
      </c>
      <c r="AH119" s="2">
        <v>5065604.0000000997</v>
      </c>
      <c r="AI119" s="2">
        <v>5082291.17554742</v>
      </c>
    </row>
    <row r="120" spans="5:35" x14ac:dyDescent="0.25">
      <c r="E120" s="246"/>
      <c r="W120" s="246"/>
      <c r="X120" s="246"/>
      <c r="AG120" s="1">
        <v>42076</v>
      </c>
      <c r="AH120" s="2">
        <v>5374965.0000000997</v>
      </c>
      <c r="AI120" s="2">
        <v>5576717.8069695197</v>
      </c>
    </row>
    <row r="121" spans="5:35" x14ac:dyDescent="0.25">
      <c r="E121" s="246"/>
      <c r="W121" s="246"/>
      <c r="X121" s="246"/>
      <c r="AG121" s="1">
        <v>42083</v>
      </c>
      <c r="AH121" s="2">
        <v>5517148.0000000997</v>
      </c>
      <c r="AI121" s="2">
        <v>5590192.9754140703</v>
      </c>
    </row>
    <row r="122" spans="5:35" x14ac:dyDescent="0.25">
      <c r="E122" s="246"/>
      <c r="W122" s="246"/>
      <c r="X122" s="246"/>
      <c r="AG122" s="1">
        <v>42090</v>
      </c>
      <c r="AH122" s="2">
        <v>5613686.0000000997</v>
      </c>
      <c r="AI122" s="2">
        <v>4946162.0964557203</v>
      </c>
    </row>
    <row r="123" spans="5:35" x14ac:dyDescent="0.25">
      <c r="E123" s="246"/>
      <c r="W123" s="246"/>
      <c r="X123" s="246"/>
      <c r="AG123" s="1">
        <v>42097</v>
      </c>
      <c r="AH123" s="2">
        <v>6044324.0000000997</v>
      </c>
      <c r="AI123" s="2">
        <v>5344977.0707769301</v>
      </c>
    </row>
    <row r="124" spans="5:35" x14ac:dyDescent="0.25">
      <c r="E124" s="246"/>
      <c r="W124" s="246"/>
      <c r="X124" s="246"/>
      <c r="AG124" s="1">
        <v>42104</v>
      </c>
      <c r="AH124" s="2">
        <v>4426864.0000000997</v>
      </c>
      <c r="AI124" s="2">
        <v>5117664.4803796597</v>
      </c>
    </row>
    <row r="125" spans="5:35" x14ac:dyDescent="0.25">
      <c r="E125" s="246"/>
      <c r="W125" s="246"/>
      <c r="X125" s="246"/>
      <c r="AG125" s="1">
        <v>42111</v>
      </c>
      <c r="AH125" s="2">
        <v>4259488.0000000997</v>
      </c>
      <c r="AI125" s="2">
        <v>4800524.3013000302</v>
      </c>
    </row>
    <row r="126" spans="5:35" x14ac:dyDescent="0.25">
      <c r="E126" s="246"/>
      <c r="W126" s="246"/>
      <c r="X126" s="246"/>
      <c r="AG126" s="1">
        <v>42118</v>
      </c>
      <c r="AH126" s="2">
        <v>4102720.0000001001</v>
      </c>
      <c r="AI126" s="2">
        <v>5050887.2836489296</v>
      </c>
    </row>
    <row r="127" spans="5:35" x14ac:dyDescent="0.25">
      <c r="E127" s="246"/>
      <c r="W127" s="246"/>
      <c r="X127" s="246"/>
      <c r="AG127" s="1">
        <v>42125</v>
      </c>
      <c r="AH127" s="2">
        <v>4265843.0000000997</v>
      </c>
      <c r="AI127" s="2">
        <v>5022146.42232442</v>
      </c>
    </row>
    <row r="128" spans="5:35" x14ac:dyDescent="0.25">
      <c r="E128" s="246"/>
      <c r="W128" s="246"/>
      <c r="X128" s="246"/>
      <c r="AG128" s="1">
        <v>42132</v>
      </c>
      <c r="AH128" s="2">
        <v>4569977.0000000997</v>
      </c>
      <c r="AI128" s="2">
        <v>4928251.8764303401</v>
      </c>
    </row>
    <row r="129" spans="5:35" x14ac:dyDescent="0.25">
      <c r="E129" s="246"/>
      <c r="W129" s="246"/>
      <c r="X129" s="246"/>
      <c r="AG129" s="1">
        <v>42139</v>
      </c>
      <c r="AH129" s="2">
        <v>4268920.0000000997</v>
      </c>
      <c r="AI129" s="2">
        <v>4526398.76136526</v>
      </c>
    </row>
    <row r="130" spans="5:35" x14ac:dyDescent="0.25">
      <c r="E130" s="246"/>
      <c r="W130" s="246"/>
      <c r="X130" s="246"/>
      <c r="AG130" s="1">
        <v>42146</v>
      </c>
      <c r="AH130" s="2">
        <v>3867797.0000001001</v>
      </c>
      <c r="AI130" s="2">
        <v>4292693.3696536301</v>
      </c>
    </row>
    <row r="131" spans="5:35" x14ac:dyDescent="0.25">
      <c r="E131" s="246"/>
      <c r="W131" s="246"/>
      <c r="X131" s="246"/>
      <c r="AG131" s="1">
        <v>42153</v>
      </c>
      <c r="AH131" s="2">
        <v>5248268.0000000997</v>
      </c>
      <c r="AI131" s="2">
        <v>4123923.5751019502</v>
      </c>
    </row>
    <row r="132" spans="5:35" x14ac:dyDescent="0.25">
      <c r="E132" s="246"/>
      <c r="W132" s="246"/>
      <c r="X132" s="246"/>
      <c r="AG132" s="1">
        <v>42160</v>
      </c>
      <c r="AH132" s="2">
        <v>4041497.0000001001</v>
      </c>
      <c r="AI132" s="2">
        <v>3858024.1162069901</v>
      </c>
    </row>
    <row r="133" spans="5:35" x14ac:dyDescent="0.25">
      <c r="E133" s="246"/>
      <c r="W133" s="246"/>
      <c r="X133" s="246"/>
      <c r="AG133" s="1">
        <v>42167</v>
      </c>
      <c r="AH133" s="2">
        <v>3139380.0000001001</v>
      </c>
      <c r="AI133" s="2">
        <v>4007150.52452501</v>
      </c>
    </row>
    <row r="134" spans="5:35" x14ac:dyDescent="0.25">
      <c r="E134" s="246"/>
      <c r="W134" s="246"/>
      <c r="X134" s="246"/>
      <c r="AG134" s="1">
        <v>42174</v>
      </c>
      <c r="AH134" s="2">
        <v>3172040.0000001001</v>
      </c>
      <c r="AI134" s="2">
        <v>3654388.87282049</v>
      </c>
    </row>
    <row r="135" spans="5:35" x14ac:dyDescent="0.25">
      <c r="E135" s="246"/>
      <c r="W135" s="246"/>
      <c r="X135" s="246"/>
      <c r="AG135" s="1">
        <v>42181</v>
      </c>
      <c r="AH135" s="2">
        <v>3753834.0000001001</v>
      </c>
      <c r="AI135" s="2">
        <v>3805315.1173851499</v>
      </c>
    </row>
    <row r="136" spans="5:35" x14ac:dyDescent="0.25">
      <c r="E136" s="246"/>
      <c r="W136" s="246"/>
      <c r="X136" s="246"/>
      <c r="AG136" s="1">
        <v>42188</v>
      </c>
      <c r="AH136" s="2">
        <v>4624824.0000000997</v>
      </c>
      <c r="AI136" s="2">
        <v>4569493.7011020901</v>
      </c>
    </row>
    <row r="137" spans="5:35" x14ac:dyDescent="0.25">
      <c r="E137" s="246"/>
      <c r="W137" s="246"/>
      <c r="X137" s="246"/>
      <c r="AG137" s="1">
        <v>42195</v>
      </c>
      <c r="AH137" s="2">
        <v>3438738.0000001001</v>
      </c>
      <c r="AI137" s="2">
        <v>4519927.8912039101</v>
      </c>
    </row>
    <row r="138" spans="5:35" x14ac:dyDescent="0.25">
      <c r="E138" s="246"/>
      <c r="W138" s="246"/>
      <c r="X138" s="246"/>
      <c r="AG138" s="1">
        <v>42202</v>
      </c>
      <c r="AH138" s="2">
        <v>3476930.0000001001</v>
      </c>
      <c r="AI138" s="2">
        <v>3883825.9992397302</v>
      </c>
    </row>
    <row r="139" spans="5:35" x14ac:dyDescent="0.25">
      <c r="E139" s="246"/>
      <c r="W139" s="246"/>
      <c r="X139" s="246"/>
      <c r="AG139" s="1">
        <v>42209</v>
      </c>
      <c r="AH139" s="2">
        <v>3136675.0000001001</v>
      </c>
      <c r="AI139" s="2">
        <v>3634401.4232396199</v>
      </c>
    </row>
    <row r="140" spans="5:35" x14ac:dyDescent="0.25">
      <c r="E140" s="246"/>
      <c r="W140" s="246"/>
      <c r="X140" s="246"/>
      <c r="AG140" s="1">
        <v>42216</v>
      </c>
      <c r="AH140" s="2">
        <v>5289093.0000000997</v>
      </c>
      <c r="AI140" s="2">
        <v>4905729.9234053697</v>
      </c>
    </row>
    <row r="141" spans="5:35" x14ac:dyDescent="0.25">
      <c r="E141" s="246"/>
      <c r="W141" s="246"/>
      <c r="X141" s="246"/>
      <c r="AG141" s="1">
        <v>42223</v>
      </c>
      <c r="AH141" s="2">
        <v>3967160.0000001001</v>
      </c>
      <c r="AI141" s="2">
        <v>4661150.0272142803</v>
      </c>
    </row>
    <row r="142" spans="5:35" x14ac:dyDescent="0.25">
      <c r="E142" s="246"/>
      <c r="W142" s="246"/>
      <c r="X142" s="246"/>
      <c r="AG142" s="1">
        <v>42230</v>
      </c>
      <c r="AH142" s="2">
        <v>4152472.0000001001</v>
      </c>
      <c r="AI142" s="2">
        <v>4631723.2863235502</v>
      </c>
    </row>
    <row r="143" spans="5:35" x14ac:dyDescent="0.25">
      <c r="E143" s="246"/>
      <c r="W143" s="246"/>
      <c r="X143" s="246"/>
      <c r="AG143" s="1">
        <v>42237</v>
      </c>
      <c r="AH143" s="2">
        <v>4270060.0000000997</v>
      </c>
      <c r="AI143" s="2">
        <v>4939498.8891440202</v>
      </c>
    </row>
    <row r="144" spans="5:35" x14ac:dyDescent="0.25">
      <c r="E144" s="246"/>
      <c r="W144" s="246"/>
      <c r="X144" s="246"/>
      <c r="AG144" s="1">
        <v>42244</v>
      </c>
      <c r="AH144" s="2">
        <v>5481046.0000000997</v>
      </c>
      <c r="AI144" s="2">
        <v>4739180.2602781998</v>
      </c>
    </row>
    <row r="145" spans="5:35" x14ac:dyDescent="0.25">
      <c r="E145" s="246"/>
      <c r="W145" s="246"/>
      <c r="X145" s="246"/>
      <c r="AG145" s="1">
        <v>42251</v>
      </c>
      <c r="AH145" s="2">
        <v>5575768.0000000997</v>
      </c>
      <c r="AI145" s="2">
        <v>5241379.1921633696</v>
      </c>
    </row>
    <row r="146" spans="5:35" x14ac:dyDescent="0.25">
      <c r="E146" s="246"/>
      <c r="W146" s="246"/>
      <c r="X146" s="246"/>
      <c r="AG146" s="1">
        <v>42258</v>
      </c>
      <c r="AH146" s="2">
        <v>4555458.0000000997</v>
      </c>
      <c r="AI146" s="2">
        <v>5229504.1608442999</v>
      </c>
    </row>
    <row r="147" spans="5:35" x14ac:dyDescent="0.25">
      <c r="E147" s="246"/>
      <c r="W147" s="246"/>
      <c r="X147" s="246"/>
      <c r="AG147" s="1">
        <v>42265</v>
      </c>
      <c r="AH147" s="2">
        <v>4429916.0000000997</v>
      </c>
      <c r="AI147" s="2">
        <v>4720024.64306428</v>
      </c>
    </row>
    <row r="148" spans="5:35" x14ac:dyDescent="0.25">
      <c r="E148" s="246"/>
      <c r="W148" s="246"/>
      <c r="X148" s="246"/>
      <c r="AG148" s="1">
        <v>42272</v>
      </c>
      <c r="AH148" s="2">
        <v>4913814.0000000997</v>
      </c>
      <c r="AI148" s="2">
        <v>4990154.5355666699</v>
      </c>
    </row>
    <row r="149" spans="5:35" x14ac:dyDescent="0.25">
      <c r="E149" s="246"/>
      <c r="W149" s="246"/>
      <c r="X149" s="246"/>
      <c r="AG149" s="1">
        <v>42279</v>
      </c>
      <c r="AH149" s="2">
        <v>6322935.0000000997</v>
      </c>
      <c r="AI149" s="2">
        <v>5571486.7574176602</v>
      </c>
    </row>
    <row r="150" spans="5:35" x14ac:dyDescent="0.25">
      <c r="E150" s="246"/>
      <c r="W150" s="246"/>
      <c r="X150" s="246"/>
      <c r="AG150" s="1">
        <v>42286</v>
      </c>
      <c r="AH150" s="2">
        <v>6201465.0000000997</v>
      </c>
      <c r="AI150" s="2">
        <v>6034051.7548969304</v>
      </c>
    </row>
    <row r="151" spans="5:35" x14ac:dyDescent="0.25">
      <c r="E151" s="246"/>
      <c r="W151" s="246"/>
      <c r="X151" s="246"/>
      <c r="AG151" s="1">
        <v>42293</v>
      </c>
      <c r="AH151" s="2">
        <v>6435769.0000000997</v>
      </c>
      <c r="AI151" s="2">
        <v>5642182.1696950998</v>
      </c>
    </row>
    <row r="152" spans="5:35" x14ac:dyDescent="0.25">
      <c r="E152" s="246"/>
      <c r="W152" s="246"/>
      <c r="X152" s="246"/>
      <c r="AG152" s="1">
        <v>42300</v>
      </c>
      <c r="AH152" s="2">
        <v>5873579.0000000997</v>
      </c>
      <c r="AI152" s="2">
        <v>5855553.6668255897</v>
      </c>
    </row>
    <row r="153" spans="5:35" x14ac:dyDescent="0.25">
      <c r="E153" s="246"/>
      <c r="W153" s="246"/>
      <c r="X153" s="246"/>
      <c r="AG153" s="1">
        <v>42307</v>
      </c>
      <c r="AH153" s="2">
        <v>6039222.0000000997</v>
      </c>
      <c r="AI153" s="2">
        <v>5460217.12228934</v>
      </c>
    </row>
    <row r="154" spans="5:35" x14ac:dyDescent="0.25">
      <c r="E154" s="246"/>
      <c r="W154" s="246"/>
      <c r="X154" s="246"/>
      <c r="AG154" s="1">
        <v>42314</v>
      </c>
      <c r="AH154" s="2">
        <v>5964796.0000000997</v>
      </c>
      <c r="AI154" s="2">
        <v>5174538.7700998504</v>
      </c>
    </row>
    <row r="155" spans="5:35" x14ac:dyDescent="0.25">
      <c r="E155" s="246"/>
      <c r="W155" s="246"/>
      <c r="X155" s="246"/>
      <c r="AG155" s="1">
        <v>42321</v>
      </c>
      <c r="AH155" s="2">
        <v>6022378.0000000997</v>
      </c>
      <c r="AI155" s="2">
        <v>5890064.7693198798</v>
      </c>
    </row>
    <row r="156" spans="5:35" x14ac:dyDescent="0.25">
      <c r="E156" s="246"/>
      <c r="W156" s="246"/>
      <c r="X156" s="246"/>
      <c r="AG156" s="1">
        <v>42328</v>
      </c>
      <c r="AH156" s="2">
        <v>5605150.0000000997</v>
      </c>
      <c r="AI156" s="2">
        <v>5358628.2717626896</v>
      </c>
    </row>
    <row r="157" spans="5:35" x14ac:dyDescent="0.25">
      <c r="E157" s="246"/>
      <c r="W157" s="246"/>
      <c r="X157" s="246"/>
      <c r="AG157" s="1">
        <v>42335</v>
      </c>
      <c r="AH157" s="2">
        <v>7403801.0000000997</v>
      </c>
      <c r="AI157" s="2">
        <v>6393107.2541954499</v>
      </c>
    </row>
    <row r="158" spans="5:35" x14ac:dyDescent="0.25">
      <c r="E158" s="246"/>
      <c r="W158" s="246"/>
      <c r="X158" s="246"/>
      <c r="AG158" s="1">
        <v>42342</v>
      </c>
      <c r="AH158" s="2">
        <v>7314837.0000000997</v>
      </c>
      <c r="AI158" s="2">
        <v>7735504.7649885397</v>
      </c>
    </row>
    <row r="159" spans="5:35" x14ac:dyDescent="0.25">
      <c r="E159" s="246"/>
      <c r="W159" s="246"/>
      <c r="X159" s="246"/>
      <c r="AG159" s="1">
        <v>42349</v>
      </c>
      <c r="AH159" s="2">
        <v>8110772.0000000997</v>
      </c>
      <c r="AI159" s="2">
        <v>7579416.4200978503</v>
      </c>
    </row>
    <row r="160" spans="5:35" x14ac:dyDescent="0.25">
      <c r="E160" s="246"/>
      <c r="W160" s="246"/>
      <c r="X160" s="246"/>
      <c r="AG160" s="1">
        <v>42356</v>
      </c>
      <c r="AH160" s="2">
        <v>8193925.0000000997</v>
      </c>
      <c r="AI160" s="2">
        <v>7770135.9118749704</v>
      </c>
    </row>
    <row r="161" spans="5:35" x14ac:dyDescent="0.25">
      <c r="E161" s="246"/>
      <c r="W161" s="246"/>
      <c r="X161" s="246"/>
      <c r="AG161" s="1">
        <v>42363</v>
      </c>
      <c r="AH161" s="2">
        <v>8169983.0000000997</v>
      </c>
      <c r="AI161" s="2">
        <v>8920965.4022553694</v>
      </c>
    </row>
    <row r="162" spans="5:35" x14ac:dyDescent="0.25">
      <c r="E162" s="246"/>
      <c r="W162" s="246"/>
      <c r="X162" s="246"/>
      <c r="AG162" s="1">
        <v>42369</v>
      </c>
      <c r="AH162" s="2">
        <v>7869447.0000000997</v>
      </c>
      <c r="AI162" s="2">
        <v>10112478.8882988</v>
      </c>
    </row>
    <row r="163" spans="5:35" x14ac:dyDescent="0.25">
      <c r="E163" s="246"/>
      <c r="W163" s="246"/>
      <c r="X163" s="246"/>
      <c r="AG163" s="1">
        <v>42377</v>
      </c>
      <c r="AH163" s="2">
        <v>5911887.0000000997</v>
      </c>
      <c r="AI163" s="2">
        <v>4222403.39068365</v>
      </c>
    </row>
    <row r="164" spans="5:35" x14ac:dyDescent="0.25">
      <c r="E164" s="246"/>
      <c r="W164" s="246"/>
      <c r="X164" s="246"/>
      <c r="AG164" s="1">
        <v>42384</v>
      </c>
      <c r="AH164" s="2">
        <v>5360063.0000000997</v>
      </c>
      <c r="AI164" s="2">
        <v>5198362.8285717703</v>
      </c>
    </row>
    <row r="165" spans="5:35" x14ac:dyDescent="0.25">
      <c r="E165" s="246"/>
      <c r="W165" s="246"/>
      <c r="X165" s="246"/>
      <c r="AG165" s="1">
        <v>42391</v>
      </c>
      <c r="AH165" s="2">
        <v>4853108.0000000997</v>
      </c>
      <c r="AI165" s="2">
        <v>5290732.3043161798</v>
      </c>
    </row>
    <row r="166" spans="5:35" x14ac:dyDescent="0.25">
      <c r="E166" s="246"/>
      <c r="W166" s="246"/>
      <c r="X166" s="246"/>
      <c r="AG166" s="1">
        <v>42398</v>
      </c>
      <c r="AH166" s="2">
        <v>5678228.0000000997</v>
      </c>
      <c r="AI166" s="2">
        <v>5657592.3972609602</v>
      </c>
    </row>
    <row r="167" spans="5:35" x14ac:dyDescent="0.25">
      <c r="E167" s="246"/>
      <c r="W167" s="246"/>
      <c r="X167" s="246"/>
      <c r="AG167" s="1">
        <v>42405</v>
      </c>
      <c r="AH167" s="2">
        <v>5913761.0000000997</v>
      </c>
      <c r="AI167" s="2">
        <v>5837360.3948401501</v>
      </c>
    </row>
    <row r="168" spans="5:35" x14ac:dyDescent="0.25">
      <c r="E168" s="246"/>
      <c r="W168" s="246"/>
      <c r="X168" s="246"/>
      <c r="AG168" s="1">
        <v>42412</v>
      </c>
      <c r="AH168" s="2">
        <v>5586170.0000000997</v>
      </c>
      <c r="AI168" s="2">
        <v>4748832.8088746797</v>
      </c>
    </row>
    <row r="169" spans="5:35" x14ac:dyDescent="0.25">
      <c r="E169" s="246"/>
      <c r="W169" s="246"/>
      <c r="X169" s="246"/>
      <c r="AG169" s="1">
        <v>42419</v>
      </c>
      <c r="AH169" s="2">
        <v>5082134.0000000997</v>
      </c>
      <c r="AI169" s="2">
        <v>4654955.0695096496</v>
      </c>
    </row>
    <row r="170" spans="5:35" x14ac:dyDescent="0.25">
      <c r="E170" s="246"/>
      <c r="W170" s="246"/>
      <c r="X170" s="246"/>
      <c r="AG170" s="1">
        <v>42426</v>
      </c>
      <c r="AH170" s="2">
        <v>6022804.0000000997</v>
      </c>
      <c r="AI170" s="2">
        <v>5400202.7427978599</v>
      </c>
    </row>
    <row r="171" spans="5:35" x14ac:dyDescent="0.25">
      <c r="E171" s="246"/>
      <c r="W171" s="246"/>
      <c r="X171" s="246"/>
      <c r="AG171" s="1">
        <v>42433</v>
      </c>
      <c r="AH171" s="2">
        <v>6019897.0000000997</v>
      </c>
      <c r="AI171" s="2">
        <v>5278847.9988919403</v>
      </c>
    </row>
    <row r="172" spans="5:35" x14ac:dyDescent="0.25">
      <c r="E172" s="246"/>
      <c r="W172" s="246"/>
      <c r="X172" s="246"/>
      <c r="AG172" s="1">
        <v>42440</v>
      </c>
      <c r="AH172" s="2">
        <v>6032748.0000000997</v>
      </c>
      <c r="AI172" s="2">
        <v>5625229.3552457104</v>
      </c>
    </row>
    <row r="173" spans="5:35" x14ac:dyDescent="0.25">
      <c r="E173" s="246"/>
      <c r="W173" s="246"/>
      <c r="X173" s="246"/>
      <c r="AG173" s="1">
        <v>42447</v>
      </c>
      <c r="AH173" s="2">
        <v>5775327.0000000997</v>
      </c>
      <c r="AI173" s="2">
        <v>5480424.8910303004</v>
      </c>
    </row>
    <row r="174" spans="5:35" x14ac:dyDescent="0.25">
      <c r="E174" s="246"/>
      <c r="W174" s="246"/>
      <c r="X174" s="246"/>
      <c r="AG174" s="1">
        <v>42454</v>
      </c>
      <c r="AH174" s="2">
        <v>4594506.0000000997</v>
      </c>
      <c r="AI174" s="2">
        <v>4698074.5835529696</v>
      </c>
    </row>
    <row r="175" spans="5:35" x14ac:dyDescent="0.25">
      <c r="E175" s="246"/>
      <c r="W175" s="246"/>
      <c r="X175" s="246"/>
      <c r="AG175" s="1">
        <v>42461</v>
      </c>
      <c r="AH175" s="2">
        <v>6380685.0000000997</v>
      </c>
      <c r="AI175" s="2">
        <v>6015771.0340137295</v>
      </c>
    </row>
    <row r="176" spans="5:35" x14ac:dyDescent="0.25">
      <c r="E176" s="246"/>
      <c r="W176" s="246"/>
      <c r="X176" s="246"/>
      <c r="AG176" s="1">
        <v>42468</v>
      </c>
      <c r="AH176" s="2">
        <v>4982486.0000000997</v>
      </c>
      <c r="AI176" s="2">
        <v>4775578.9534745496</v>
      </c>
    </row>
    <row r="177" spans="5:35" x14ac:dyDescent="0.25">
      <c r="E177" s="246"/>
      <c r="W177" s="246"/>
      <c r="X177" s="246"/>
      <c r="AG177" s="1">
        <v>42475</v>
      </c>
      <c r="AH177" s="2">
        <v>5000465.0000000997</v>
      </c>
      <c r="AI177" s="2">
        <v>4805836.6427609697</v>
      </c>
    </row>
    <row r="178" spans="5:35" x14ac:dyDescent="0.25">
      <c r="E178" s="246"/>
      <c r="W178" s="246"/>
      <c r="X178" s="246"/>
      <c r="AG178" s="1">
        <v>42482</v>
      </c>
      <c r="AH178" s="2">
        <v>5144734.0000000997</v>
      </c>
      <c r="AI178" s="2">
        <v>4824612.8924762905</v>
      </c>
    </row>
    <row r="179" spans="5:35" x14ac:dyDescent="0.25">
      <c r="E179" s="246"/>
      <c r="W179" s="246"/>
      <c r="X179" s="246"/>
      <c r="AG179" s="1">
        <v>42489</v>
      </c>
      <c r="AH179" s="2">
        <v>4564068.0000000997</v>
      </c>
      <c r="AI179" s="2">
        <v>4168471.5442766799</v>
      </c>
    </row>
    <row r="180" spans="5:35" x14ac:dyDescent="0.25">
      <c r="E180" s="246"/>
      <c r="W180" s="246"/>
      <c r="X180" s="246"/>
      <c r="AG180" s="1">
        <v>42496</v>
      </c>
      <c r="AH180" s="2">
        <v>4224924.0000000997</v>
      </c>
      <c r="AI180" s="2">
        <v>4205524.3833014499</v>
      </c>
    </row>
    <row r="181" spans="5:35" x14ac:dyDescent="0.25">
      <c r="E181" s="246"/>
      <c r="W181" s="246"/>
      <c r="X181" s="246"/>
      <c r="AG181" s="1">
        <v>42503</v>
      </c>
      <c r="AH181" s="2">
        <v>4359097.0000000997</v>
      </c>
      <c r="AI181" s="2">
        <v>4222817.9245589096</v>
      </c>
    </row>
    <row r="182" spans="5:35" x14ac:dyDescent="0.25">
      <c r="E182" s="246"/>
      <c r="W182" s="246"/>
      <c r="X182" s="246"/>
      <c r="AG182" s="1">
        <v>42510</v>
      </c>
      <c r="AH182" s="2">
        <v>3879714.0000001001</v>
      </c>
      <c r="AI182" s="2">
        <v>3918037.4912117701</v>
      </c>
    </row>
    <row r="183" spans="5:35" x14ac:dyDescent="0.25">
      <c r="E183" s="246"/>
      <c r="W183" s="246"/>
      <c r="X183" s="246"/>
      <c r="AG183" s="1">
        <v>42517</v>
      </c>
      <c r="AH183" s="2">
        <v>4344169.0000000997</v>
      </c>
      <c r="AI183" s="2">
        <v>4183198.4241279</v>
      </c>
    </row>
    <row r="184" spans="5:35" x14ac:dyDescent="0.25">
      <c r="E184" s="246"/>
      <c r="W184" s="246"/>
      <c r="X184" s="246"/>
      <c r="AG184" s="1">
        <v>42524</v>
      </c>
      <c r="AH184" s="2">
        <v>3741833.0000001001</v>
      </c>
      <c r="AI184" s="2">
        <v>4236853.7618349995</v>
      </c>
    </row>
    <row r="185" spans="5:35" x14ac:dyDescent="0.25">
      <c r="E185" s="246"/>
      <c r="W185" s="246"/>
      <c r="X185" s="246"/>
      <c r="AG185" s="1">
        <v>42531</v>
      </c>
      <c r="AH185" s="2">
        <v>3958365.0000001001</v>
      </c>
      <c r="AI185" s="2">
        <v>4233903.8102536201</v>
      </c>
    </row>
    <row r="186" spans="5:35" x14ac:dyDescent="0.25">
      <c r="E186" s="246"/>
      <c r="W186" s="246"/>
      <c r="X186" s="246"/>
      <c r="AG186" s="1">
        <v>42538</v>
      </c>
      <c r="AH186" s="2">
        <v>3214477.0000001001</v>
      </c>
      <c r="AI186" s="2">
        <v>3415345.2759768101</v>
      </c>
    </row>
    <row r="187" spans="5:35" x14ac:dyDescent="0.25">
      <c r="E187" s="246"/>
      <c r="W187" s="246"/>
      <c r="X187" s="246"/>
      <c r="AG187" s="1">
        <v>42545</v>
      </c>
      <c r="AH187" s="2">
        <v>3629937.0000001001</v>
      </c>
      <c r="AI187" s="2">
        <v>4300366.33168313</v>
      </c>
    </row>
    <row r="188" spans="5:35" x14ac:dyDescent="0.25">
      <c r="E188" s="246"/>
      <c r="W188" s="246"/>
      <c r="X188" s="246"/>
      <c r="AG188" s="1">
        <v>42552</v>
      </c>
      <c r="AH188" s="2">
        <v>4375899.0000000997</v>
      </c>
      <c r="AI188" s="2">
        <v>4883243.6932237698</v>
      </c>
    </row>
    <row r="189" spans="5:35" x14ac:dyDescent="0.25">
      <c r="E189" s="246"/>
      <c r="W189" s="246"/>
      <c r="X189" s="246"/>
      <c r="AG189" s="1">
        <v>42559</v>
      </c>
      <c r="AH189" s="2">
        <v>3634888.0000001001</v>
      </c>
      <c r="AI189" s="2">
        <v>4100260.8491821499</v>
      </c>
    </row>
    <row r="190" spans="5:35" x14ac:dyDescent="0.25">
      <c r="E190" s="246"/>
      <c r="W190" s="246"/>
      <c r="X190" s="246"/>
      <c r="AG190" s="1">
        <v>42566</v>
      </c>
      <c r="AH190" s="2">
        <v>3610228.0000001001</v>
      </c>
      <c r="AI190" s="2">
        <v>4243592.32158734</v>
      </c>
    </row>
    <row r="191" spans="5:35" x14ac:dyDescent="0.25">
      <c r="E191" s="246"/>
      <c r="W191" s="246"/>
      <c r="X191" s="246"/>
      <c r="AG191" s="1">
        <v>42573</v>
      </c>
      <c r="AH191" s="2">
        <v>3708550.0000001001</v>
      </c>
      <c r="AI191" s="2">
        <v>4110119.5034671901</v>
      </c>
    </row>
    <row r="192" spans="5:35" x14ac:dyDescent="0.25">
      <c r="E192" s="246"/>
      <c r="W192" s="246"/>
      <c r="X192" s="246"/>
      <c r="AG192" s="1">
        <v>42580</v>
      </c>
      <c r="AH192" s="2">
        <v>4017560.0000001001</v>
      </c>
      <c r="AI192" s="2">
        <v>4761222.5580626996</v>
      </c>
    </row>
    <row r="193" spans="5:35" x14ac:dyDescent="0.25">
      <c r="E193" s="246"/>
      <c r="W193" s="246"/>
      <c r="X193" s="246"/>
      <c r="AG193" s="1">
        <v>42587</v>
      </c>
      <c r="AH193" s="2">
        <v>3557034.0000001001</v>
      </c>
      <c r="AI193" s="2">
        <v>3700512.3468120699</v>
      </c>
    </row>
    <row r="194" spans="5:35" x14ac:dyDescent="0.25">
      <c r="E194" s="246"/>
      <c r="W194" s="246"/>
      <c r="X194" s="246"/>
      <c r="AG194" s="1">
        <v>42594</v>
      </c>
      <c r="AH194" s="2">
        <v>4519491.0000000997</v>
      </c>
      <c r="AI194" s="2">
        <v>4326030.8883625697</v>
      </c>
    </row>
    <row r="195" spans="5:35" x14ac:dyDescent="0.25">
      <c r="E195" s="246"/>
      <c r="W195" s="246"/>
      <c r="X195" s="246"/>
      <c r="AG195" s="1">
        <v>42601</v>
      </c>
      <c r="AH195" s="2">
        <v>5136815.0000000997</v>
      </c>
      <c r="AI195" s="2">
        <v>5208045.7630035495</v>
      </c>
    </row>
    <row r="196" spans="5:35" x14ac:dyDescent="0.25">
      <c r="E196" s="246"/>
      <c r="W196" s="246"/>
      <c r="X196" s="246"/>
      <c r="AG196" s="1">
        <v>42608</v>
      </c>
      <c r="AH196" s="2">
        <v>5432849.0000000997</v>
      </c>
      <c r="AI196" s="2">
        <v>5099377.2308956897</v>
      </c>
    </row>
    <row r="197" spans="5:35" x14ac:dyDescent="0.25">
      <c r="E197" s="246"/>
      <c r="W197" s="246"/>
      <c r="X197" s="246"/>
      <c r="AG197" s="1">
        <v>42615</v>
      </c>
      <c r="AH197" s="2">
        <v>5178479.0000000997</v>
      </c>
      <c r="AI197" s="2">
        <v>5485037.69900156</v>
      </c>
    </row>
    <row r="198" spans="5:35" x14ac:dyDescent="0.25">
      <c r="E198" s="246"/>
      <c r="W198" s="246"/>
      <c r="X198" s="246"/>
      <c r="AG198" s="1">
        <v>42622</v>
      </c>
      <c r="AH198" s="2">
        <v>5269935.0000000997</v>
      </c>
      <c r="AI198" s="2">
        <v>5061579.7307827799</v>
      </c>
    </row>
    <row r="199" spans="5:35" x14ac:dyDescent="0.25">
      <c r="E199" s="246"/>
      <c r="W199" s="246"/>
      <c r="X199" s="246"/>
      <c r="AG199" s="1">
        <v>42629</v>
      </c>
      <c r="AH199" s="2">
        <v>4395192.0000000997</v>
      </c>
      <c r="AI199" s="2">
        <v>4565033.4601375395</v>
      </c>
    </row>
    <row r="200" spans="5:35" x14ac:dyDescent="0.25">
      <c r="E200" s="246"/>
      <c r="W200" s="246"/>
      <c r="X200" s="246"/>
      <c r="AG200" s="1">
        <v>42636</v>
      </c>
      <c r="AH200" s="2">
        <v>4721812.0000000997</v>
      </c>
      <c r="AI200" s="2">
        <v>4717635.8747775303</v>
      </c>
    </row>
    <row r="201" spans="5:35" x14ac:dyDescent="0.25">
      <c r="E201" s="246"/>
      <c r="W201" s="246"/>
      <c r="X201" s="246"/>
      <c r="AG201" s="1">
        <v>42643</v>
      </c>
      <c r="AH201" s="2">
        <v>5430220.0000000997</v>
      </c>
      <c r="AI201" s="2">
        <v>5713288.2854819596</v>
      </c>
    </row>
    <row r="202" spans="5:35" x14ac:dyDescent="0.25">
      <c r="E202" s="246"/>
      <c r="W202" s="246"/>
      <c r="X202" s="246"/>
      <c r="AG202" s="1">
        <v>42650</v>
      </c>
      <c r="AH202" s="2">
        <v>5487954.0000000997</v>
      </c>
      <c r="AI202" s="2">
        <v>5581615.4908195203</v>
      </c>
    </row>
    <row r="203" spans="5:35" x14ac:dyDescent="0.25">
      <c r="E203" s="246"/>
      <c r="W203" s="246"/>
      <c r="X203" s="246"/>
      <c r="AG203" s="1">
        <v>42657</v>
      </c>
      <c r="AH203" s="2">
        <v>5324683.0000000997</v>
      </c>
      <c r="AI203" s="2">
        <v>5512453.4227792704</v>
      </c>
    </row>
    <row r="204" spans="5:35" x14ac:dyDescent="0.25">
      <c r="E204" s="246"/>
      <c r="W204" s="246"/>
      <c r="X204" s="246"/>
      <c r="AG204" s="1">
        <v>42664</v>
      </c>
      <c r="AH204" s="2">
        <v>5116403.0000000997</v>
      </c>
      <c r="AI204" s="2">
        <v>5517324.3188345795</v>
      </c>
    </row>
    <row r="205" spans="5:35" x14ac:dyDescent="0.25">
      <c r="E205" s="246"/>
      <c r="W205" s="246"/>
      <c r="X205" s="246"/>
      <c r="AG205" s="1">
        <v>42671</v>
      </c>
      <c r="AH205" s="2">
        <v>5619159.0000000997</v>
      </c>
      <c r="AI205" s="2">
        <v>5584909.9933307804</v>
      </c>
    </row>
    <row r="206" spans="5:35" x14ac:dyDescent="0.25">
      <c r="E206" s="246"/>
      <c r="W206" s="246"/>
      <c r="X206" s="246"/>
      <c r="AG206" s="1">
        <v>42678</v>
      </c>
      <c r="AH206" s="2">
        <v>6217739.0000000997</v>
      </c>
      <c r="AI206" s="2">
        <v>5681673.7771133101</v>
      </c>
    </row>
    <row r="207" spans="5:35" x14ac:dyDescent="0.25">
      <c r="E207" s="246"/>
      <c r="W207" s="246"/>
      <c r="X207" s="246"/>
      <c r="AG207" s="1">
        <v>42685</v>
      </c>
      <c r="AH207" s="2">
        <v>6117918.0000000997</v>
      </c>
      <c r="AI207" s="2">
        <v>5528553.7082842402</v>
      </c>
    </row>
    <row r="208" spans="5:35" x14ac:dyDescent="0.25">
      <c r="E208" s="246"/>
      <c r="W208" s="246"/>
      <c r="X208" s="246"/>
      <c r="AG208" s="1">
        <v>42692</v>
      </c>
      <c r="AH208" s="2">
        <v>5465305.0000000997</v>
      </c>
      <c r="AI208" s="2">
        <v>5774328.3064936204</v>
      </c>
    </row>
    <row r="209" spans="5:35" x14ac:dyDescent="0.25">
      <c r="E209" s="246"/>
      <c r="W209" s="246"/>
      <c r="X209" s="246"/>
      <c r="AG209" s="1">
        <v>42699</v>
      </c>
      <c r="AH209" s="2">
        <v>7020032.0000000997</v>
      </c>
      <c r="AI209" s="2">
        <v>7467025.08176543</v>
      </c>
    </row>
    <row r="210" spans="5:35" x14ac:dyDescent="0.25">
      <c r="E210" s="246"/>
      <c r="W210" s="246"/>
      <c r="X210" s="246"/>
      <c r="AG210" s="1">
        <v>42706</v>
      </c>
      <c r="AH210" s="2">
        <v>7724324.0000000997</v>
      </c>
      <c r="AI210" s="2">
        <v>7532705.4732207898</v>
      </c>
    </row>
    <row r="211" spans="5:35" x14ac:dyDescent="0.25">
      <c r="E211" s="246"/>
      <c r="W211" s="246"/>
      <c r="X211" s="246"/>
      <c r="AG211" s="1">
        <v>42713</v>
      </c>
      <c r="AH211" s="2">
        <v>7255362.0000000997</v>
      </c>
      <c r="AI211" s="2">
        <v>7436453.9757154305</v>
      </c>
    </row>
    <row r="212" spans="5:35" x14ac:dyDescent="0.25">
      <c r="E212" s="246"/>
      <c r="W212" s="246"/>
      <c r="X212" s="246"/>
      <c r="AG212" s="1">
        <v>42720</v>
      </c>
      <c r="AH212" s="2">
        <v>7217908.0000000997</v>
      </c>
      <c r="AI212" s="2">
        <v>8200374.2483765697</v>
      </c>
    </row>
    <row r="213" spans="5:35" x14ac:dyDescent="0.25">
      <c r="E213" s="246"/>
      <c r="W213" s="246"/>
      <c r="X213" s="246"/>
      <c r="AG213" s="1">
        <v>42727</v>
      </c>
      <c r="AH213" s="2">
        <v>9315745.0000001192</v>
      </c>
      <c r="AI213" s="2">
        <v>9012546.3754359297</v>
      </c>
    </row>
    <row r="214" spans="5:35" x14ac:dyDescent="0.25">
      <c r="E214" s="246"/>
      <c r="W214" s="246"/>
      <c r="X214" s="246"/>
      <c r="AG214" s="1">
        <v>42735</v>
      </c>
      <c r="AH214" s="2">
        <v>8029413.0000000997</v>
      </c>
      <c r="AI214" s="2">
        <v>10067955.3130417</v>
      </c>
    </row>
    <row r="215" spans="5:35" x14ac:dyDescent="0.25">
      <c r="E215" s="246"/>
      <c r="W215" s="246"/>
      <c r="X215" s="246"/>
    </row>
    <row r="216" spans="5:35" x14ac:dyDescent="0.25">
      <c r="E216" s="246"/>
      <c r="W216" s="246"/>
      <c r="X216" s="246"/>
    </row>
    <row r="217" spans="5:35" x14ac:dyDescent="0.25">
      <c r="E217" s="246"/>
      <c r="W217" s="246"/>
      <c r="X217" s="246"/>
    </row>
    <row r="218" spans="5:35" x14ac:dyDescent="0.25">
      <c r="E218" s="246"/>
      <c r="W218" s="246"/>
      <c r="X218" s="246"/>
    </row>
    <row r="219" spans="5:35" x14ac:dyDescent="0.25">
      <c r="W219" s="246"/>
      <c r="X219" s="246"/>
    </row>
    <row r="220" spans="5:35" x14ac:dyDescent="0.25">
      <c r="W220" s="246"/>
      <c r="X220" s="246"/>
    </row>
    <row r="221" spans="5:35" x14ac:dyDescent="0.25">
      <c r="W221" s="246"/>
      <c r="X221" s="246"/>
    </row>
    <row r="222" spans="5:35" x14ac:dyDescent="0.25">
      <c r="W222" s="246"/>
      <c r="X222" s="246"/>
    </row>
    <row r="223" spans="5:35" x14ac:dyDescent="0.25">
      <c r="W223" s="246"/>
      <c r="X223" s="246"/>
    </row>
    <row r="224" spans="5:35" x14ac:dyDescent="0.25">
      <c r="W224" s="246"/>
      <c r="X224" s="246"/>
    </row>
    <row r="225" spans="23:24" x14ac:dyDescent="0.25">
      <c r="W225" s="246"/>
      <c r="X225" s="246"/>
    </row>
    <row r="226" spans="23:24" x14ac:dyDescent="0.25">
      <c r="W226" s="246"/>
      <c r="X226" s="246"/>
    </row>
    <row r="227" spans="23:24" x14ac:dyDescent="0.25">
      <c r="W227" s="246"/>
      <c r="X227" s="246"/>
    </row>
    <row r="228" spans="23:24" x14ac:dyDescent="0.25">
      <c r="W228" s="246"/>
      <c r="X228" s="246"/>
    </row>
    <row r="229" spans="23:24" x14ac:dyDescent="0.25">
      <c r="W229" s="246"/>
      <c r="X229" s="246"/>
    </row>
    <row r="230" spans="23:24" x14ac:dyDescent="0.25">
      <c r="W230" s="246"/>
      <c r="X230" s="246"/>
    </row>
    <row r="231" spans="23:24" x14ac:dyDescent="0.25">
      <c r="W231" s="246"/>
      <c r="X231" s="246"/>
    </row>
    <row r="232" spans="23:24" x14ac:dyDescent="0.25">
      <c r="W232" s="246"/>
      <c r="X232" s="246"/>
    </row>
    <row r="233" spans="23:24" x14ac:dyDescent="0.25">
      <c r="W233" s="246"/>
      <c r="X233" s="246"/>
    </row>
    <row r="234" spans="23:24" x14ac:dyDescent="0.25">
      <c r="W234" s="246"/>
      <c r="X234" s="246"/>
    </row>
    <row r="235" spans="23:24" x14ac:dyDescent="0.25">
      <c r="W235" s="246"/>
      <c r="X235" s="246"/>
    </row>
    <row r="236" spans="23:24" x14ac:dyDescent="0.25">
      <c r="W236" s="246"/>
      <c r="X236" s="246"/>
    </row>
    <row r="237" spans="23:24" x14ac:dyDescent="0.25">
      <c r="W237" s="246"/>
      <c r="X237" s="246"/>
    </row>
    <row r="238" spans="23:24" x14ac:dyDescent="0.25">
      <c r="W238" s="246"/>
      <c r="X238" s="246"/>
    </row>
    <row r="239" spans="23:24" x14ac:dyDescent="0.25">
      <c r="W239" s="246"/>
      <c r="X239" s="246"/>
    </row>
    <row r="240" spans="23:24" x14ac:dyDescent="0.25">
      <c r="W240" s="246"/>
      <c r="X240" s="246"/>
    </row>
    <row r="241" spans="23:24" x14ac:dyDescent="0.25">
      <c r="W241" s="246"/>
      <c r="X241" s="246"/>
    </row>
    <row r="242" spans="23:24" x14ac:dyDescent="0.25">
      <c r="W242" s="246"/>
      <c r="X242" s="246"/>
    </row>
    <row r="243" spans="23:24" x14ac:dyDescent="0.25">
      <c r="W243" s="246"/>
      <c r="X243" s="246"/>
    </row>
    <row r="244" spans="23:24" x14ac:dyDescent="0.25">
      <c r="W244" s="246"/>
      <c r="X244" s="246"/>
    </row>
    <row r="245" spans="23:24" x14ac:dyDescent="0.25">
      <c r="W245" s="246"/>
      <c r="X245" s="246"/>
    </row>
    <row r="246" spans="23:24" x14ac:dyDescent="0.25">
      <c r="W246" s="246"/>
      <c r="X246" s="246"/>
    </row>
    <row r="247" spans="23:24" x14ac:dyDescent="0.25">
      <c r="W247" s="246"/>
      <c r="X247" s="246"/>
    </row>
    <row r="248" spans="23:24" x14ac:dyDescent="0.25">
      <c r="W248" s="246"/>
      <c r="X248" s="246"/>
    </row>
    <row r="249" spans="23:24" x14ac:dyDescent="0.25">
      <c r="W249" s="246"/>
      <c r="X249" s="246"/>
    </row>
    <row r="250" spans="23:24" x14ac:dyDescent="0.25">
      <c r="W250" s="246"/>
      <c r="X250" s="246"/>
    </row>
    <row r="251" spans="23:24" x14ac:dyDescent="0.25">
      <c r="W251" s="246"/>
      <c r="X251" s="246"/>
    </row>
    <row r="252" spans="23:24" x14ac:dyDescent="0.25">
      <c r="W252" s="246"/>
      <c r="X252" s="246"/>
    </row>
    <row r="253" spans="23:24" x14ac:dyDescent="0.25">
      <c r="W253" s="246"/>
      <c r="X253" s="246"/>
    </row>
    <row r="254" spans="23:24" x14ac:dyDescent="0.25">
      <c r="W254" s="246"/>
      <c r="X254" s="246"/>
    </row>
    <row r="255" spans="23:24" x14ac:dyDescent="0.25">
      <c r="W255" s="246"/>
      <c r="X255" s="246"/>
    </row>
    <row r="256" spans="23:24" x14ac:dyDescent="0.25">
      <c r="W256" s="246"/>
      <c r="X256" s="246"/>
    </row>
    <row r="257" spans="23:24" x14ac:dyDescent="0.25">
      <c r="W257" s="246"/>
      <c r="X257" s="246"/>
    </row>
    <row r="258" spans="23:24" x14ac:dyDescent="0.25">
      <c r="W258" s="246"/>
      <c r="X258" s="246"/>
    </row>
    <row r="259" spans="23:24" x14ac:dyDescent="0.25">
      <c r="W259" s="246"/>
      <c r="X259" s="246"/>
    </row>
    <row r="260" spans="23:24" x14ac:dyDescent="0.25">
      <c r="W260" s="246"/>
      <c r="X260" s="246"/>
    </row>
    <row r="261" spans="23:24" x14ac:dyDescent="0.25">
      <c r="W261" s="246"/>
      <c r="X261" s="246"/>
    </row>
    <row r="262" spans="23:24" x14ac:dyDescent="0.25">
      <c r="W262" s="246"/>
      <c r="X262" s="246"/>
    </row>
    <row r="263" spans="23:24" x14ac:dyDescent="0.25">
      <c r="W263" s="246"/>
      <c r="X263" s="246"/>
    </row>
    <row r="264" spans="23:24" x14ac:dyDescent="0.25">
      <c r="W264" s="246"/>
      <c r="X264" s="246"/>
    </row>
    <row r="265" spans="23:24" x14ac:dyDescent="0.25">
      <c r="W265" s="246"/>
      <c r="X265" s="246"/>
    </row>
    <row r="266" spans="23:24" x14ac:dyDescent="0.25">
      <c r="W266" s="246"/>
      <c r="X266" s="246"/>
    </row>
    <row r="267" spans="23:24" x14ac:dyDescent="0.25">
      <c r="W267" s="246"/>
      <c r="X267" s="246"/>
    </row>
    <row r="268" spans="23:24" x14ac:dyDescent="0.25">
      <c r="W268" s="246"/>
      <c r="X268" s="246"/>
    </row>
    <row r="269" spans="23:24" x14ac:dyDescent="0.25">
      <c r="W269" s="246"/>
      <c r="X269" s="246"/>
    </row>
    <row r="270" spans="23:24" x14ac:dyDescent="0.25">
      <c r="W270" s="246"/>
      <c r="X270" s="246"/>
    </row>
    <row r="271" spans="23:24" x14ac:dyDescent="0.25">
      <c r="W271" s="246"/>
      <c r="X271" s="246"/>
    </row>
    <row r="272" spans="23:24" x14ac:dyDescent="0.25">
      <c r="W272" s="246"/>
      <c r="X272" s="246"/>
    </row>
    <row r="273" spans="23:34" x14ac:dyDescent="0.25">
      <c r="W273" s="246"/>
      <c r="X273" s="246"/>
    </row>
    <row r="274" spans="23:34" x14ac:dyDescent="0.25">
      <c r="W274" s="246"/>
      <c r="X274" s="246"/>
    </row>
    <row r="275" spans="23:34" x14ac:dyDescent="0.25">
      <c r="W275" s="246"/>
      <c r="X275" s="246"/>
    </row>
    <row r="276" spans="23:34" x14ac:dyDescent="0.25">
      <c r="W276" s="246"/>
      <c r="X276" s="246"/>
    </row>
    <row r="277" spans="23:34" x14ac:dyDescent="0.25">
      <c r="W277" s="246"/>
      <c r="X277" s="246"/>
    </row>
    <row r="278" spans="23:34" x14ac:dyDescent="0.25">
      <c r="W278" s="246"/>
      <c r="X278" s="246"/>
    </row>
    <row r="279" spans="23:34" x14ac:dyDescent="0.25">
      <c r="W279" s="246"/>
      <c r="X279" s="246"/>
    </row>
    <row r="280" spans="23:34" x14ac:dyDescent="0.25">
      <c r="W280" s="246"/>
      <c r="X280" s="246"/>
    </row>
    <row r="281" spans="23:34" x14ac:dyDescent="0.25">
      <c r="W281" s="246"/>
      <c r="X281" s="246"/>
    </row>
    <row r="282" spans="23:34" x14ac:dyDescent="0.25">
      <c r="W282" s="246"/>
      <c r="X282" s="246"/>
    </row>
    <row r="283" spans="23:34" x14ac:dyDescent="0.25">
      <c r="W283" s="246"/>
      <c r="X283" s="246"/>
    </row>
    <row r="284" spans="23:34" x14ac:dyDescent="0.25">
      <c r="W284" s="246"/>
      <c r="X284" s="246"/>
    </row>
    <row r="285" spans="23:34" x14ac:dyDescent="0.25">
      <c r="W285" s="246"/>
      <c r="X285" s="246"/>
    </row>
    <row r="286" spans="23:34" x14ac:dyDescent="0.25">
      <c r="W286" s="246"/>
      <c r="X286" s="246"/>
    </row>
    <row r="287" spans="23:34" x14ac:dyDescent="0.25">
      <c r="W287" s="246"/>
      <c r="X287" s="246"/>
    </row>
    <row r="288" spans="23:34" x14ac:dyDescent="0.25">
      <c r="W288" s="246"/>
      <c r="X288" s="246"/>
      <c r="AG288" s="1"/>
      <c r="AH288" s="2"/>
    </row>
    <row r="289" spans="23:34" x14ac:dyDescent="0.25">
      <c r="W289" s="246"/>
      <c r="X289" s="246"/>
      <c r="AG289" s="1"/>
      <c r="AH289" s="2"/>
    </row>
    <row r="290" spans="23:34" x14ac:dyDescent="0.25">
      <c r="W290" s="246"/>
      <c r="X290" s="246"/>
      <c r="AG290" s="1"/>
      <c r="AH290" s="2"/>
    </row>
    <row r="291" spans="23:34" x14ac:dyDescent="0.25">
      <c r="W291" s="246"/>
      <c r="X291" s="246"/>
      <c r="AG291" s="1"/>
      <c r="AH291" s="2"/>
    </row>
    <row r="292" spans="23:34" x14ac:dyDescent="0.25">
      <c r="W292" s="246"/>
      <c r="X292" s="246"/>
      <c r="AG292" s="1"/>
      <c r="AH292" s="2"/>
    </row>
    <row r="293" spans="23:34" x14ac:dyDescent="0.25">
      <c r="W293" s="246"/>
      <c r="X293" s="246"/>
      <c r="AG293" s="1"/>
      <c r="AH293" s="2"/>
    </row>
    <row r="294" spans="23:34" x14ac:dyDescent="0.25">
      <c r="W294" s="246"/>
      <c r="X294" s="246"/>
      <c r="AG294" s="1"/>
      <c r="AH294" s="2"/>
    </row>
    <row r="295" spans="23:34" x14ac:dyDescent="0.25">
      <c r="W295" s="246"/>
      <c r="X295" s="246"/>
      <c r="AG295" s="1"/>
      <c r="AH295" s="2"/>
    </row>
    <row r="296" spans="23:34" x14ac:dyDescent="0.25">
      <c r="W296" s="246"/>
      <c r="X296" s="246"/>
      <c r="AG296" s="1"/>
      <c r="AH296" s="2"/>
    </row>
    <row r="297" spans="23:34" x14ac:dyDescent="0.25">
      <c r="W297" s="246"/>
      <c r="X297" s="246"/>
      <c r="AG297" s="1"/>
      <c r="AH297" s="2"/>
    </row>
    <row r="298" spans="23:34" x14ac:dyDescent="0.25">
      <c r="W298" s="246"/>
      <c r="X298" s="246"/>
      <c r="AG298" s="1"/>
      <c r="AH298" s="2"/>
    </row>
    <row r="299" spans="23:34" x14ac:dyDescent="0.25">
      <c r="W299" s="246"/>
      <c r="X299" s="246"/>
      <c r="AG299" s="1"/>
      <c r="AH299" s="2"/>
    </row>
    <row r="300" spans="23:34" x14ac:dyDescent="0.25">
      <c r="W300" s="246"/>
      <c r="X300" s="246"/>
      <c r="AG300" s="1"/>
      <c r="AH300" s="2"/>
    </row>
    <row r="301" spans="23:34" x14ac:dyDescent="0.25">
      <c r="W301" s="246"/>
      <c r="X301" s="246"/>
      <c r="AG301" s="1"/>
      <c r="AH301" s="2"/>
    </row>
    <row r="302" spans="23:34" x14ac:dyDescent="0.25">
      <c r="W302" s="246"/>
      <c r="X302" s="246"/>
      <c r="AG302" s="1"/>
      <c r="AH302" s="2"/>
    </row>
    <row r="303" spans="23:34" x14ac:dyDescent="0.25">
      <c r="W303" s="246"/>
      <c r="X303" s="246"/>
      <c r="AG303" s="1"/>
      <c r="AH303" s="2"/>
    </row>
    <row r="304" spans="23:34" x14ac:dyDescent="0.25">
      <c r="W304" s="246"/>
      <c r="X304" s="246"/>
      <c r="AG304" s="1"/>
      <c r="AH304" s="2"/>
    </row>
    <row r="305" spans="23:34" x14ac:dyDescent="0.25">
      <c r="W305" s="246"/>
      <c r="X305" s="246"/>
      <c r="AG305" s="1"/>
      <c r="AH305" s="2"/>
    </row>
    <row r="306" spans="23:34" x14ac:dyDescent="0.25">
      <c r="W306" s="246"/>
      <c r="X306" s="246"/>
      <c r="AG306" s="1"/>
      <c r="AH306" s="2"/>
    </row>
    <row r="307" spans="23:34" x14ac:dyDescent="0.25">
      <c r="W307" s="246"/>
      <c r="X307" s="246"/>
      <c r="AG307" s="1"/>
      <c r="AH307" s="2"/>
    </row>
    <row r="308" spans="23:34" x14ac:dyDescent="0.25">
      <c r="W308" s="246"/>
      <c r="X308" s="246"/>
      <c r="AG308" s="1"/>
      <c r="AH308" s="2"/>
    </row>
    <row r="309" spans="23:34" x14ac:dyDescent="0.25">
      <c r="W309" s="246"/>
      <c r="X309" s="246"/>
      <c r="AG309" s="1"/>
      <c r="AH309" s="2"/>
    </row>
    <row r="310" spans="23:34" x14ac:dyDescent="0.25">
      <c r="W310" s="246"/>
      <c r="X310" s="246"/>
      <c r="AG310" s="1"/>
      <c r="AH310" s="2"/>
    </row>
    <row r="311" spans="23:34" x14ac:dyDescent="0.25">
      <c r="W311" s="246"/>
      <c r="X311" s="246"/>
      <c r="AG311" s="1"/>
      <c r="AH311" s="2"/>
    </row>
    <row r="312" spans="23:34" x14ac:dyDescent="0.25">
      <c r="W312" s="246"/>
      <c r="X312" s="246"/>
      <c r="AG312" s="1"/>
      <c r="AH312" s="2"/>
    </row>
    <row r="313" spans="23:34" x14ac:dyDescent="0.25">
      <c r="W313" s="246"/>
      <c r="X313" s="246"/>
      <c r="AG313" s="1"/>
      <c r="AH313" s="2"/>
    </row>
    <row r="314" spans="23:34" x14ac:dyDescent="0.25">
      <c r="W314" s="246"/>
      <c r="X314" s="246"/>
      <c r="AG314" s="1"/>
      <c r="AH314" s="2"/>
    </row>
    <row r="315" spans="23:34" x14ac:dyDescent="0.25">
      <c r="W315" s="246"/>
      <c r="X315" s="246"/>
      <c r="AG315" s="1"/>
      <c r="AH315" s="2"/>
    </row>
    <row r="316" spans="23:34" x14ac:dyDescent="0.25">
      <c r="W316" s="246"/>
      <c r="X316" s="246"/>
      <c r="AG316" s="1"/>
      <c r="AH316" s="2"/>
    </row>
    <row r="317" spans="23:34" x14ac:dyDescent="0.25">
      <c r="W317" s="246"/>
      <c r="X317" s="246"/>
      <c r="AG317" s="1"/>
      <c r="AH317" s="2"/>
    </row>
    <row r="318" spans="23:34" x14ac:dyDescent="0.25">
      <c r="W318" s="246"/>
      <c r="X318" s="246"/>
      <c r="AG318" s="1"/>
      <c r="AH318" s="2"/>
    </row>
    <row r="319" spans="23:34" x14ac:dyDescent="0.25">
      <c r="W319" s="246"/>
      <c r="X319" s="246"/>
      <c r="AG319" s="1"/>
      <c r="AH319" s="2"/>
    </row>
    <row r="320" spans="23:34" x14ac:dyDescent="0.25">
      <c r="W320" s="246"/>
      <c r="X320" s="246"/>
      <c r="AG320" s="1"/>
      <c r="AH320" s="2"/>
    </row>
    <row r="321" spans="23:34" x14ac:dyDescent="0.25">
      <c r="W321" s="246"/>
      <c r="X321" s="246"/>
      <c r="AG321" s="1"/>
      <c r="AH321" s="2"/>
    </row>
    <row r="322" spans="23:34" x14ac:dyDescent="0.25">
      <c r="W322" s="246"/>
      <c r="X322" s="246"/>
      <c r="AG322" s="1"/>
      <c r="AH322" s="2"/>
    </row>
    <row r="323" spans="23:34" x14ac:dyDescent="0.25">
      <c r="W323" s="246"/>
      <c r="X323" s="246"/>
      <c r="AG323" s="1"/>
      <c r="AH323" s="2"/>
    </row>
    <row r="324" spans="23:34" x14ac:dyDescent="0.25">
      <c r="W324" s="246"/>
      <c r="X324" s="246"/>
      <c r="AG324" s="1"/>
      <c r="AH324" s="2"/>
    </row>
    <row r="325" spans="23:34" x14ac:dyDescent="0.25">
      <c r="W325" s="246"/>
      <c r="X325" s="246"/>
      <c r="AG325" s="1"/>
      <c r="AH325" s="2"/>
    </row>
    <row r="326" spans="23:34" x14ac:dyDescent="0.25">
      <c r="W326" s="246"/>
      <c r="X326" s="246"/>
      <c r="AG326" s="1"/>
      <c r="AH326" s="2"/>
    </row>
    <row r="327" spans="23:34" x14ac:dyDescent="0.25">
      <c r="W327" s="246"/>
      <c r="X327" s="246"/>
      <c r="AG327" s="1"/>
      <c r="AH327" s="2"/>
    </row>
    <row r="328" spans="23:34" x14ac:dyDescent="0.25">
      <c r="W328" s="246"/>
      <c r="X328" s="246"/>
      <c r="AG328" s="1"/>
      <c r="AH328" s="2"/>
    </row>
    <row r="329" spans="23:34" x14ac:dyDescent="0.25">
      <c r="W329" s="246"/>
      <c r="X329" s="246"/>
      <c r="AG329" s="1"/>
      <c r="AH329" s="2"/>
    </row>
    <row r="330" spans="23:34" x14ac:dyDescent="0.25">
      <c r="W330" s="246"/>
      <c r="X330" s="246"/>
      <c r="AG330" s="1"/>
      <c r="AH330" s="2"/>
    </row>
    <row r="331" spans="23:34" x14ac:dyDescent="0.25">
      <c r="W331" s="246"/>
      <c r="X331" s="246"/>
      <c r="AG331" s="1"/>
      <c r="AH331" s="2"/>
    </row>
    <row r="332" spans="23:34" x14ac:dyDescent="0.25">
      <c r="W332" s="246"/>
      <c r="X332" s="246"/>
      <c r="AG332" s="1"/>
      <c r="AH332" s="2"/>
    </row>
    <row r="333" spans="23:34" x14ac:dyDescent="0.25">
      <c r="W333" s="246"/>
      <c r="X333" s="246"/>
      <c r="AG333" s="1"/>
      <c r="AH333" s="2"/>
    </row>
    <row r="334" spans="23:34" x14ac:dyDescent="0.25">
      <c r="W334" s="246"/>
      <c r="X334" s="246"/>
      <c r="AG334" s="1"/>
      <c r="AH334" s="2"/>
    </row>
    <row r="335" spans="23:34" x14ac:dyDescent="0.25">
      <c r="W335" s="246"/>
      <c r="X335" s="246"/>
      <c r="AG335" s="1"/>
      <c r="AH335" s="2"/>
    </row>
    <row r="336" spans="23:34" x14ac:dyDescent="0.25">
      <c r="W336" s="246"/>
      <c r="X336" s="246"/>
      <c r="AG336" s="1"/>
      <c r="AH336" s="2"/>
    </row>
    <row r="337" spans="23:34" x14ac:dyDescent="0.25">
      <c r="W337" s="246"/>
      <c r="X337" s="246"/>
      <c r="AG337" s="1"/>
      <c r="AH337" s="2"/>
    </row>
    <row r="338" spans="23:34" x14ac:dyDescent="0.25">
      <c r="W338" s="246"/>
      <c r="X338" s="246"/>
      <c r="AG338" s="1"/>
      <c r="AH338" s="2"/>
    </row>
    <row r="339" spans="23:34" x14ac:dyDescent="0.25">
      <c r="W339" s="246"/>
      <c r="X339" s="246"/>
      <c r="AG339" s="1"/>
      <c r="AH339" s="2"/>
    </row>
    <row r="340" spans="23:34" x14ac:dyDescent="0.25">
      <c r="W340" s="246"/>
      <c r="X340" s="246"/>
      <c r="AG340" s="1"/>
      <c r="AH340" s="2"/>
    </row>
    <row r="341" spans="23:34" x14ac:dyDescent="0.25">
      <c r="W341" s="246"/>
      <c r="X341" s="246"/>
      <c r="AG341" s="1"/>
      <c r="AH341" s="2"/>
    </row>
    <row r="342" spans="23:34" x14ac:dyDescent="0.25">
      <c r="W342" s="246"/>
      <c r="X342" s="246"/>
      <c r="AG342" s="1"/>
      <c r="AH342" s="2"/>
    </row>
    <row r="343" spans="23:34" x14ac:dyDescent="0.25">
      <c r="W343" s="246"/>
      <c r="X343" s="246"/>
      <c r="AG343" s="1"/>
      <c r="AH343" s="2"/>
    </row>
    <row r="344" spans="23:34" x14ac:dyDescent="0.25">
      <c r="W344" s="246"/>
      <c r="X344" s="246"/>
      <c r="AG344" s="1"/>
      <c r="AH344" s="2"/>
    </row>
    <row r="345" spans="23:34" x14ac:dyDescent="0.25">
      <c r="W345" s="246"/>
      <c r="X345" s="246"/>
      <c r="AG345" s="1"/>
      <c r="AH345" s="2"/>
    </row>
    <row r="346" spans="23:34" x14ac:dyDescent="0.25">
      <c r="W346" s="246"/>
      <c r="X346" s="246"/>
      <c r="AG346" s="1"/>
      <c r="AH346" s="2"/>
    </row>
    <row r="347" spans="23:34" x14ac:dyDescent="0.25">
      <c r="W347" s="246"/>
      <c r="X347" s="246"/>
      <c r="AG347" s="1"/>
      <c r="AH347" s="2"/>
    </row>
    <row r="348" spans="23:34" x14ac:dyDescent="0.25">
      <c r="W348" s="246"/>
      <c r="X348" s="246"/>
      <c r="AG348" s="1"/>
      <c r="AH348" s="2"/>
    </row>
    <row r="349" spans="23:34" x14ac:dyDescent="0.25">
      <c r="W349" s="246"/>
      <c r="X349" s="246"/>
      <c r="AG349" s="1"/>
      <c r="AH349" s="2"/>
    </row>
    <row r="350" spans="23:34" x14ac:dyDescent="0.25">
      <c r="W350" s="246"/>
      <c r="X350" s="246"/>
      <c r="AG350" s="1"/>
      <c r="AH350" s="2"/>
    </row>
    <row r="351" spans="23:34" x14ac:dyDescent="0.25">
      <c r="W351" s="246"/>
      <c r="X351" s="246"/>
      <c r="AG351" s="1"/>
      <c r="AH351" s="2"/>
    </row>
    <row r="352" spans="23:34" x14ac:dyDescent="0.25">
      <c r="W352" s="246"/>
      <c r="X352" s="246"/>
      <c r="AG352" s="1"/>
      <c r="AH352" s="2"/>
    </row>
    <row r="353" spans="23:34" x14ac:dyDescent="0.25">
      <c r="W353" s="246"/>
      <c r="X353" s="246"/>
      <c r="AG353" s="1"/>
      <c r="AH353" s="2"/>
    </row>
    <row r="354" spans="23:34" x14ac:dyDescent="0.25">
      <c r="W354" s="246"/>
      <c r="X354" s="246"/>
      <c r="AG354" s="1"/>
      <c r="AH354" s="2"/>
    </row>
    <row r="355" spans="23:34" x14ac:dyDescent="0.25">
      <c r="W355" s="246"/>
      <c r="X355" s="246"/>
      <c r="AG355" s="1"/>
      <c r="AH355" s="2"/>
    </row>
    <row r="356" spans="23:34" x14ac:dyDescent="0.25">
      <c r="W356" s="246"/>
      <c r="X356" s="246"/>
      <c r="AG356" s="1"/>
      <c r="AH356" s="2"/>
    </row>
    <row r="357" spans="23:34" x14ac:dyDescent="0.25">
      <c r="W357" s="246"/>
      <c r="X357" s="246"/>
      <c r="AG357" s="1"/>
      <c r="AH357" s="2"/>
    </row>
    <row r="358" spans="23:34" x14ac:dyDescent="0.25">
      <c r="W358" s="246"/>
      <c r="X358" s="246"/>
      <c r="AG358" s="1"/>
      <c r="AH358" s="2"/>
    </row>
    <row r="359" spans="23:34" x14ac:dyDescent="0.25">
      <c r="W359" s="246"/>
      <c r="X359" s="246"/>
      <c r="AG359" s="1"/>
      <c r="AH359" s="2"/>
    </row>
    <row r="360" spans="23:34" x14ac:dyDescent="0.25">
      <c r="W360" s="246"/>
      <c r="X360" s="246"/>
      <c r="AG360" s="1"/>
      <c r="AH360" s="2"/>
    </row>
    <row r="361" spans="23:34" x14ac:dyDescent="0.25">
      <c r="W361" s="246"/>
      <c r="X361" s="246"/>
      <c r="AG361" s="1"/>
      <c r="AH361" s="2"/>
    </row>
    <row r="362" spans="23:34" x14ac:dyDescent="0.25">
      <c r="W362" s="246"/>
      <c r="X362" s="246"/>
      <c r="AG362" s="1"/>
      <c r="AH362" s="2"/>
    </row>
    <row r="363" spans="23:34" x14ac:dyDescent="0.25">
      <c r="W363" s="246"/>
      <c r="X363" s="246"/>
      <c r="AG363" s="1"/>
      <c r="AH363" s="2"/>
    </row>
    <row r="364" spans="23:34" x14ac:dyDescent="0.25">
      <c r="W364" s="246"/>
      <c r="X364" s="246"/>
      <c r="AG364" s="1"/>
      <c r="AH364" s="2"/>
    </row>
    <row r="365" spans="23:34" x14ac:dyDescent="0.25">
      <c r="W365" s="246"/>
      <c r="X365" s="246"/>
      <c r="AG365" s="1"/>
      <c r="AH365" s="2"/>
    </row>
    <row r="366" spans="23:34" x14ac:dyDescent="0.25">
      <c r="W366" s="246"/>
      <c r="X366" s="246"/>
      <c r="AG366" s="1"/>
      <c r="AH366" s="2"/>
    </row>
    <row r="367" spans="23:34" x14ac:dyDescent="0.25">
      <c r="W367" s="246"/>
      <c r="X367" s="246"/>
      <c r="AG367" s="1"/>
      <c r="AH367" s="2"/>
    </row>
    <row r="368" spans="23:34" x14ac:dyDescent="0.25">
      <c r="W368" s="246"/>
      <c r="X368" s="246"/>
      <c r="AG368" s="1"/>
      <c r="AH368" s="2"/>
    </row>
    <row r="369" spans="23:34" x14ac:dyDescent="0.25">
      <c r="W369" s="246"/>
      <c r="X369" s="246"/>
      <c r="AG369" s="1"/>
      <c r="AH369" s="2"/>
    </row>
    <row r="370" spans="23:34" x14ac:dyDescent="0.25">
      <c r="W370" s="246"/>
      <c r="X370" s="246"/>
      <c r="AG370" s="1"/>
      <c r="AH370" s="2"/>
    </row>
    <row r="371" spans="23:34" x14ac:dyDescent="0.25">
      <c r="W371" s="246"/>
      <c r="X371" s="246"/>
      <c r="AG371" s="1"/>
      <c r="AH371" s="2"/>
    </row>
    <row r="372" spans="23:34" x14ac:dyDescent="0.25">
      <c r="W372" s="246"/>
      <c r="X372" s="246"/>
      <c r="AG372" s="1"/>
      <c r="AH372" s="2"/>
    </row>
    <row r="373" spans="23:34" x14ac:dyDescent="0.25">
      <c r="W373" s="246"/>
      <c r="X373" s="246"/>
      <c r="AG373" s="1"/>
      <c r="AH373" s="2"/>
    </row>
    <row r="374" spans="23:34" x14ac:dyDescent="0.25">
      <c r="W374" s="246"/>
      <c r="X374" s="246"/>
      <c r="AG374" s="1"/>
      <c r="AH374" s="2"/>
    </row>
    <row r="375" spans="23:34" x14ac:dyDescent="0.25">
      <c r="W375" s="246"/>
      <c r="X375" s="246"/>
      <c r="AG375" s="1"/>
      <c r="AH375" s="2"/>
    </row>
    <row r="376" spans="23:34" x14ac:dyDescent="0.25">
      <c r="W376" s="246"/>
      <c r="X376" s="246"/>
      <c r="AG376" s="1"/>
      <c r="AH376" s="2"/>
    </row>
    <row r="377" spans="23:34" x14ac:dyDescent="0.25">
      <c r="W377" s="246"/>
      <c r="X377" s="246"/>
      <c r="AG377" s="1"/>
      <c r="AH377" s="2"/>
    </row>
    <row r="378" spans="23:34" x14ac:dyDescent="0.25">
      <c r="W378" s="246"/>
      <c r="X378" s="246"/>
      <c r="AG378" s="1"/>
      <c r="AH378" s="2"/>
    </row>
    <row r="379" spans="23:34" x14ac:dyDescent="0.25">
      <c r="W379" s="246"/>
      <c r="X379" s="246"/>
      <c r="AG379" s="1"/>
      <c r="AH379" s="2"/>
    </row>
    <row r="380" spans="23:34" x14ac:dyDescent="0.25">
      <c r="W380" s="246"/>
      <c r="X380" s="246"/>
      <c r="AG380" s="1"/>
      <c r="AH380" s="2"/>
    </row>
    <row r="381" spans="23:34" x14ac:dyDescent="0.25">
      <c r="W381" s="246"/>
      <c r="X381" s="246"/>
      <c r="AG381" s="1"/>
      <c r="AH381" s="2"/>
    </row>
    <row r="382" spans="23:34" x14ac:dyDescent="0.25">
      <c r="W382" s="246"/>
      <c r="X382" s="246"/>
      <c r="AG382" s="1"/>
      <c r="AH382" s="2"/>
    </row>
    <row r="383" spans="23:34" x14ac:dyDescent="0.25">
      <c r="W383" s="246"/>
      <c r="X383" s="246"/>
      <c r="AG383" s="1"/>
      <c r="AH383" s="2"/>
    </row>
    <row r="384" spans="23:34" x14ac:dyDescent="0.25">
      <c r="W384" s="246"/>
      <c r="X384" s="246"/>
      <c r="AG384" s="1"/>
      <c r="AH384" s="2"/>
    </row>
    <row r="385" spans="23:34" x14ac:dyDescent="0.25">
      <c r="W385" s="246"/>
      <c r="X385" s="246"/>
      <c r="AG385" s="1"/>
      <c r="AH385" s="2"/>
    </row>
    <row r="386" spans="23:34" x14ac:dyDescent="0.25">
      <c r="W386" s="246"/>
      <c r="X386" s="246"/>
      <c r="AG386" s="1"/>
      <c r="AH386" s="2"/>
    </row>
    <row r="387" spans="23:34" x14ac:dyDescent="0.25">
      <c r="W387" s="246"/>
      <c r="X387" s="246"/>
      <c r="AG387" s="1"/>
      <c r="AH387" s="2"/>
    </row>
    <row r="388" spans="23:34" x14ac:dyDescent="0.25">
      <c r="W388" s="246"/>
      <c r="X388" s="246"/>
      <c r="AG388" s="1"/>
      <c r="AH388" s="2"/>
    </row>
    <row r="389" spans="23:34" x14ac:dyDescent="0.25">
      <c r="W389" s="246"/>
      <c r="X389" s="246"/>
      <c r="AG389" s="1"/>
      <c r="AH389" s="2"/>
    </row>
    <row r="390" spans="23:34" x14ac:dyDescent="0.25">
      <c r="W390" s="246"/>
      <c r="X390" s="246"/>
      <c r="AG390" s="1"/>
      <c r="AH390" s="2"/>
    </row>
    <row r="391" spans="23:34" x14ac:dyDescent="0.25">
      <c r="W391" s="246"/>
      <c r="X391" s="246"/>
      <c r="AG391" s="1"/>
      <c r="AH391" s="2"/>
    </row>
    <row r="392" spans="23:34" x14ac:dyDescent="0.25">
      <c r="W392" s="246"/>
      <c r="X392" s="246"/>
      <c r="AG392" s="1"/>
      <c r="AH392" s="2"/>
    </row>
    <row r="393" spans="23:34" x14ac:dyDescent="0.25">
      <c r="W393" s="246"/>
      <c r="X393" s="246"/>
      <c r="AG393" s="1"/>
      <c r="AH393" s="2"/>
    </row>
    <row r="394" spans="23:34" x14ac:dyDescent="0.25">
      <c r="W394" s="246"/>
      <c r="X394" s="246"/>
      <c r="AG394" s="1"/>
      <c r="AH394" s="2"/>
    </row>
    <row r="395" spans="23:34" x14ac:dyDescent="0.25">
      <c r="W395" s="246"/>
      <c r="X395" s="246"/>
      <c r="AG395" s="1"/>
      <c r="AH395" s="2"/>
    </row>
    <row r="396" spans="23:34" x14ac:dyDescent="0.25">
      <c r="W396" s="246"/>
      <c r="X396" s="246"/>
      <c r="AG396" s="1"/>
      <c r="AH396" s="2"/>
    </row>
    <row r="397" spans="23:34" x14ac:dyDescent="0.25">
      <c r="W397" s="246"/>
      <c r="X397" s="246"/>
      <c r="AG397" s="1"/>
      <c r="AH397" s="2"/>
    </row>
    <row r="398" spans="23:34" x14ac:dyDescent="0.25">
      <c r="W398" s="246"/>
      <c r="X398" s="246"/>
      <c r="AG398" s="1"/>
      <c r="AH398" s="2"/>
    </row>
    <row r="399" spans="23:34" x14ac:dyDescent="0.25">
      <c r="W399" s="246"/>
      <c r="X399" s="246"/>
      <c r="AG399" s="1"/>
      <c r="AH399" s="2"/>
    </row>
    <row r="400" spans="23:34" x14ac:dyDescent="0.25">
      <c r="W400" s="246"/>
      <c r="X400" s="246"/>
      <c r="AG400" s="1"/>
      <c r="AH400" s="2"/>
    </row>
    <row r="401" spans="23:34" x14ac:dyDescent="0.25">
      <c r="W401" s="246"/>
      <c r="X401" s="246"/>
      <c r="AG401" s="1"/>
      <c r="AH401" s="2"/>
    </row>
    <row r="402" spans="23:34" x14ac:dyDescent="0.25">
      <c r="W402" s="246"/>
      <c r="X402" s="246"/>
      <c r="AG402" s="1"/>
      <c r="AH402" s="2"/>
    </row>
    <row r="403" spans="23:34" x14ac:dyDescent="0.25">
      <c r="W403" s="246"/>
      <c r="X403" s="246"/>
      <c r="AG403" s="1"/>
      <c r="AH403" s="2"/>
    </row>
    <row r="404" spans="23:34" x14ac:dyDescent="0.25">
      <c r="W404" s="246"/>
      <c r="X404" s="246"/>
      <c r="AG404" s="1"/>
      <c r="AH404" s="2"/>
    </row>
    <row r="405" spans="23:34" x14ac:dyDescent="0.25">
      <c r="W405" s="246"/>
      <c r="X405" s="246"/>
      <c r="AG405" s="1"/>
      <c r="AH405" s="2"/>
    </row>
    <row r="406" spans="23:34" x14ac:dyDescent="0.25">
      <c r="W406" s="246"/>
      <c r="X406" s="246"/>
      <c r="AG406" s="1"/>
      <c r="AH406" s="2"/>
    </row>
    <row r="407" spans="23:34" x14ac:dyDescent="0.25">
      <c r="W407" s="246"/>
      <c r="X407" s="246"/>
      <c r="AG407" s="1"/>
      <c r="AH407" s="2"/>
    </row>
    <row r="408" spans="23:34" x14ac:dyDescent="0.25">
      <c r="W408" s="246"/>
      <c r="X408" s="246"/>
      <c r="AG408" s="1"/>
      <c r="AH408" s="2"/>
    </row>
    <row r="409" spans="23:34" x14ac:dyDescent="0.25">
      <c r="W409" s="246"/>
      <c r="X409" s="246"/>
      <c r="AG409" s="1"/>
      <c r="AH409" s="2"/>
    </row>
    <row r="410" spans="23:34" x14ac:dyDescent="0.25">
      <c r="W410" s="246"/>
      <c r="X410" s="246"/>
      <c r="AG410" s="1"/>
      <c r="AH410" s="2"/>
    </row>
    <row r="411" spans="23:34" x14ac:dyDescent="0.25">
      <c r="W411" s="246"/>
      <c r="X411" s="246"/>
      <c r="AG411" s="1"/>
      <c r="AH411" s="2"/>
    </row>
    <row r="412" spans="23:34" x14ac:dyDescent="0.25">
      <c r="W412" s="246"/>
      <c r="X412" s="246"/>
      <c r="AG412" s="1"/>
      <c r="AH412" s="2"/>
    </row>
    <row r="413" spans="23:34" x14ac:dyDescent="0.25">
      <c r="W413" s="246"/>
      <c r="X413" s="246"/>
      <c r="AG413" s="1"/>
      <c r="AH413" s="2"/>
    </row>
    <row r="414" spans="23:34" x14ac:dyDescent="0.25">
      <c r="W414" s="246"/>
      <c r="X414" s="246"/>
      <c r="AG414" s="1"/>
      <c r="AH414" s="2"/>
    </row>
    <row r="415" spans="23:34" x14ac:dyDescent="0.25">
      <c r="W415" s="246"/>
      <c r="X415" s="246"/>
      <c r="AG415" s="1"/>
      <c r="AH415" s="2"/>
    </row>
    <row r="416" spans="23:34" x14ac:dyDescent="0.25">
      <c r="W416" s="246"/>
      <c r="X416" s="246"/>
      <c r="AG416" s="1"/>
      <c r="AH416" s="2"/>
    </row>
    <row r="417" spans="23:34" x14ac:dyDescent="0.25">
      <c r="W417" s="246"/>
      <c r="X417" s="246"/>
      <c r="AG417" s="1"/>
      <c r="AH417" s="2"/>
    </row>
    <row r="418" spans="23:34" x14ac:dyDescent="0.25">
      <c r="W418" s="246"/>
      <c r="X418" s="246"/>
      <c r="AG418" s="1"/>
      <c r="AH418" s="2"/>
    </row>
    <row r="419" spans="23:34" x14ac:dyDescent="0.25">
      <c r="W419" s="246"/>
      <c r="X419" s="246"/>
      <c r="AG419" s="1"/>
      <c r="AH419" s="2"/>
    </row>
    <row r="420" spans="23:34" x14ac:dyDescent="0.25">
      <c r="W420" s="246"/>
      <c r="X420" s="246"/>
      <c r="AG420" s="1"/>
      <c r="AH420" s="2"/>
    </row>
    <row r="421" spans="23:34" x14ac:dyDescent="0.25">
      <c r="W421" s="246"/>
      <c r="X421" s="246"/>
      <c r="AG421" s="1"/>
      <c r="AH421" s="2"/>
    </row>
    <row r="422" spans="23:34" x14ac:dyDescent="0.25">
      <c r="W422" s="246"/>
      <c r="X422" s="246"/>
      <c r="AG422" s="1"/>
      <c r="AH422" s="2"/>
    </row>
    <row r="423" spans="23:34" x14ac:dyDescent="0.25">
      <c r="W423" s="246"/>
      <c r="X423" s="246"/>
      <c r="AG423" s="1"/>
      <c r="AH423" s="2"/>
    </row>
    <row r="424" spans="23:34" x14ac:dyDescent="0.25">
      <c r="W424" s="246"/>
      <c r="X424" s="246"/>
      <c r="AG424" s="1"/>
      <c r="AH424" s="2"/>
    </row>
    <row r="425" spans="23:34" x14ac:dyDescent="0.25">
      <c r="W425" s="246"/>
      <c r="X425" s="246"/>
      <c r="AG425" s="1"/>
      <c r="AH425" s="2"/>
    </row>
    <row r="426" spans="23:34" x14ac:dyDescent="0.25">
      <c r="W426" s="246"/>
      <c r="X426" s="246"/>
      <c r="AG426" s="1"/>
      <c r="AH426" s="2"/>
    </row>
    <row r="427" spans="23:34" x14ac:dyDescent="0.25">
      <c r="W427" s="246"/>
      <c r="X427" s="246"/>
      <c r="AG427" s="1"/>
      <c r="AH427" s="2"/>
    </row>
    <row r="428" spans="23:34" x14ac:dyDescent="0.25">
      <c r="W428" s="246"/>
      <c r="X428" s="246"/>
      <c r="AG428" s="1"/>
      <c r="AH428" s="2"/>
    </row>
    <row r="429" spans="23:34" x14ac:dyDescent="0.25">
      <c r="W429" s="246"/>
      <c r="X429" s="246"/>
      <c r="AG429" s="1"/>
      <c r="AH429" s="2"/>
    </row>
    <row r="430" spans="23:34" x14ac:dyDescent="0.25">
      <c r="W430" s="246"/>
      <c r="X430" s="246"/>
      <c r="AG430" s="1"/>
      <c r="AH430" s="2"/>
    </row>
    <row r="431" spans="23:34" x14ac:dyDescent="0.25">
      <c r="W431" s="246"/>
      <c r="X431" s="246"/>
      <c r="AG431" s="1"/>
      <c r="AH431" s="2"/>
    </row>
    <row r="432" spans="23:34" x14ac:dyDescent="0.25">
      <c r="W432" s="246"/>
      <c r="X432" s="246"/>
      <c r="AG432" s="1"/>
      <c r="AH432" s="2"/>
    </row>
    <row r="433" spans="23:34" x14ac:dyDescent="0.25">
      <c r="W433" s="246"/>
      <c r="X433" s="246"/>
      <c r="AG433" s="1"/>
      <c r="AH433" s="2"/>
    </row>
    <row r="434" spans="23:34" x14ac:dyDescent="0.25">
      <c r="W434" s="246"/>
      <c r="X434" s="246"/>
      <c r="AG434" s="1"/>
      <c r="AH434" s="2"/>
    </row>
    <row r="435" spans="23:34" x14ac:dyDescent="0.25">
      <c r="W435" s="246"/>
      <c r="X435" s="246"/>
      <c r="AG435" s="1"/>
      <c r="AH435" s="2"/>
    </row>
    <row r="436" spans="23:34" x14ac:dyDescent="0.25">
      <c r="W436" s="246"/>
      <c r="X436" s="246"/>
      <c r="AG436" s="1"/>
      <c r="AH436" s="2"/>
    </row>
    <row r="437" spans="23:34" x14ac:dyDescent="0.25">
      <c r="W437" s="246"/>
      <c r="X437" s="246"/>
      <c r="AG437" s="1"/>
      <c r="AH437" s="2"/>
    </row>
    <row r="438" spans="23:34" x14ac:dyDescent="0.25">
      <c r="W438" s="246"/>
      <c r="X438" s="246"/>
      <c r="AG438" s="1"/>
      <c r="AH438" s="2"/>
    </row>
    <row r="439" spans="23:34" x14ac:dyDescent="0.25">
      <c r="W439" s="246"/>
      <c r="X439" s="246"/>
      <c r="AG439" s="1"/>
      <c r="AH439" s="2"/>
    </row>
    <row r="440" spans="23:34" x14ac:dyDescent="0.25">
      <c r="W440" s="246"/>
      <c r="X440" s="246"/>
      <c r="AG440" s="1"/>
      <c r="AH440" s="2"/>
    </row>
    <row r="441" spans="23:34" x14ac:dyDescent="0.25">
      <c r="W441" s="246"/>
      <c r="X441" s="246"/>
      <c r="AG441" s="1"/>
      <c r="AH441" s="2"/>
    </row>
    <row r="442" spans="23:34" x14ac:dyDescent="0.25">
      <c r="W442" s="246"/>
      <c r="X442" s="246"/>
      <c r="AG442" s="1"/>
      <c r="AH442" s="2"/>
    </row>
    <row r="443" spans="23:34" x14ac:dyDescent="0.25">
      <c r="W443" s="246"/>
      <c r="X443" s="246"/>
      <c r="AG443" s="1"/>
      <c r="AH443" s="2"/>
    </row>
    <row r="444" spans="23:34" x14ac:dyDescent="0.25">
      <c r="W444" s="246"/>
      <c r="X444" s="246"/>
      <c r="AG444" s="1"/>
      <c r="AH444" s="2"/>
    </row>
    <row r="445" spans="23:34" x14ac:dyDescent="0.25">
      <c r="W445" s="246"/>
      <c r="X445" s="246"/>
      <c r="AG445" s="1"/>
      <c r="AH445" s="2"/>
    </row>
    <row r="446" spans="23:34" x14ac:dyDescent="0.25">
      <c r="W446" s="246"/>
      <c r="X446" s="246"/>
      <c r="AG446" s="1"/>
      <c r="AH446" s="2"/>
    </row>
    <row r="447" spans="23:34" x14ac:dyDescent="0.25">
      <c r="W447" s="246"/>
      <c r="X447" s="246"/>
      <c r="AG447" s="1"/>
      <c r="AH447" s="2"/>
    </row>
    <row r="448" spans="23:34" x14ac:dyDescent="0.25">
      <c r="W448" s="246"/>
      <c r="X448" s="246"/>
      <c r="AG448" s="1"/>
      <c r="AH448" s="2"/>
    </row>
    <row r="449" spans="23:34" x14ac:dyDescent="0.25">
      <c r="W449" s="246"/>
      <c r="X449" s="246"/>
      <c r="AG449" s="1"/>
      <c r="AH449" s="2"/>
    </row>
    <row r="450" spans="23:34" x14ac:dyDescent="0.25">
      <c r="W450" s="246"/>
      <c r="X450" s="246"/>
      <c r="AG450" s="1"/>
      <c r="AH450" s="2"/>
    </row>
    <row r="451" spans="23:34" x14ac:dyDescent="0.25">
      <c r="W451" s="246"/>
      <c r="X451" s="246"/>
      <c r="AG451" s="1"/>
      <c r="AH451" s="2"/>
    </row>
    <row r="452" spans="23:34" x14ac:dyDescent="0.25">
      <c r="W452" s="246"/>
      <c r="X452" s="246"/>
      <c r="AG452" s="1"/>
      <c r="AH452" s="2"/>
    </row>
    <row r="453" spans="23:34" x14ac:dyDescent="0.25">
      <c r="W453" s="246"/>
      <c r="X453" s="246"/>
      <c r="AG453" s="1"/>
      <c r="AH453" s="2"/>
    </row>
    <row r="454" spans="23:34" x14ac:dyDescent="0.25">
      <c r="W454" s="246"/>
      <c r="X454" s="246"/>
      <c r="AG454" s="1"/>
      <c r="AH454" s="2"/>
    </row>
    <row r="455" spans="23:34" x14ac:dyDescent="0.25">
      <c r="W455" s="246"/>
      <c r="X455" s="246"/>
      <c r="AG455" s="1"/>
      <c r="AH455" s="2"/>
    </row>
    <row r="456" spans="23:34" x14ac:dyDescent="0.25">
      <c r="W456" s="246"/>
      <c r="X456" s="246"/>
      <c r="AG456" s="1"/>
      <c r="AH456" s="2"/>
    </row>
    <row r="457" spans="23:34" x14ac:dyDescent="0.25">
      <c r="W457" s="246"/>
      <c r="X457" s="246"/>
      <c r="AG457" s="1"/>
      <c r="AH457" s="2"/>
    </row>
    <row r="458" spans="23:34" x14ac:dyDescent="0.25">
      <c r="W458" s="246"/>
      <c r="X458" s="246"/>
      <c r="AG458" s="1"/>
      <c r="AH458" s="2"/>
    </row>
    <row r="459" spans="23:34" x14ac:dyDescent="0.25">
      <c r="W459" s="246"/>
      <c r="X459" s="246"/>
      <c r="AG459" s="1"/>
      <c r="AH459" s="2"/>
    </row>
    <row r="460" spans="23:34" x14ac:dyDescent="0.25">
      <c r="W460" s="246"/>
      <c r="X460" s="246"/>
      <c r="AG460" s="1"/>
      <c r="AH460" s="2"/>
    </row>
    <row r="461" spans="23:34" x14ac:dyDescent="0.25">
      <c r="W461" s="246"/>
      <c r="X461" s="246"/>
      <c r="AG461" s="1"/>
      <c r="AH461" s="2"/>
    </row>
    <row r="462" spans="23:34" x14ac:dyDescent="0.25">
      <c r="W462" s="246"/>
      <c r="X462" s="246"/>
      <c r="AG462" s="1"/>
      <c r="AH462" s="2"/>
    </row>
    <row r="463" spans="23:34" x14ac:dyDescent="0.25">
      <c r="W463" s="246"/>
      <c r="X463" s="246"/>
      <c r="AG463" s="1"/>
      <c r="AH463" s="2"/>
    </row>
    <row r="464" spans="23:34" x14ac:dyDescent="0.25">
      <c r="W464" s="246"/>
      <c r="X464" s="246"/>
      <c r="AG464" s="1"/>
      <c r="AH464" s="2"/>
    </row>
    <row r="465" spans="23:34" x14ac:dyDescent="0.25">
      <c r="W465" s="246"/>
      <c r="X465" s="246"/>
      <c r="AG465" s="1"/>
      <c r="AH465" s="2"/>
    </row>
    <row r="466" spans="23:34" x14ac:dyDescent="0.25">
      <c r="W466" s="246"/>
      <c r="X466" s="246"/>
      <c r="AG466" s="1"/>
      <c r="AH466" s="2"/>
    </row>
    <row r="467" spans="23:34" x14ac:dyDescent="0.25">
      <c r="W467" s="246"/>
      <c r="X467" s="246"/>
      <c r="AG467" s="1"/>
      <c r="AH467" s="2"/>
    </row>
    <row r="468" spans="23:34" x14ac:dyDescent="0.25">
      <c r="W468" s="246"/>
      <c r="X468" s="246"/>
      <c r="AG468" s="1"/>
      <c r="AH468" s="2"/>
    </row>
    <row r="469" spans="23:34" x14ac:dyDescent="0.25">
      <c r="W469" s="246"/>
      <c r="X469" s="246"/>
      <c r="AG469" s="1"/>
      <c r="AH469" s="2"/>
    </row>
    <row r="470" spans="23:34" x14ac:dyDescent="0.25">
      <c r="W470" s="246"/>
      <c r="X470" s="246"/>
      <c r="AG470" s="1"/>
      <c r="AH470" s="2"/>
    </row>
    <row r="471" spans="23:34" x14ac:dyDescent="0.25">
      <c r="W471" s="246"/>
      <c r="X471" s="246"/>
      <c r="AG471" s="1"/>
      <c r="AH471" s="2"/>
    </row>
    <row r="472" spans="23:34" x14ac:dyDescent="0.25">
      <c r="W472" s="246"/>
      <c r="X472" s="246"/>
      <c r="AG472" s="1"/>
      <c r="AH472" s="2"/>
    </row>
    <row r="473" spans="23:34" x14ac:dyDescent="0.25">
      <c r="W473" s="246"/>
      <c r="X473" s="246"/>
      <c r="AG473" s="1"/>
      <c r="AH473" s="2"/>
    </row>
    <row r="474" spans="23:34" x14ac:dyDescent="0.25">
      <c r="W474" s="246"/>
      <c r="X474" s="246"/>
      <c r="AG474" s="1"/>
      <c r="AH474" s="2"/>
    </row>
    <row r="475" spans="23:34" x14ac:dyDescent="0.25">
      <c r="W475" s="246"/>
      <c r="X475" s="246"/>
      <c r="AG475" s="1"/>
      <c r="AH475" s="2"/>
    </row>
    <row r="476" spans="23:34" x14ac:dyDescent="0.25">
      <c r="W476" s="246"/>
      <c r="X476" s="246"/>
      <c r="AG476" s="1"/>
      <c r="AH476" s="2"/>
    </row>
    <row r="477" spans="23:34" x14ac:dyDescent="0.25">
      <c r="W477" s="246"/>
      <c r="X477" s="246"/>
      <c r="AG477" s="1"/>
      <c r="AH477" s="2"/>
    </row>
    <row r="478" spans="23:34" x14ac:dyDescent="0.25">
      <c r="W478" s="246"/>
      <c r="X478" s="246"/>
      <c r="AG478" s="1"/>
      <c r="AH478" s="2"/>
    </row>
    <row r="479" spans="23:34" x14ac:dyDescent="0.25">
      <c r="W479" s="246"/>
      <c r="X479" s="246"/>
      <c r="AG479" s="1"/>
      <c r="AH479" s="2"/>
    </row>
    <row r="480" spans="23:34" x14ac:dyDescent="0.25">
      <c r="W480" s="246"/>
      <c r="X480" s="246"/>
      <c r="AG480" s="1"/>
      <c r="AH480" s="2"/>
    </row>
    <row r="481" spans="23:34" x14ac:dyDescent="0.25">
      <c r="W481" s="246"/>
      <c r="X481" s="246"/>
      <c r="AG481" s="1"/>
      <c r="AH481" s="2"/>
    </row>
    <row r="482" spans="23:34" x14ac:dyDescent="0.25">
      <c r="W482" s="246"/>
      <c r="X482" s="246"/>
      <c r="AG482" s="1"/>
      <c r="AH482" s="2"/>
    </row>
    <row r="483" spans="23:34" x14ac:dyDescent="0.25">
      <c r="W483" s="246"/>
      <c r="X483" s="246"/>
      <c r="AG483" s="1"/>
      <c r="AH483" s="2"/>
    </row>
    <row r="484" spans="23:34" x14ac:dyDescent="0.25">
      <c r="W484" s="246"/>
      <c r="X484" s="246"/>
      <c r="AG484" s="1"/>
      <c r="AH484" s="2"/>
    </row>
    <row r="485" spans="23:34" x14ac:dyDescent="0.25">
      <c r="W485" s="246"/>
      <c r="X485" s="246"/>
      <c r="AG485" s="1"/>
      <c r="AH485" s="2"/>
    </row>
    <row r="486" spans="23:34" x14ac:dyDescent="0.25">
      <c r="W486" s="246"/>
      <c r="X486" s="246"/>
      <c r="AG486" s="1"/>
      <c r="AH486" s="2"/>
    </row>
    <row r="487" spans="23:34" x14ac:dyDescent="0.25">
      <c r="W487" s="246"/>
      <c r="X487" s="246"/>
      <c r="AG487" s="1"/>
      <c r="AH487" s="2"/>
    </row>
    <row r="488" spans="23:34" x14ac:dyDescent="0.25">
      <c r="W488" s="246"/>
      <c r="X488" s="246"/>
      <c r="AG488" s="1"/>
      <c r="AH488" s="2"/>
    </row>
    <row r="489" spans="23:34" x14ac:dyDescent="0.25">
      <c r="W489" s="246"/>
      <c r="X489" s="246"/>
      <c r="AG489" s="1"/>
      <c r="AH489" s="2"/>
    </row>
    <row r="490" spans="23:34" x14ac:dyDescent="0.25">
      <c r="W490" s="246"/>
      <c r="X490" s="246"/>
      <c r="AG490" s="1"/>
      <c r="AH490" s="2"/>
    </row>
    <row r="491" spans="23:34" x14ac:dyDescent="0.25">
      <c r="W491" s="246"/>
      <c r="X491" s="246"/>
      <c r="AG491" s="1"/>
      <c r="AH491" s="2"/>
    </row>
    <row r="492" spans="23:34" x14ac:dyDescent="0.25">
      <c r="W492" s="246"/>
      <c r="X492" s="246"/>
      <c r="AG492" s="1"/>
      <c r="AH492" s="2"/>
    </row>
    <row r="493" spans="23:34" x14ac:dyDescent="0.25">
      <c r="W493" s="246"/>
      <c r="X493" s="246"/>
      <c r="AG493" s="1"/>
      <c r="AH493" s="2"/>
    </row>
    <row r="494" spans="23:34" x14ac:dyDescent="0.25">
      <c r="W494" s="246"/>
      <c r="X494" s="246"/>
      <c r="AG494" s="1"/>
      <c r="AH494" s="2"/>
    </row>
    <row r="495" spans="23:34" x14ac:dyDescent="0.25">
      <c r="W495" s="246"/>
      <c r="X495" s="246"/>
      <c r="AG495" s="1"/>
      <c r="AH495" s="2"/>
    </row>
    <row r="496" spans="23:34" x14ac:dyDescent="0.25">
      <c r="W496" s="246"/>
      <c r="X496" s="246"/>
      <c r="AG496" s="1"/>
      <c r="AH496" s="2"/>
    </row>
    <row r="497" spans="23:34" x14ac:dyDescent="0.25">
      <c r="W497" s="246"/>
      <c r="X497" s="246"/>
      <c r="AG497" s="1"/>
      <c r="AH497" s="2"/>
    </row>
    <row r="498" spans="23:34" x14ac:dyDescent="0.25">
      <c r="W498" s="246"/>
      <c r="X498" s="246"/>
      <c r="AG498" s="1"/>
      <c r="AH498" s="2"/>
    </row>
    <row r="499" spans="23:34" x14ac:dyDescent="0.25">
      <c r="W499" s="246"/>
      <c r="X499" s="246"/>
      <c r="AG499" s="1"/>
      <c r="AH499" s="2"/>
    </row>
    <row r="500" spans="23:34" x14ac:dyDescent="0.25">
      <c r="W500" s="246"/>
      <c r="X500" s="246"/>
      <c r="AG500" s="1"/>
      <c r="AH500" s="2"/>
    </row>
    <row r="501" spans="23:34" x14ac:dyDescent="0.25">
      <c r="W501" s="246"/>
      <c r="X501" s="246"/>
    </row>
    <row r="502" spans="23:34" x14ac:dyDescent="0.25">
      <c r="W502" s="246"/>
      <c r="X502" s="246"/>
    </row>
    <row r="503" spans="23:34" x14ac:dyDescent="0.25">
      <c r="W503" s="246"/>
      <c r="X503" s="246"/>
    </row>
    <row r="504" spans="23:34" x14ac:dyDescent="0.25">
      <c r="W504" s="246"/>
      <c r="X504" s="246"/>
    </row>
    <row r="505" spans="23:34" x14ac:dyDescent="0.25">
      <c r="W505" s="246"/>
      <c r="X505" s="246"/>
    </row>
    <row r="506" spans="23:34" x14ac:dyDescent="0.25">
      <c r="W506" s="246"/>
      <c r="X506" s="246"/>
    </row>
    <row r="507" spans="23:34" x14ac:dyDescent="0.25">
      <c r="W507" s="246"/>
      <c r="X507" s="246"/>
    </row>
    <row r="508" spans="23:34" x14ac:dyDescent="0.25">
      <c r="W508" s="246"/>
      <c r="X508" s="246"/>
    </row>
    <row r="509" spans="23:34" x14ac:dyDescent="0.25">
      <c r="W509" s="246"/>
      <c r="X509" s="246"/>
    </row>
    <row r="510" spans="23:34" x14ac:dyDescent="0.25">
      <c r="W510" s="246"/>
      <c r="X510" s="246"/>
    </row>
    <row r="511" spans="23:34" x14ac:dyDescent="0.25">
      <c r="W511" s="246"/>
      <c r="X511" s="246"/>
    </row>
    <row r="512" spans="23:34" x14ac:dyDescent="0.25">
      <c r="W512" s="246"/>
      <c r="X512" s="246"/>
    </row>
    <row r="513" spans="23:24" x14ac:dyDescent="0.25">
      <c r="W513" s="246"/>
      <c r="X513" s="246"/>
    </row>
    <row r="514" spans="23:24" x14ac:dyDescent="0.25">
      <c r="W514" s="246"/>
      <c r="X514" s="246"/>
    </row>
    <row r="515" spans="23:24" x14ac:dyDescent="0.25">
      <c r="W515" s="246"/>
      <c r="X515" s="246"/>
    </row>
    <row r="516" spans="23:24" x14ac:dyDescent="0.25">
      <c r="W516" s="246"/>
      <c r="X516" s="246"/>
    </row>
    <row r="517" spans="23:24" x14ac:dyDescent="0.25">
      <c r="W517" s="246"/>
      <c r="X517" s="246"/>
    </row>
    <row r="518" spans="23:24" x14ac:dyDescent="0.25">
      <c r="W518" s="246"/>
      <c r="X518" s="246"/>
    </row>
    <row r="519" spans="23:24" x14ac:dyDescent="0.25">
      <c r="W519" s="246"/>
      <c r="X519" s="246"/>
    </row>
    <row r="520" spans="23:24" x14ac:dyDescent="0.25">
      <c r="W520" s="246"/>
      <c r="X520" s="246"/>
    </row>
    <row r="521" spans="23:24" x14ac:dyDescent="0.25">
      <c r="W521" s="246"/>
      <c r="X521" s="246"/>
    </row>
    <row r="522" spans="23:24" x14ac:dyDescent="0.25">
      <c r="W522" s="246"/>
      <c r="X522" s="246"/>
    </row>
    <row r="523" spans="23:24" x14ac:dyDescent="0.25">
      <c r="W523" s="246"/>
      <c r="X523" s="246"/>
    </row>
    <row r="524" spans="23:24" x14ac:dyDescent="0.25">
      <c r="W524" s="246"/>
      <c r="X524" s="246"/>
    </row>
    <row r="525" spans="23:24" x14ac:dyDescent="0.25">
      <c r="W525" s="246"/>
      <c r="X525" s="246"/>
    </row>
    <row r="526" spans="23:24" x14ac:dyDescent="0.25">
      <c r="W526" s="246"/>
      <c r="X526" s="246"/>
    </row>
    <row r="527" spans="23:24" x14ac:dyDescent="0.25">
      <c r="W527" s="246"/>
      <c r="X527" s="246"/>
    </row>
    <row r="528" spans="23:24" x14ac:dyDescent="0.25">
      <c r="W528" s="246"/>
      <c r="X528" s="246"/>
    </row>
    <row r="529" spans="23:24" x14ac:dyDescent="0.25">
      <c r="W529" s="246"/>
      <c r="X529" s="246"/>
    </row>
    <row r="530" spans="23:24" x14ac:dyDescent="0.25">
      <c r="W530" s="246"/>
      <c r="X530" s="246"/>
    </row>
    <row r="531" spans="23:24" x14ac:dyDescent="0.25">
      <c r="W531" s="246"/>
      <c r="X531" s="246"/>
    </row>
    <row r="532" spans="23:24" x14ac:dyDescent="0.25">
      <c r="W532" s="246"/>
      <c r="X532" s="246"/>
    </row>
    <row r="533" spans="23:24" x14ac:dyDescent="0.25">
      <c r="W533" s="246"/>
      <c r="X533" s="246"/>
    </row>
    <row r="534" spans="23:24" x14ac:dyDescent="0.25">
      <c r="W534" s="246"/>
      <c r="X534" s="246"/>
    </row>
    <row r="535" spans="23:24" x14ac:dyDescent="0.25">
      <c r="W535" s="246"/>
      <c r="X535" s="246"/>
    </row>
    <row r="536" spans="23:24" x14ac:dyDescent="0.25">
      <c r="W536" s="246"/>
      <c r="X536" s="246"/>
    </row>
    <row r="537" spans="23:24" x14ac:dyDescent="0.25">
      <c r="W537" s="246"/>
      <c r="X537" s="246"/>
    </row>
    <row r="538" spans="23:24" x14ac:dyDescent="0.25">
      <c r="W538" s="246"/>
      <c r="X538" s="246"/>
    </row>
    <row r="539" spans="23:24" x14ac:dyDescent="0.25">
      <c r="W539" s="246"/>
      <c r="X539" s="246"/>
    </row>
    <row r="540" spans="23:24" x14ac:dyDescent="0.25">
      <c r="W540" s="246"/>
      <c r="X540" s="246"/>
    </row>
    <row r="541" spans="23:24" x14ac:dyDescent="0.25">
      <c r="W541" s="246"/>
      <c r="X541" s="246"/>
    </row>
    <row r="542" spans="23:24" x14ac:dyDescent="0.25">
      <c r="W542" s="246"/>
      <c r="X542" s="246"/>
    </row>
    <row r="543" spans="23:24" x14ac:dyDescent="0.25">
      <c r="W543" s="246"/>
      <c r="X543" s="246"/>
    </row>
    <row r="544" spans="23:24" x14ac:dyDescent="0.25">
      <c r="W544" s="246"/>
      <c r="X544" s="246"/>
    </row>
    <row r="545" spans="23:24" x14ac:dyDescent="0.25">
      <c r="W545" s="246"/>
      <c r="X545" s="246"/>
    </row>
    <row r="546" spans="23:24" x14ac:dyDescent="0.25">
      <c r="W546" s="246"/>
      <c r="X546" s="246"/>
    </row>
    <row r="547" spans="23:24" x14ac:dyDescent="0.25">
      <c r="W547" s="246"/>
      <c r="X547" s="246"/>
    </row>
    <row r="548" spans="23:24" x14ac:dyDescent="0.25">
      <c r="W548" s="246"/>
      <c r="X548" s="246"/>
    </row>
    <row r="549" spans="23:24" x14ac:dyDescent="0.25">
      <c r="W549" s="246"/>
      <c r="X549" s="246"/>
    </row>
    <row r="550" spans="23:24" x14ac:dyDescent="0.25">
      <c r="W550" s="246"/>
      <c r="X550" s="246"/>
    </row>
    <row r="551" spans="23:24" x14ac:dyDescent="0.25">
      <c r="W551" s="246"/>
      <c r="X551" s="246"/>
    </row>
    <row r="552" spans="23:24" x14ac:dyDescent="0.25">
      <c r="W552" s="246"/>
      <c r="X552" s="246"/>
    </row>
    <row r="553" spans="23:24" x14ac:dyDescent="0.25">
      <c r="W553" s="246"/>
      <c r="X553" s="246"/>
    </row>
    <row r="554" spans="23:24" x14ac:dyDescent="0.25">
      <c r="W554" s="246"/>
      <c r="X554" s="246"/>
    </row>
    <row r="555" spans="23:24" x14ac:dyDescent="0.25">
      <c r="W555" s="246"/>
      <c r="X555" s="246"/>
    </row>
    <row r="556" spans="23:24" x14ac:dyDescent="0.25">
      <c r="W556" s="246"/>
      <c r="X556" s="246"/>
    </row>
    <row r="557" spans="23:24" x14ac:dyDescent="0.25">
      <c r="W557" s="246"/>
      <c r="X557" s="246"/>
    </row>
    <row r="558" spans="23:24" x14ac:dyDescent="0.25">
      <c r="W558" s="246"/>
      <c r="X558" s="246"/>
    </row>
    <row r="559" spans="23:24" x14ac:dyDescent="0.25">
      <c r="W559" s="246"/>
      <c r="X559" s="246"/>
    </row>
    <row r="560" spans="23:24" x14ac:dyDescent="0.25">
      <c r="W560" s="246"/>
      <c r="X560" s="246"/>
    </row>
    <row r="561" spans="23:24" x14ac:dyDescent="0.25">
      <c r="W561" s="246"/>
      <c r="X561" s="246"/>
    </row>
    <row r="562" spans="23:24" x14ac:dyDescent="0.25">
      <c r="W562" s="246"/>
      <c r="X562" s="246"/>
    </row>
    <row r="563" spans="23:24" x14ac:dyDescent="0.25">
      <c r="W563" s="246"/>
      <c r="X563" s="246"/>
    </row>
    <row r="564" spans="23:24" x14ac:dyDescent="0.25">
      <c r="W564" s="246"/>
      <c r="X564" s="246"/>
    </row>
    <row r="565" spans="23:24" x14ac:dyDescent="0.25">
      <c r="W565" s="246"/>
      <c r="X565" s="246"/>
    </row>
    <row r="566" spans="23:24" x14ac:dyDescent="0.25">
      <c r="W566" s="246"/>
      <c r="X566" s="246"/>
    </row>
    <row r="567" spans="23:24" x14ac:dyDescent="0.25">
      <c r="W567" s="246"/>
      <c r="X567" s="246"/>
    </row>
    <row r="568" spans="23:24" x14ac:dyDescent="0.25">
      <c r="W568" s="246"/>
      <c r="X568" s="246"/>
    </row>
    <row r="569" spans="23:24" x14ac:dyDescent="0.25">
      <c r="W569" s="246"/>
      <c r="X569" s="246"/>
    </row>
    <row r="570" spans="23:24" x14ac:dyDescent="0.25">
      <c r="W570" s="246"/>
      <c r="X570" s="246"/>
    </row>
    <row r="571" spans="23:24" x14ac:dyDescent="0.25">
      <c r="W571" s="246"/>
      <c r="X571" s="246"/>
    </row>
    <row r="572" spans="23:24" x14ac:dyDescent="0.25">
      <c r="W572" s="246"/>
      <c r="X572" s="246"/>
    </row>
    <row r="573" spans="23:24" x14ac:dyDescent="0.25">
      <c r="W573" s="246"/>
      <c r="X573" s="246"/>
    </row>
    <row r="574" spans="23:24" x14ac:dyDescent="0.25">
      <c r="W574" s="246"/>
      <c r="X574" s="246"/>
    </row>
    <row r="575" spans="23:24" x14ac:dyDescent="0.25">
      <c r="W575" s="246"/>
      <c r="X575" s="246"/>
    </row>
    <row r="576" spans="23:24" x14ac:dyDescent="0.25">
      <c r="W576" s="246"/>
      <c r="X576" s="246"/>
    </row>
    <row r="577" spans="23:24" x14ac:dyDescent="0.25">
      <c r="W577" s="246"/>
      <c r="X577" s="246"/>
    </row>
    <row r="578" spans="23:24" x14ac:dyDescent="0.25">
      <c r="W578" s="246"/>
      <c r="X578" s="246"/>
    </row>
    <row r="579" spans="23:24" x14ac:dyDescent="0.25">
      <c r="W579" s="246"/>
      <c r="X579" s="246"/>
    </row>
    <row r="580" spans="23:24" x14ac:dyDescent="0.25">
      <c r="W580" s="246"/>
      <c r="X580" s="246"/>
    </row>
    <row r="581" spans="23:24" x14ac:dyDescent="0.25">
      <c r="W581" s="246"/>
      <c r="X581" s="246"/>
    </row>
    <row r="582" spans="23:24" x14ac:dyDescent="0.25">
      <c r="W582" s="246"/>
      <c r="X582" s="246"/>
    </row>
    <row r="583" spans="23:24" x14ac:dyDescent="0.25">
      <c r="W583" s="246"/>
      <c r="X583" s="246"/>
    </row>
    <row r="584" spans="23:24" x14ac:dyDescent="0.25">
      <c r="W584" s="246"/>
      <c r="X584" s="246"/>
    </row>
    <row r="585" spans="23:24" x14ac:dyDescent="0.25">
      <c r="W585" s="246"/>
      <c r="X585" s="246"/>
    </row>
    <row r="586" spans="23:24" x14ac:dyDescent="0.25">
      <c r="W586" s="246"/>
      <c r="X586" s="246"/>
    </row>
    <row r="587" spans="23:24" x14ac:dyDescent="0.25">
      <c r="W587" s="246"/>
      <c r="X587" s="246"/>
    </row>
    <row r="588" spans="23:24" x14ac:dyDescent="0.25">
      <c r="W588" s="246"/>
      <c r="X588" s="246"/>
    </row>
    <row r="589" spans="23:24" x14ac:dyDescent="0.25">
      <c r="W589" s="246"/>
      <c r="X589" s="246"/>
    </row>
    <row r="590" spans="23:24" x14ac:dyDescent="0.25">
      <c r="W590" s="246"/>
      <c r="X590" s="246"/>
    </row>
    <row r="591" spans="23:24" x14ac:dyDescent="0.25">
      <c r="W591" s="246"/>
      <c r="X591" s="246"/>
    </row>
    <row r="592" spans="23:24" x14ac:dyDescent="0.25">
      <c r="W592" s="246"/>
      <c r="X592" s="246"/>
    </row>
    <row r="593" spans="23:24" x14ac:dyDescent="0.25">
      <c r="W593" s="246"/>
      <c r="X593" s="246"/>
    </row>
    <row r="594" spans="23:24" x14ac:dyDescent="0.25">
      <c r="W594" s="246"/>
      <c r="X594" s="246"/>
    </row>
    <row r="595" spans="23:24" x14ac:dyDescent="0.25">
      <c r="W595" s="246"/>
      <c r="X595" s="246"/>
    </row>
    <row r="596" spans="23:24" x14ac:dyDescent="0.25">
      <c r="W596" s="246"/>
      <c r="X596" s="246"/>
    </row>
    <row r="597" spans="23:24" x14ac:dyDescent="0.25">
      <c r="W597" s="246"/>
      <c r="X597" s="246"/>
    </row>
    <row r="598" spans="23:24" x14ac:dyDescent="0.25">
      <c r="W598" s="246"/>
      <c r="X598" s="246"/>
    </row>
    <row r="599" spans="23:24" x14ac:dyDescent="0.25">
      <c r="W599" s="246"/>
      <c r="X599" s="246"/>
    </row>
    <row r="600" spans="23:24" x14ac:dyDescent="0.25">
      <c r="W600" s="246"/>
      <c r="X600" s="246"/>
    </row>
    <row r="601" spans="23:24" x14ac:dyDescent="0.25">
      <c r="W601" s="246"/>
      <c r="X601" s="246"/>
    </row>
    <row r="602" spans="23:24" x14ac:dyDescent="0.25">
      <c r="W602" s="246"/>
      <c r="X602" s="246"/>
    </row>
    <row r="603" spans="23:24" x14ac:dyDescent="0.25">
      <c r="W603" s="246"/>
      <c r="X603" s="246"/>
    </row>
    <row r="604" spans="23:24" x14ac:dyDescent="0.25">
      <c r="W604" s="246"/>
      <c r="X604" s="246"/>
    </row>
    <row r="605" spans="23:24" x14ac:dyDescent="0.25">
      <c r="W605" s="246"/>
      <c r="X605" s="246"/>
    </row>
    <row r="606" spans="23:24" x14ac:dyDescent="0.25">
      <c r="W606" s="246"/>
      <c r="X606" s="246"/>
    </row>
    <row r="607" spans="23:24" x14ac:dyDescent="0.25">
      <c r="W607" s="246"/>
      <c r="X607" s="246"/>
    </row>
    <row r="608" spans="23:24" x14ac:dyDescent="0.25">
      <c r="W608" s="246"/>
      <c r="X608" s="246"/>
    </row>
    <row r="609" spans="23:24" x14ac:dyDescent="0.25">
      <c r="W609" s="246"/>
      <c r="X609" s="246"/>
    </row>
    <row r="610" spans="23:24" x14ac:dyDescent="0.25">
      <c r="W610" s="246"/>
      <c r="X610" s="246"/>
    </row>
    <row r="611" spans="23:24" x14ac:dyDescent="0.25">
      <c r="W611" s="246"/>
      <c r="X611" s="246"/>
    </row>
    <row r="612" spans="23:24" x14ac:dyDescent="0.25">
      <c r="W612" s="246"/>
      <c r="X612" s="246"/>
    </row>
    <row r="613" spans="23:24" x14ac:dyDescent="0.25">
      <c r="W613" s="246"/>
      <c r="X613" s="246"/>
    </row>
    <row r="614" spans="23:24" x14ac:dyDescent="0.25">
      <c r="W614" s="246"/>
      <c r="X614" s="246"/>
    </row>
    <row r="615" spans="23:24" x14ac:dyDescent="0.25">
      <c r="W615" s="246"/>
      <c r="X615" s="246"/>
    </row>
    <row r="616" spans="23:24" x14ac:dyDescent="0.25">
      <c r="W616" s="246"/>
      <c r="X616" s="246"/>
    </row>
    <row r="617" spans="23:24" x14ac:dyDescent="0.25">
      <c r="W617" s="246"/>
      <c r="X617" s="246"/>
    </row>
    <row r="618" spans="23:24" x14ac:dyDescent="0.25">
      <c r="W618" s="246"/>
      <c r="X618" s="246"/>
    </row>
    <row r="619" spans="23:24" x14ac:dyDescent="0.25">
      <c r="W619" s="246"/>
      <c r="X619" s="246"/>
    </row>
    <row r="620" spans="23:24" x14ac:dyDescent="0.25">
      <c r="W620" s="246"/>
      <c r="X620" s="246"/>
    </row>
    <row r="621" spans="23:24" x14ac:dyDescent="0.25">
      <c r="W621" s="246"/>
      <c r="X621" s="246"/>
    </row>
    <row r="622" spans="23:24" x14ac:dyDescent="0.25">
      <c r="W622" s="246"/>
      <c r="X622" s="246"/>
    </row>
    <row r="623" spans="23:24" x14ac:dyDescent="0.25">
      <c r="W623" s="246"/>
      <c r="X623" s="246"/>
    </row>
    <row r="624" spans="23:24" x14ac:dyDescent="0.25">
      <c r="W624" s="246"/>
      <c r="X624" s="246"/>
    </row>
    <row r="625" spans="23:24" x14ac:dyDescent="0.25">
      <c r="W625" s="246"/>
      <c r="X625" s="246"/>
    </row>
    <row r="626" spans="23:24" x14ac:dyDescent="0.25">
      <c r="W626" s="246"/>
      <c r="X626" s="246"/>
    </row>
    <row r="627" spans="23:24" x14ac:dyDescent="0.25">
      <c r="W627" s="246"/>
      <c r="X627" s="246"/>
    </row>
    <row r="628" spans="23:24" x14ac:dyDescent="0.25">
      <c r="W628" s="246"/>
      <c r="X628" s="246"/>
    </row>
    <row r="629" spans="23:24" x14ac:dyDescent="0.25">
      <c r="W629" s="246"/>
      <c r="X629" s="246"/>
    </row>
    <row r="630" spans="23:24" x14ac:dyDescent="0.25">
      <c r="W630" s="246"/>
      <c r="X630" s="246"/>
    </row>
    <row r="631" spans="23:24" x14ac:dyDescent="0.25">
      <c r="W631" s="246"/>
      <c r="X631" s="246"/>
    </row>
    <row r="632" spans="23:24" x14ac:dyDescent="0.25">
      <c r="W632" s="246"/>
      <c r="X632" s="246"/>
    </row>
    <row r="633" spans="23:24" x14ac:dyDescent="0.25">
      <c r="W633" s="246"/>
      <c r="X633" s="246"/>
    </row>
    <row r="634" spans="23:24" x14ac:dyDescent="0.25">
      <c r="W634" s="246"/>
      <c r="X634" s="246"/>
    </row>
    <row r="635" spans="23:24" x14ac:dyDescent="0.25">
      <c r="W635" s="246"/>
      <c r="X635" s="246"/>
    </row>
    <row r="636" spans="23:24" x14ac:dyDescent="0.25">
      <c r="W636" s="246"/>
      <c r="X636" s="246"/>
    </row>
    <row r="637" spans="23:24" x14ac:dyDescent="0.25">
      <c r="W637" s="246"/>
      <c r="X637" s="246"/>
    </row>
    <row r="638" spans="23:24" x14ac:dyDescent="0.25">
      <c r="W638" s="246"/>
      <c r="X638" s="246"/>
    </row>
    <row r="639" spans="23:24" x14ac:dyDescent="0.25">
      <c r="W639" s="246"/>
      <c r="X639" s="246"/>
    </row>
    <row r="640" spans="23:24" x14ac:dyDescent="0.25">
      <c r="W640" s="246"/>
      <c r="X640" s="246"/>
    </row>
    <row r="641" spans="23:24" x14ac:dyDescent="0.25">
      <c r="W641" s="246"/>
      <c r="X641" s="246"/>
    </row>
    <row r="642" spans="23:24" x14ac:dyDescent="0.25">
      <c r="W642" s="246"/>
      <c r="X642" s="246"/>
    </row>
    <row r="643" spans="23:24" x14ac:dyDescent="0.25">
      <c r="W643" s="246"/>
      <c r="X643" s="246"/>
    </row>
    <row r="644" spans="23:24" x14ac:dyDescent="0.25">
      <c r="W644" s="246"/>
      <c r="X644" s="246"/>
    </row>
    <row r="645" spans="23:24" x14ac:dyDescent="0.25">
      <c r="W645" s="246"/>
      <c r="X645" s="246"/>
    </row>
    <row r="646" spans="23:24" x14ac:dyDescent="0.25">
      <c r="W646" s="246"/>
      <c r="X646" s="246"/>
    </row>
    <row r="647" spans="23:24" x14ac:dyDescent="0.25">
      <c r="W647" s="246"/>
      <c r="X647" s="246"/>
    </row>
    <row r="648" spans="23:24" x14ac:dyDescent="0.25">
      <c r="W648" s="246"/>
      <c r="X648" s="246"/>
    </row>
    <row r="649" spans="23:24" x14ac:dyDescent="0.25">
      <c r="W649" s="246"/>
      <c r="X649" s="246"/>
    </row>
    <row r="650" spans="23:24" x14ac:dyDescent="0.25">
      <c r="W650" s="246"/>
      <c r="X650" s="246"/>
    </row>
    <row r="651" spans="23:24" x14ac:dyDescent="0.25">
      <c r="W651" s="246"/>
      <c r="X651" s="246"/>
    </row>
    <row r="652" spans="23:24" x14ac:dyDescent="0.25">
      <c r="W652" s="246"/>
      <c r="X652" s="246"/>
    </row>
    <row r="653" spans="23:24" x14ac:dyDescent="0.25">
      <c r="W653" s="246"/>
      <c r="X653" s="246"/>
    </row>
    <row r="654" spans="23:24" x14ac:dyDescent="0.25">
      <c r="W654" s="246"/>
      <c r="X654" s="246"/>
    </row>
    <row r="655" spans="23:24" x14ac:dyDescent="0.25">
      <c r="W655" s="246"/>
      <c r="X655" s="246"/>
    </row>
    <row r="656" spans="23:24" x14ac:dyDescent="0.25">
      <c r="W656" s="246"/>
      <c r="X656" s="246"/>
    </row>
    <row r="657" spans="23:24" x14ac:dyDescent="0.25">
      <c r="W657" s="246"/>
      <c r="X657" s="246"/>
    </row>
    <row r="658" spans="23:24" x14ac:dyDescent="0.25">
      <c r="W658" s="246"/>
      <c r="X658" s="246"/>
    </row>
    <row r="659" spans="23:24" x14ac:dyDescent="0.25">
      <c r="W659" s="246"/>
      <c r="X659" s="246"/>
    </row>
    <row r="660" spans="23:24" x14ac:dyDescent="0.25">
      <c r="W660" s="246"/>
      <c r="X660" s="246"/>
    </row>
    <row r="661" spans="23:24" x14ac:dyDescent="0.25">
      <c r="W661" s="246"/>
      <c r="X661" s="246"/>
    </row>
    <row r="662" spans="23:24" x14ac:dyDescent="0.25">
      <c r="W662" s="246"/>
      <c r="X662" s="246"/>
    </row>
    <row r="663" spans="23:24" x14ac:dyDescent="0.25">
      <c r="W663" s="246"/>
      <c r="X663" s="246"/>
    </row>
    <row r="664" spans="23:24" x14ac:dyDescent="0.25">
      <c r="W664" s="246"/>
      <c r="X664" s="246"/>
    </row>
    <row r="665" spans="23:24" x14ac:dyDescent="0.25">
      <c r="W665" s="246"/>
      <c r="X665" s="246"/>
    </row>
    <row r="666" spans="23:24" x14ac:dyDescent="0.25">
      <c r="W666" s="246"/>
      <c r="X666" s="246"/>
    </row>
    <row r="667" spans="23:24" x14ac:dyDescent="0.25">
      <c r="W667" s="246"/>
      <c r="X667" s="246"/>
    </row>
    <row r="668" spans="23:24" x14ac:dyDescent="0.25">
      <c r="W668" s="246"/>
      <c r="X668" s="246"/>
    </row>
    <row r="669" spans="23:24" x14ac:dyDescent="0.25">
      <c r="W669" s="246"/>
      <c r="X669" s="246"/>
    </row>
    <row r="670" spans="23:24" x14ac:dyDescent="0.25">
      <c r="W670" s="246"/>
      <c r="X670" s="246"/>
    </row>
    <row r="671" spans="23:24" x14ac:dyDescent="0.25">
      <c r="W671" s="246"/>
      <c r="X671" s="246"/>
    </row>
    <row r="672" spans="23:24" x14ac:dyDescent="0.25">
      <c r="W672" s="246"/>
      <c r="X672" s="246"/>
    </row>
    <row r="673" spans="23:24" x14ac:dyDescent="0.25">
      <c r="W673" s="246"/>
      <c r="X673" s="246"/>
    </row>
    <row r="674" spans="23:24" x14ac:dyDescent="0.25">
      <c r="W674" s="246"/>
      <c r="X674" s="246"/>
    </row>
    <row r="675" spans="23:24" x14ac:dyDescent="0.25">
      <c r="W675" s="246"/>
      <c r="X675" s="246"/>
    </row>
    <row r="676" spans="23:24" x14ac:dyDescent="0.25">
      <c r="W676" s="246"/>
      <c r="X676" s="246"/>
    </row>
    <row r="677" spans="23:24" x14ac:dyDescent="0.25">
      <c r="W677" s="246"/>
      <c r="X677" s="246"/>
    </row>
    <row r="678" spans="23:24" x14ac:dyDescent="0.25">
      <c r="W678" s="246"/>
      <c r="X678" s="246"/>
    </row>
    <row r="679" spans="23:24" x14ac:dyDescent="0.25">
      <c r="W679" s="246"/>
      <c r="X679" s="246"/>
    </row>
    <row r="680" spans="23:24" x14ac:dyDescent="0.25">
      <c r="W680" s="246"/>
      <c r="X680" s="246"/>
    </row>
    <row r="681" spans="23:24" x14ac:dyDescent="0.25">
      <c r="W681" s="246"/>
      <c r="X681" s="246"/>
    </row>
    <row r="682" spans="23:24" x14ac:dyDescent="0.25">
      <c r="W682" s="246"/>
      <c r="X682" s="246"/>
    </row>
    <row r="683" spans="23:24" x14ac:dyDescent="0.25">
      <c r="W683" s="246"/>
      <c r="X683" s="246"/>
    </row>
    <row r="684" spans="23:24" x14ac:dyDescent="0.25">
      <c r="W684" s="246"/>
      <c r="X684" s="246"/>
    </row>
    <row r="685" spans="23:24" x14ac:dyDescent="0.25">
      <c r="W685" s="246"/>
      <c r="X685" s="246"/>
    </row>
    <row r="686" spans="23:24" x14ac:dyDescent="0.25">
      <c r="W686" s="246"/>
      <c r="X686" s="246"/>
    </row>
    <row r="687" spans="23:24" x14ac:dyDescent="0.25">
      <c r="W687" s="246"/>
      <c r="X687" s="246"/>
    </row>
    <row r="688" spans="23:24" x14ac:dyDescent="0.25">
      <c r="W688" s="246"/>
      <c r="X688" s="246"/>
    </row>
    <row r="689" spans="23:24" x14ac:dyDescent="0.25">
      <c r="W689" s="246"/>
      <c r="X689" s="246"/>
    </row>
    <row r="690" spans="23:24" x14ac:dyDescent="0.25">
      <c r="W690" s="246"/>
      <c r="X690" s="246"/>
    </row>
    <row r="691" spans="23:24" x14ac:dyDescent="0.25">
      <c r="W691" s="246"/>
      <c r="X691" s="246"/>
    </row>
    <row r="692" spans="23:24" x14ac:dyDescent="0.25">
      <c r="W692" s="246"/>
      <c r="X692" s="246"/>
    </row>
    <row r="693" spans="23:24" x14ac:dyDescent="0.25">
      <c r="W693" s="246"/>
      <c r="X693" s="246"/>
    </row>
    <row r="694" spans="23:24" x14ac:dyDescent="0.25">
      <c r="W694" s="246"/>
      <c r="X694" s="246"/>
    </row>
    <row r="695" spans="23:24" x14ac:dyDescent="0.25">
      <c r="W695" s="246"/>
      <c r="X695" s="246"/>
    </row>
    <row r="696" spans="23:24" x14ac:dyDescent="0.25">
      <c r="W696" s="246"/>
      <c r="X696" s="246"/>
    </row>
    <row r="697" spans="23:24" x14ac:dyDescent="0.25">
      <c r="W697" s="246"/>
      <c r="X697" s="246"/>
    </row>
    <row r="698" spans="23:24" x14ac:dyDescent="0.25">
      <c r="W698" s="246"/>
      <c r="X698" s="246"/>
    </row>
    <row r="699" spans="23:24" x14ac:dyDescent="0.25">
      <c r="W699" s="246"/>
      <c r="X699" s="246"/>
    </row>
    <row r="700" spans="23:24" x14ac:dyDescent="0.25">
      <c r="W700" s="246"/>
      <c r="X700" s="246"/>
    </row>
    <row r="701" spans="23:24" x14ac:dyDescent="0.25">
      <c r="W701" s="246"/>
      <c r="X701" s="246"/>
    </row>
    <row r="702" spans="23:24" x14ac:dyDescent="0.25">
      <c r="W702" s="246"/>
      <c r="X702" s="246"/>
    </row>
    <row r="703" spans="23:24" x14ac:dyDescent="0.25">
      <c r="W703" s="246"/>
      <c r="X703" s="246"/>
    </row>
    <row r="704" spans="23:24" x14ac:dyDescent="0.25">
      <c r="W704" s="246"/>
      <c r="X704" s="246"/>
    </row>
    <row r="705" spans="23:24" x14ac:dyDescent="0.25">
      <c r="W705" s="246"/>
      <c r="X705" s="246"/>
    </row>
    <row r="706" spans="23:24" x14ac:dyDescent="0.25">
      <c r="W706" s="246"/>
      <c r="X706" s="246"/>
    </row>
    <row r="707" spans="23:24" x14ac:dyDescent="0.25">
      <c r="W707" s="246"/>
      <c r="X707" s="246"/>
    </row>
    <row r="708" spans="23:24" x14ac:dyDescent="0.25">
      <c r="W708" s="246"/>
      <c r="X708" s="246"/>
    </row>
    <row r="709" spans="23:24" x14ac:dyDescent="0.25">
      <c r="W709" s="246"/>
      <c r="X709" s="246"/>
    </row>
    <row r="710" spans="23:24" x14ac:dyDescent="0.25">
      <c r="W710" s="246"/>
      <c r="X710" s="246"/>
    </row>
    <row r="711" spans="23:24" x14ac:dyDescent="0.25">
      <c r="W711" s="246"/>
      <c r="X711" s="246"/>
    </row>
    <row r="712" spans="23:24" x14ac:dyDescent="0.25">
      <c r="W712" s="246"/>
      <c r="X712" s="246"/>
    </row>
    <row r="713" spans="23:24" x14ac:dyDescent="0.25">
      <c r="W713" s="246"/>
      <c r="X713" s="246"/>
    </row>
    <row r="714" spans="23:24" x14ac:dyDescent="0.25">
      <c r="W714" s="246"/>
      <c r="X714" s="246"/>
    </row>
    <row r="715" spans="23:24" x14ac:dyDescent="0.25">
      <c r="W715" s="246"/>
      <c r="X715" s="246"/>
    </row>
    <row r="716" spans="23:24" x14ac:dyDescent="0.25">
      <c r="W716" s="246"/>
      <c r="X716" s="246"/>
    </row>
    <row r="717" spans="23:24" x14ac:dyDescent="0.25">
      <c r="W717" s="246"/>
      <c r="X717" s="246"/>
    </row>
    <row r="718" spans="23:24" x14ac:dyDescent="0.25">
      <c r="W718" s="246"/>
      <c r="X718" s="246"/>
    </row>
    <row r="719" spans="23:24" x14ac:dyDescent="0.25">
      <c r="W719" s="246"/>
      <c r="X719" s="246"/>
    </row>
    <row r="720" spans="23:24" x14ac:dyDescent="0.25">
      <c r="W720" s="246"/>
      <c r="X720" s="246"/>
    </row>
    <row r="721" spans="23:24" x14ac:dyDescent="0.25">
      <c r="W721" s="246"/>
      <c r="X721" s="246"/>
    </row>
    <row r="722" spans="23:24" x14ac:dyDescent="0.25">
      <c r="W722" s="246"/>
      <c r="X722" s="246"/>
    </row>
    <row r="723" spans="23:24" x14ac:dyDescent="0.25">
      <c r="W723" s="246"/>
      <c r="X723" s="246"/>
    </row>
    <row r="724" spans="23:24" x14ac:dyDescent="0.25">
      <c r="W724" s="246"/>
      <c r="X724" s="246"/>
    </row>
    <row r="725" spans="23:24" x14ac:dyDescent="0.25">
      <c r="W725" s="246"/>
      <c r="X725" s="246"/>
    </row>
    <row r="726" spans="23:24" x14ac:dyDescent="0.25">
      <c r="W726" s="246"/>
      <c r="X726" s="246"/>
    </row>
    <row r="727" spans="23:24" x14ac:dyDescent="0.25">
      <c r="W727" s="246"/>
      <c r="X727" s="246"/>
    </row>
    <row r="728" spans="23:24" x14ac:dyDescent="0.25">
      <c r="W728" s="246"/>
      <c r="X728" s="246"/>
    </row>
    <row r="729" spans="23:24" x14ac:dyDescent="0.25">
      <c r="W729" s="246"/>
      <c r="X729" s="246"/>
    </row>
    <row r="730" spans="23:24" x14ac:dyDescent="0.25">
      <c r="W730" s="246"/>
      <c r="X730" s="246"/>
    </row>
    <row r="731" spans="23:24" x14ac:dyDescent="0.25">
      <c r="W731" s="246"/>
      <c r="X731" s="246"/>
    </row>
    <row r="732" spans="23:24" x14ac:dyDescent="0.25">
      <c r="W732" s="246"/>
      <c r="X732" s="246"/>
    </row>
    <row r="733" spans="23:24" x14ac:dyDescent="0.25">
      <c r="W733" s="246"/>
      <c r="X733" s="246"/>
    </row>
    <row r="734" spans="23:24" x14ac:dyDescent="0.25">
      <c r="W734" s="246"/>
      <c r="X734" s="246"/>
    </row>
    <row r="735" spans="23:24" x14ac:dyDescent="0.25">
      <c r="W735" s="246"/>
      <c r="X735" s="246"/>
    </row>
    <row r="736" spans="23:24" x14ac:dyDescent="0.25">
      <c r="W736" s="246"/>
      <c r="X736" s="246"/>
    </row>
    <row r="737" spans="23:24" x14ac:dyDescent="0.25">
      <c r="W737" s="246"/>
      <c r="X737" s="246"/>
    </row>
    <row r="738" spans="23:24" x14ac:dyDescent="0.25">
      <c r="W738" s="246"/>
      <c r="X738" s="246"/>
    </row>
    <row r="739" spans="23:24" x14ac:dyDescent="0.25">
      <c r="W739" s="246"/>
      <c r="X739" s="246"/>
    </row>
    <row r="740" spans="23:24" x14ac:dyDescent="0.25">
      <c r="W740" s="246"/>
      <c r="X740" s="246"/>
    </row>
    <row r="741" spans="23:24" x14ac:dyDescent="0.25">
      <c r="W741" s="246"/>
      <c r="X741" s="246"/>
    </row>
    <row r="742" spans="23:24" x14ac:dyDescent="0.25">
      <c r="W742" s="246"/>
      <c r="X742" s="246"/>
    </row>
    <row r="743" spans="23:24" x14ac:dyDescent="0.25">
      <c r="W743" s="246"/>
      <c r="X743" s="246"/>
    </row>
    <row r="744" spans="23:24" x14ac:dyDescent="0.25">
      <c r="W744" s="246"/>
      <c r="X744" s="246"/>
    </row>
    <row r="745" spans="23:24" x14ac:dyDescent="0.25">
      <c r="W745" s="246"/>
      <c r="X745" s="246"/>
    </row>
    <row r="746" spans="23:24" x14ac:dyDescent="0.25">
      <c r="W746" s="246"/>
      <c r="X746" s="246"/>
    </row>
    <row r="747" spans="23:24" x14ac:dyDescent="0.25">
      <c r="W747" s="246"/>
      <c r="X747" s="246"/>
    </row>
    <row r="748" spans="23:24" x14ac:dyDescent="0.25">
      <c r="W748" s="246"/>
      <c r="X748" s="246"/>
    </row>
    <row r="749" spans="23:24" x14ac:dyDescent="0.25">
      <c r="W749" s="246"/>
      <c r="X749" s="246"/>
    </row>
    <row r="750" spans="23:24" x14ac:dyDescent="0.25">
      <c r="W750" s="246"/>
      <c r="X750" s="246"/>
    </row>
    <row r="751" spans="23:24" x14ac:dyDescent="0.25">
      <c r="W751" s="246"/>
      <c r="X751" s="246"/>
    </row>
    <row r="752" spans="23:24" x14ac:dyDescent="0.25">
      <c r="W752" s="246"/>
      <c r="X752" s="246"/>
    </row>
    <row r="753" spans="23:24" x14ac:dyDescent="0.25">
      <c r="W753" s="246"/>
      <c r="X753" s="246"/>
    </row>
    <row r="754" spans="23:24" x14ac:dyDescent="0.25">
      <c r="W754" s="246"/>
      <c r="X754" s="246"/>
    </row>
    <row r="755" spans="23:24" x14ac:dyDescent="0.25">
      <c r="W755" s="246"/>
      <c r="X755" s="246"/>
    </row>
    <row r="756" spans="23:24" x14ac:dyDescent="0.25">
      <c r="W756" s="246"/>
      <c r="X756" s="246"/>
    </row>
    <row r="757" spans="23:24" x14ac:dyDescent="0.25">
      <c r="W757" s="246"/>
      <c r="X757" s="246"/>
    </row>
    <row r="758" spans="23:24" x14ac:dyDescent="0.25">
      <c r="W758" s="246"/>
      <c r="X758" s="246"/>
    </row>
    <row r="759" spans="23:24" x14ac:dyDescent="0.25">
      <c r="W759" s="246"/>
      <c r="X759" s="246"/>
    </row>
    <row r="760" spans="23:24" x14ac:dyDescent="0.25">
      <c r="W760" s="246"/>
      <c r="X760" s="246"/>
    </row>
    <row r="761" spans="23:24" x14ac:dyDescent="0.25">
      <c r="W761" s="246"/>
      <c r="X761" s="246"/>
    </row>
    <row r="762" spans="23:24" x14ac:dyDescent="0.25">
      <c r="W762" s="246"/>
      <c r="X762" s="246"/>
    </row>
    <row r="763" spans="23:24" x14ac:dyDescent="0.25">
      <c r="W763" s="246"/>
      <c r="X763" s="246"/>
    </row>
    <row r="764" spans="23:24" x14ac:dyDescent="0.25">
      <c r="W764" s="246"/>
      <c r="X764" s="246"/>
    </row>
    <row r="765" spans="23:24" x14ac:dyDescent="0.25">
      <c r="W765" s="246"/>
      <c r="X765" s="246"/>
    </row>
    <row r="766" spans="23:24" x14ac:dyDescent="0.25">
      <c r="W766" s="246"/>
      <c r="X766" s="246"/>
    </row>
  </sheetData>
  <mergeCells count="1">
    <mergeCell ref="G5:O5"/>
  </mergeCells>
  <hyperlinks>
    <hyperlink ref="G1" location="Index!A1" display="Home" xr:uid="{A6829996-94D2-429E-900D-D1F4E1F403F7}"/>
    <hyperlink ref="P3" location="'Model Summary'!A1" display="Model Summary" xr:uid="{DF43B61E-CD09-4D84-B2AF-793210B75429}"/>
    <hyperlink ref="P2" location="'Due-to'!A1" display="Due-to Summary" xr:uid="{B1BB81CA-9FD7-4809-B996-F7CBD0BE54C6}"/>
    <hyperlink ref="AM5" location="'Project Summary'!A1" display="Back" xr:uid="{36DC8BAF-A680-499A-8511-605D698D07A6}"/>
  </hyperlinks>
  <pageMargins left="0.7" right="0.7" top="0.75" bottom="0.75" header="0.3" footer="0.3"/>
  <pageSetup paperSize="9" orientation="portrait" horizontalDpi="4294967293" verticalDpi="4294967293" r:id="rId4"/>
  <ignoredErrors>
    <ignoredError sqref="Q36:Q38" formulaRange="1"/>
  </ignoredErrors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Project Summary</vt:lpstr>
      <vt:lpstr>Business Questions Answers</vt:lpstr>
      <vt:lpstr>Due-to Summary</vt:lpstr>
      <vt:lpstr>Due to Summary (2019 vs 2018)</vt:lpstr>
      <vt:lpstr>Brand Snapshot</vt:lpstr>
      <vt:lpstr>Business Questions</vt:lpstr>
      <vt:lpstr>Business Questions Answers </vt:lpstr>
      <vt:lpstr>Model Results Summary</vt:lpstr>
      <vt:lpstr>Model Fit </vt:lpstr>
      <vt:lpstr>Due to Summary</vt:lpstr>
      <vt:lpstr>Output summary</vt:lpstr>
      <vt:lpstr>Competitor sales</vt:lpstr>
      <vt:lpstr>Mapping &amp; Support sheet</vt:lpstr>
      <vt:lpstr>Marketing Summary</vt:lpstr>
      <vt:lpstr>TV Breakdown</vt:lpstr>
      <vt:lpstr>TV Saturation Curves</vt:lpstr>
      <vt:lpstr>TV curves - Working</vt:lpstr>
      <vt:lpstr>Digital Breakdown</vt:lpstr>
      <vt:lpstr>Elasticities</vt:lpstr>
      <vt:lpstr>Digital Curves</vt:lpstr>
      <vt:lpstr>Digital working</vt:lpstr>
      <vt:lpstr>Decomps rolled back</vt:lpstr>
      <vt:lpstr>Decomp Pivot</vt:lpstr>
      <vt:lpstr>Model Details</vt:lpstr>
      <vt:lpstr>Inflation adjusted price</vt:lpstr>
      <vt:lpstr>TV flighting</vt:lpstr>
      <vt:lpstr>Model Contributions</vt:lpstr>
      <vt:lpstr>Transformations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Goutham Syamala</dc:creator>
  <cp:lastModifiedBy>amishakapoor</cp:lastModifiedBy>
  <cp:lastPrinted>2017-08-17T09:28:58Z</cp:lastPrinted>
  <dcterms:created xsi:type="dcterms:W3CDTF">2016-10-28T07:16:50Z</dcterms:created>
  <dcterms:modified xsi:type="dcterms:W3CDTF">2021-06-30T12:18:10Z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TIntVersion">
    <vt:i4>15</vt:i4>
  </property>
  <property fmtid="{D5CDD505-2E9C-101B-9397-08002B2CF9AE}" pid="3" name="FILEGUID">
    <vt:lpwstr>9c9d064b-5e72-4dc3-8c93-9cf446f78c84</vt:lpwstr>
  </property>
  <property fmtid="{D5CDD505-2E9C-101B-9397-08002B2CF9AE}" pid="4" name="MODFILEGUID">
    <vt:lpwstr>3476e2d0-3904-48da-9fa5-3866a35e3a75</vt:lpwstr>
  </property>
  <property fmtid="{D5CDD505-2E9C-101B-9397-08002B2CF9AE}" pid="5" name="FILEOWNER">
    <vt:lpwstr>Goutham Syamala</vt:lpwstr>
  </property>
  <property fmtid="{D5CDD505-2E9C-101B-9397-08002B2CF9AE}" pid="6" name="MODFILEOWNER">
    <vt:lpwstr>O28589</vt:lpwstr>
  </property>
  <property fmtid="{D5CDD505-2E9C-101B-9397-08002B2CF9AE}" pid="7" name="IPPCLASS">
    <vt:i4>1</vt:i4>
  </property>
  <property fmtid="{D5CDD505-2E9C-101B-9397-08002B2CF9AE}" pid="8" name="MODIPPCLASS">
    <vt:i4>1</vt:i4>
  </property>
  <property fmtid="{D5CDD505-2E9C-101B-9397-08002B2CF9AE}" pid="9" name="MACHINEID">
    <vt:lpwstr>O28589-0302</vt:lpwstr>
  </property>
  <property fmtid="{D5CDD505-2E9C-101B-9397-08002B2CF9AE}" pid="10" name="MODMACHINEID">
    <vt:lpwstr>O28589-0302</vt:lpwstr>
  </property>
  <property fmtid="{D5CDD505-2E9C-101B-9397-08002B2CF9AE}" pid="11" name="CURRENTCLASS">
    <vt:lpwstr>Classified - No Category</vt:lpwstr>
  </property>
</Properties>
</file>